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25.xml" ContentType="application/vnd.openxmlformats-officedocument.drawingml.chartshapes+xml"/>
  <Override PartName="/xl/drawings/drawing76.xml" ContentType="application/vnd.openxmlformats-officedocument.drawingml.chartshapes+xml"/>
  <Override PartName="/xl/drawings/drawing82.xml" ContentType="application/vnd.openxmlformats-officedocument.drawingml.chartshapes+xml"/>
  <Override PartName="/xl/drawings/drawing92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26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2.xml" ContentType="application/vnd.openxmlformats-officedocument.drawingml.chartshapes+xml"/>
  <Override PartName="/xl/drawings/drawing33.xml" ContentType="application/vnd.openxmlformats-officedocument.drawingml.chartshapes+xml"/>
  <Override PartName="/xl/drawings/drawing55.xml" ContentType="application/vnd.openxmlformats-officedocument.drawingml.chartshapes+xml"/>
  <Override PartName="/xl/drawings/drawing46.xml" ContentType="application/vnd.openxmlformats-officedocument.drawingml.chartshapes+xml"/>
  <Override PartName="/xl/drawings/drawing91.xml" ContentType="application/vnd.openxmlformats-officedocument.drawingml.chartshapes+xml"/>
  <Override PartName="/xl/drawings/drawing13.xml" ContentType="application/vnd.openxmlformats-officedocument.drawingml.chartshapes+xml"/>
  <Override PartName="/xl/drawings/drawing78.xml" ContentType="application/vnd.openxmlformats-officedocument.drawingml.chartshapes+xml"/>
  <Override PartName="/xl/drawings/drawing28.xml" ContentType="application/vnd.openxmlformats-officedocument.drawingml.chartshapes+xml"/>
  <Override PartName="/xl/drawings/drawing65.xml" ContentType="application/vnd.openxmlformats-officedocument.drawingml.chartshapes+xml"/>
  <Override PartName="/xl/drawings/drawing75.xml" ContentType="application/vnd.openxmlformats-officedocument.drawingml.chartshapes+xml"/>
  <Override PartName="/xl/drawings/drawing14.xml" ContentType="application/vnd.openxmlformats-officedocument.drawingml.chartshapes+xml"/>
  <Override PartName="/xl/drawings/drawing48.xml" ContentType="application/vnd.openxmlformats-officedocument.drawingml.chartshapes+xml"/>
  <Override PartName="/xl/drawings/drawing81.xml" ContentType="application/vnd.openxmlformats-officedocument.drawingml.chartshapes+xml"/>
  <Override PartName="/xl/drawings/drawing29.xml" ContentType="application/vnd.openxmlformats-officedocument.drawingml.chartshapes+xml"/>
  <Override PartName="/xl/drawings/drawing88.xml" ContentType="application/vnd.openxmlformats-officedocument.drawingml.chartshapes+xml"/>
  <Override PartName="/xl/drawings/drawing15.xml" ContentType="application/vnd.openxmlformats-officedocument.drawingml.chartshapes+xml"/>
  <Override PartName="/xl/drawings/drawing56.xml" ContentType="application/vnd.openxmlformats-officedocument.drawingml.chartshapes+xml"/>
  <Override PartName="/xl/drawings/drawing61.xml" ContentType="application/vnd.openxmlformats-officedocument.drawingml.chartshapes+xml"/>
  <Override PartName="/xl/drawings/drawing79.xml" ContentType="application/vnd.openxmlformats-officedocument.drawingml.chartshapes+xml"/>
  <Override PartName="/xl/drawings/drawing30.xml" ContentType="application/vnd.openxmlformats-officedocument.drawingml.chartshapes+xml"/>
  <Override PartName="/xl/drawings/drawing16.xml" ContentType="application/vnd.openxmlformats-officedocument.drawingml.chartshapes+xml"/>
  <Override PartName="/xl/drawings/drawing106.xml" ContentType="application/vnd.openxmlformats-officedocument.drawingml.chartshapes+xml"/>
  <Override PartName="/xl/drawings/drawing72.xml" ContentType="application/vnd.openxmlformats-officedocument.drawingml.chartshapes+xml"/>
  <Override PartName="/xl/drawings/drawing105.xml" ContentType="application/vnd.openxmlformats-officedocument.drawingml.chartshapes+xml"/>
  <Override PartName="/xl/drawings/drawing66.xml" ContentType="application/vnd.openxmlformats-officedocument.drawingml.chartshapes+xml"/>
  <Override PartName="/xl/drawings/drawing17.xml" ContentType="application/vnd.openxmlformats-officedocument.drawingml.chartshapes+xml"/>
  <Override PartName="/xl/drawings/drawing51.xml" ContentType="application/vnd.openxmlformats-officedocument.drawingml.chartshapes+xml"/>
  <Override PartName="/xl/drawings/drawing57.xml" ContentType="application/vnd.openxmlformats-officedocument.drawingml.chartshapes+xml"/>
  <Override PartName="/xl/drawings/drawing86.xml" ContentType="application/vnd.openxmlformats-officedocument.drawingml.chartshapes+xml"/>
  <Override PartName="/xl/drawings/drawing103.xml" ContentType="application/vnd.openxmlformats-officedocument.drawingml.chartshapes+xml"/>
  <Override PartName="/xl/drawings/drawing18.xml" ContentType="application/vnd.openxmlformats-officedocument.drawingml.chartshapes+xml"/>
  <Override PartName="/xl/drawings/drawing62.xml" ContentType="application/vnd.openxmlformats-officedocument.drawingml.chartshapes+xml"/>
  <Override PartName="/xl/drawings/drawing87.xml" ContentType="application/vnd.openxmlformats-officedocument.drawingml.chartshapes+xml"/>
  <Override PartName="/xl/drawings/drawing52.xml" ContentType="application/vnd.openxmlformats-officedocument.drawingml.chartshapes+xml"/>
  <Override PartName="/xl/drawings/drawing35.xml" ContentType="application/vnd.openxmlformats-officedocument.drawingml.chartshapes+xml"/>
  <Override PartName="/xl/drawings/drawing19.xml" ContentType="application/vnd.openxmlformats-officedocument.drawingml.chartshapes+xml"/>
  <Override PartName="/xl/drawings/drawing102.xml" ContentType="application/vnd.openxmlformats-officedocument.drawingml.chartshapes+xml"/>
  <Override PartName="/xl/drawings/drawing74.xml" ContentType="application/vnd.openxmlformats-officedocument.drawingml.chartshapes+xml"/>
  <Override PartName="/xl/drawings/drawing58.xml" ContentType="application/vnd.openxmlformats-officedocument.drawingml.chartshapes+xml"/>
  <Override PartName="/xl/drawings/drawing84.xml" ContentType="application/vnd.openxmlformats-officedocument.drawingml.chartshapes+xml"/>
  <Override PartName="/xl/drawings/drawing20.xml" ContentType="application/vnd.openxmlformats-officedocument.drawingml.chartshapes+xml"/>
  <Override PartName="/xl/drawings/drawing117.xml" ContentType="application/vnd.openxmlformats-officedocument.drawingml.chartshapes+xml"/>
  <Override PartName="/xl/drawings/drawing37.xml" ContentType="application/vnd.openxmlformats-officedocument.drawingml.chartshapes+xml"/>
  <Override PartName="/xl/drawings/drawing100.xml" ContentType="application/vnd.openxmlformats-officedocument.drawingml.chartshapes+xml"/>
  <Override PartName="/xl/drawings/drawing80.xml" ContentType="application/vnd.openxmlformats-officedocument.drawingml.chartshapes+xml"/>
  <Override PartName="/xl/drawings/drawing116.xml" ContentType="application/vnd.openxmlformats-officedocument.drawingml.chartshapes+xml"/>
  <Override PartName="/xl/drawings/drawing53.xml" ContentType="application/vnd.openxmlformats-officedocument.drawingml.chartshapes+xml"/>
  <Override PartName="/xl/drawings/drawing21.xml" ContentType="application/vnd.openxmlformats-officedocument.drawingml.chartshapes+xml"/>
  <Override PartName="/xl/drawings/drawing111.xml" ContentType="application/vnd.openxmlformats-officedocument.drawingml.chartshapes+xml"/>
  <Override PartName="/xl/drawings/drawing115.xml" ContentType="application/vnd.openxmlformats-officedocument.drawingml.chartshapes+xml"/>
  <Override PartName="/xl/drawings/drawing83.xml" ContentType="application/vnd.openxmlformats-officedocument.drawingml.chartshapes+xml"/>
  <Override PartName="/xl/drawings/drawing113.xml" ContentType="application/vnd.openxmlformats-officedocument.drawingml.chartshapes+xml"/>
  <Override PartName="/xl/drawings/drawing109.xml" ContentType="application/vnd.openxmlformats-officedocument.drawingml.chartshapes+xml"/>
  <Override PartName="/xl/workbook.xml" ContentType="application/vnd.openxmlformats-officedocument.spreadsheetml.sheet.main+xml"/>
  <Override PartName="/xl/drawings/drawing112.xml" ContentType="application/vnd.openxmlformats-officedocument.drawingml.chartshapes+xml"/>
  <Override PartName="/xl/drawings/drawing99.xml" ContentType="application/vnd.openxmlformats-officedocument.drawingml.chartshapes+xml"/>
  <Override PartName="/xl/drawings/drawing77.xml" ContentType="application/vnd.openxmlformats-officedocument.drawingml.chartshapes+xml"/>
  <Override PartName="/xl/drawings/drawing59.xml" ContentType="application/vnd.openxmlformats-officedocument.drawingml.chartshapes+xml"/>
  <Override PartName="/xl/drawings/drawing64.xml" ContentType="application/vnd.openxmlformats-officedocument.drawingml.chartshapes+xml"/>
  <Override PartName="/xl/drawings/drawing24.xml" ContentType="application/vnd.openxmlformats-officedocument.drawingml.chartshapes+xml"/>
  <Override PartName="/xl/drawings/drawing9.xml" ContentType="application/vnd.openxmlformats-officedocument.drawingml.chartshapes+xml"/>
  <Override PartName="/xl/drawings/drawing41.xml" ContentType="application/vnd.openxmlformats-officedocument.drawingml.chartshapes+xml"/>
  <Override PartName="/xl/drawings/drawing98.xml" ContentType="application/vnd.openxmlformats-officedocument.drawingml.chartshapes+xml"/>
  <Override PartName="/xl/drawings/drawing39.xml" ContentType="application/vnd.openxmlformats-officedocument.drawingml.chartshapes+xml"/>
  <Override PartName="/xl/drawings/drawing93.xml" ContentType="application/vnd.openxmlformats-officedocument.drawingml.chartshapes+xml"/>
  <Override PartName="/xl/drawings/drawing119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0.xml" ContentType="application/vnd.openxmlformats-officedocument.drawingml.chartshapes+xml"/>
  <Override PartName="/xl/drawings/drawing54.xml" ContentType="application/vnd.openxmlformats-officedocument.drawingml.chartshape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charts/chart5.xml" ContentType="application/vnd.openxmlformats-officedocument.drawingml.chart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01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4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0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4.xml" ContentType="application/vnd.openxmlformats-officedocument.drawing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8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worksheets/sheet1.xml" ContentType="application/vnd.openxmlformats-officedocument.spreadsheetml.worksheet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worksheets/sheet2.xml" ContentType="application/vnd.openxmlformats-officedocument.spreadsheetml.worksheet+xml"/>
  <Override PartName="/xl/charts/chart7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worksheets/sheet3.xml" ContentType="application/vnd.openxmlformats-officedocument.spreadsheetml.worksheet+xml"/>
  <Override PartName="/xl/drawings/drawing122.xml" ContentType="application/vnd.openxmlformats-officedocument.drawing+xml"/>
  <Override PartName="/xl/charts/chart7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5.xml" ContentType="application/vnd.openxmlformats-officedocument.themeOverride+xml"/>
  <Override PartName="/xl/worksheets/sheet4.xml" ContentType="application/vnd.openxmlformats-officedocument.spreadsheetml.worksheet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6.xml" ContentType="application/vnd.openxmlformats-officedocument.themeOverride+xml"/>
  <Override PartName="/xl/worksheets/sheet5.xml" ContentType="application/vnd.openxmlformats-officedocument.spreadsheetml.worksheet+xml"/>
  <Override PartName="/xl/drawings/drawing126.xml" ContentType="application/vnd.openxmlformats-officedocument.drawing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7.xml" ContentType="application/vnd.openxmlformats-officedocument.themeOverrid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52" documentId="8_{76084975-DAD0-416D-BA5A-D474D156883E}" xr6:coauthVersionLast="47" xr6:coauthVersionMax="47" xr10:uidLastSave="{C9C833B2-97CE-47B7-94DD-72B0084D9E46}"/>
  <bookViews>
    <workbookView xWindow="-120" yWindow="-120" windowWidth="29040" windowHeight="15720" xr2:uid="{51256835-C475-4941-9079-53009FE0359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5" i="33" l="1"/>
  <c r="L65" i="33" s="1"/>
  <c r="I65" i="33"/>
  <c r="J65" i="33" s="1"/>
  <c r="G65" i="33"/>
  <c r="H65" i="33" s="1"/>
  <c r="E65" i="33"/>
  <c r="F65" i="33" s="1"/>
  <c r="C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F52" i="33"/>
  <c r="D52" i="33"/>
  <c r="K51" i="33"/>
  <c r="L52" i="33" s="1"/>
  <c r="I51" i="33"/>
  <c r="J52" i="33" s="1"/>
  <c r="G51" i="33"/>
  <c r="H52" i="33" s="1"/>
  <c r="E51" i="33"/>
  <c r="C51" i="33"/>
  <c r="L43" i="33"/>
  <c r="J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H30" i="33"/>
  <c r="K29" i="33"/>
  <c r="I29" i="33"/>
  <c r="J30" i="33" s="1"/>
  <c r="G29" i="33"/>
  <c r="E29" i="33"/>
  <c r="F30" i="33" s="1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35" i="43" l="1"/>
  <c r="N135" i="43"/>
  <c r="K135" i="43"/>
  <c r="G135" i="43"/>
  <c r="F5" i="43"/>
  <c r="K135" i="42"/>
  <c r="I135" i="42"/>
  <c r="H135" i="42"/>
  <c r="G135" i="42"/>
  <c r="M5" i="42"/>
  <c r="I5" i="42"/>
  <c r="F5" i="42"/>
  <c r="M135" i="41"/>
  <c r="L135" i="41"/>
  <c r="K135" i="41"/>
  <c r="T5" i="41"/>
  <c r="L5" i="41"/>
  <c r="J5" i="41"/>
  <c r="K133" i="40"/>
  <c r="I133" i="40"/>
  <c r="H133" i="40"/>
  <c r="G133" i="40"/>
  <c r="T5" i="40"/>
  <c r="S5" i="40"/>
  <c r="R5" i="40"/>
  <c r="N133" i="39"/>
  <c r="K133" i="39"/>
  <c r="P5" i="39"/>
  <c r="L5" i="39"/>
  <c r="J5" i="39"/>
  <c r="H5" i="39"/>
  <c r="O133" i="38"/>
  <c r="N133" i="38"/>
  <c r="K133" i="38"/>
  <c r="S5" i="38"/>
  <c r="I5" i="38"/>
  <c r="H5" i="38"/>
  <c r="F5" i="38"/>
  <c r="I123" i="37"/>
  <c r="T5" i="37"/>
  <c r="S5" i="37"/>
  <c r="P5" i="37"/>
  <c r="O5" i="37"/>
  <c r="L5" i="37"/>
  <c r="K5" i="37"/>
  <c r="M5" i="37"/>
  <c r="I5" i="37"/>
  <c r="H5" i="37"/>
  <c r="G5" i="37"/>
  <c r="AK29" i="35"/>
  <c r="W29" i="35"/>
  <c r="I29" i="35"/>
  <c r="H29" i="35"/>
  <c r="AB7" i="35"/>
  <c r="N7" i="35"/>
  <c r="J52" i="31"/>
  <c r="D52" i="31"/>
  <c r="L52" i="31"/>
  <c r="H52" i="31"/>
  <c r="F52" i="31"/>
  <c r="H30" i="31"/>
  <c r="D30" i="31"/>
  <c r="F8" i="31"/>
  <c r="D8" i="31"/>
  <c r="H8" i="31"/>
  <c r="L272" i="30"/>
  <c r="H272" i="30"/>
  <c r="J272" i="30"/>
  <c r="D272" i="30"/>
  <c r="B270" i="30"/>
  <c r="L250" i="30"/>
  <c r="N250" i="30"/>
  <c r="D250" i="30"/>
  <c r="B248" i="30"/>
  <c r="L228" i="30"/>
  <c r="D228" i="30"/>
  <c r="B226" i="30"/>
  <c r="D206" i="30"/>
  <c r="N206" i="30"/>
  <c r="L206" i="30"/>
  <c r="J206" i="30"/>
  <c r="F206" i="30"/>
  <c r="B204" i="30"/>
  <c r="J184" i="30"/>
  <c r="N184" i="30"/>
  <c r="L184" i="30"/>
  <c r="D184" i="30"/>
  <c r="B182" i="30"/>
  <c r="J162" i="30"/>
  <c r="N162" i="30"/>
  <c r="L162" i="30"/>
  <c r="D162" i="30"/>
  <c r="B160" i="30"/>
  <c r="J140" i="30"/>
  <c r="N140" i="30"/>
  <c r="L140" i="30"/>
  <c r="D140" i="30"/>
  <c r="B138" i="30"/>
  <c r="L118" i="30"/>
  <c r="J118" i="30"/>
  <c r="F118" i="30"/>
  <c r="N118" i="30"/>
  <c r="H118" i="30"/>
  <c r="D118" i="30"/>
  <c r="B116" i="30"/>
  <c r="J96" i="30"/>
  <c r="D96" i="30"/>
  <c r="N96" i="30"/>
  <c r="L96" i="30"/>
  <c r="H96" i="30"/>
  <c r="F96" i="30"/>
  <c r="H74" i="30"/>
  <c r="F74" i="30"/>
  <c r="D74" i="30"/>
  <c r="L74" i="30"/>
  <c r="J74" i="30"/>
  <c r="F52" i="30"/>
  <c r="D52" i="30"/>
  <c r="D30" i="30"/>
  <c r="N30" i="30"/>
  <c r="J30" i="30"/>
  <c r="H30" i="30"/>
  <c r="F30" i="30"/>
  <c r="N8" i="30"/>
  <c r="H8" i="30"/>
  <c r="F8" i="30"/>
  <c r="D8" i="30"/>
  <c r="K6" i="28"/>
  <c r="J6" i="28"/>
  <c r="B4" i="28"/>
  <c r="J6" i="27"/>
  <c r="B3" i="27"/>
  <c r="K6" i="26"/>
  <c r="I6" i="26"/>
  <c r="B4" i="26"/>
  <c r="M51" i="25"/>
  <c r="M29" i="25"/>
  <c r="K7" i="25"/>
  <c r="M253" i="24"/>
  <c r="B252" i="24"/>
  <c r="M227" i="24"/>
  <c r="B226" i="24"/>
  <c r="M205" i="24"/>
  <c r="B204" i="24"/>
  <c r="M183" i="24"/>
  <c r="B182" i="24"/>
  <c r="M161" i="24"/>
  <c r="B160" i="24"/>
  <c r="M139" i="24"/>
  <c r="B138" i="24"/>
  <c r="M117" i="24"/>
  <c r="B116" i="24"/>
  <c r="M95" i="24"/>
  <c r="M73" i="24"/>
  <c r="K73" i="24"/>
  <c r="M29" i="24"/>
  <c r="M51" i="24"/>
  <c r="K7" i="24"/>
  <c r="K29" i="24" s="1"/>
  <c r="L7" i="22"/>
  <c r="J7" i="22"/>
  <c r="B4" i="22"/>
  <c r="R8" i="21"/>
  <c r="Q8" i="21"/>
  <c r="I8" i="21"/>
  <c r="B5" i="21"/>
  <c r="B4" i="19"/>
  <c r="X6" i="18"/>
  <c r="B3" i="18"/>
  <c r="W7" i="17"/>
  <c r="B4" i="17"/>
  <c r="I7" i="16"/>
  <c r="B4" i="16"/>
  <c r="Y7" i="15"/>
  <c r="W7" i="15"/>
  <c r="L7" i="15"/>
  <c r="B4" i="15"/>
  <c r="T9" i="14"/>
  <c r="J9" i="14"/>
  <c r="I9" i="14"/>
  <c r="B6" i="14"/>
  <c r="W6" i="13"/>
  <c r="V6" i="13"/>
  <c r="U6" i="13"/>
  <c r="K6" i="13"/>
  <c r="J6" i="13"/>
  <c r="I6" i="13"/>
  <c r="B3" i="13"/>
  <c r="V5" i="12"/>
  <c r="U5" i="12"/>
  <c r="T5" i="12"/>
  <c r="S5" i="12"/>
  <c r="L5" i="12"/>
  <c r="K5" i="12"/>
  <c r="L52" i="10"/>
  <c r="N30" i="10"/>
  <c r="L30" i="10"/>
  <c r="J30" i="10"/>
  <c r="N8" i="10"/>
  <c r="B270" i="8"/>
  <c r="B248" i="8"/>
  <c r="B226" i="8"/>
  <c r="B204" i="8"/>
  <c r="B182" i="8"/>
  <c r="B160" i="8"/>
  <c r="B138" i="8"/>
  <c r="B116" i="8"/>
  <c r="Q6" i="6"/>
  <c r="I6" i="6"/>
  <c r="B3" i="6"/>
  <c r="V6" i="5"/>
  <c r="B3" i="5"/>
  <c r="K79" i="3"/>
  <c r="L79" i="3"/>
  <c r="J56" i="2"/>
  <c r="K56" i="2"/>
  <c r="J31" i="2"/>
  <c r="J6" i="2"/>
  <c r="K6" i="2"/>
  <c r="B39" i="1"/>
  <c r="B38" i="1"/>
  <c r="B37" i="1"/>
  <c r="M2" i="1"/>
  <c r="W17" i="5" l="1"/>
  <c r="K59" i="3"/>
  <c r="J59" i="3"/>
  <c r="J49" i="2"/>
  <c r="K49" i="2"/>
  <c r="G196" i="3"/>
  <c r="J51" i="5"/>
  <c r="L51" i="5"/>
  <c r="E18" i="2"/>
  <c r="L34" i="2"/>
  <c r="K34" i="2"/>
  <c r="J34" i="2"/>
  <c r="K41" i="2"/>
  <c r="J41" i="2"/>
  <c r="M39" i="5"/>
  <c r="J39" i="5"/>
  <c r="L39" i="5"/>
  <c r="J40" i="8"/>
  <c r="L8" i="2"/>
  <c r="L12" i="2"/>
  <c r="E43" i="2"/>
  <c r="L58" i="2"/>
  <c r="L61" i="2"/>
  <c r="L63" i="2"/>
  <c r="I68" i="2"/>
  <c r="L65" i="2"/>
  <c r="S34" i="6"/>
  <c r="J33" i="8"/>
  <c r="J36" i="8"/>
  <c r="L39" i="8"/>
  <c r="O17" i="9"/>
  <c r="J37" i="10"/>
  <c r="U12" i="12"/>
  <c r="U29" i="12"/>
  <c r="U41" i="12"/>
  <c r="K55" i="13"/>
  <c r="J55" i="13"/>
  <c r="I55" i="13"/>
  <c r="L33" i="2"/>
  <c r="K33" i="2"/>
  <c r="J33" i="2"/>
  <c r="L38" i="2"/>
  <c r="K38" i="2"/>
  <c r="J38" i="2"/>
  <c r="L10" i="2"/>
  <c r="I17" i="2"/>
  <c r="L14" i="2"/>
  <c r="H42" i="2"/>
  <c r="H43" i="2"/>
  <c r="G191" i="3"/>
  <c r="J51" i="6"/>
  <c r="I51" i="6"/>
  <c r="N33" i="8"/>
  <c r="K18" i="9"/>
  <c r="D32" i="11"/>
  <c r="V13" i="12"/>
  <c r="T13" i="12"/>
  <c r="S13" i="12"/>
  <c r="L43" i="12"/>
  <c r="K43" i="12"/>
  <c r="K89" i="13"/>
  <c r="J89" i="13"/>
  <c r="I89" i="13"/>
  <c r="Y12" i="15"/>
  <c r="L39" i="2"/>
  <c r="K39" i="2"/>
  <c r="J39" i="2"/>
  <c r="I42" i="2"/>
  <c r="L74" i="2"/>
  <c r="K74" i="2"/>
  <c r="J74" i="2"/>
  <c r="T37" i="5"/>
  <c r="V37" i="5"/>
  <c r="U57" i="12"/>
  <c r="K19" i="2"/>
  <c r="J19" i="2"/>
  <c r="K11" i="6"/>
  <c r="K22" i="6"/>
  <c r="N31" i="8"/>
  <c r="J34" i="8"/>
  <c r="L37" i="8"/>
  <c r="U33" i="12"/>
  <c r="K158" i="13"/>
  <c r="J158" i="13"/>
  <c r="I158" i="13"/>
  <c r="L32" i="2"/>
  <c r="K32" i="2"/>
  <c r="J32" i="2"/>
  <c r="L40" i="2"/>
  <c r="K40" i="2"/>
  <c r="J40" i="2"/>
  <c r="I43" i="2"/>
  <c r="E67" i="2"/>
  <c r="L23" i="12"/>
  <c r="K23" i="12"/>
  <c r="K124" i="13"/>
  <c r="J124" i="13"/>
  <c r="I124" i="13"/>
  <c r="F93" i="14"/>
  <c r="S7" i="6"/>
  <c r="E21" i="9"/>
  <c r="N32" i="10"/>
  <c r="D60" i="11"/>
  <c r="L35" i="12"/>
  <c r="K35" i="12"/>
  <c r="E17" i="2"/>
  <c r="L35" i="2"/>
  <c r="K35" i="2"/>
  <c r="J35" i="2"/>
  <c r="L73" i="2"/>
  <c r="K73" i="2"/>
  <c r="J73" i="2"/>
  <c r="S11" i="6"/>
  <c r="S22" i="6"/>
  <c r="J32" i="8"/>
  <c r="J38" i="8"/>
  <c r="L41" i="8"/>
  <c r="D80" i="11"/>
  <c r="T17" i="12"/>
  <c r="S17" i="12"/>
  <c r="V17" i="12"/>
  <c r="U49" i="12"/>
  <c r="F37" i="14"/>
  <c r="L36" i="2"/>
  <c r="K36" i="2"/>
  <c r="J36" i="2"/>
  <c r="E68" i="2"/>
  <c r="K7" i="6"/>
  <c r="J31" i="8"/>
  <c r="L9" i="2"/>
  <c r="L13" i="2"/>
  <c r="L57" i="2"/>
  <c r="L62" i="2"/>
  <c r="L135" i="3"/>
  <c r="L136" i="3"/>
  <c r="L137" i="3"/>
  <c r="L138" i="3"/>
  <c r="L139" i="3"/>
  <c r="L140" i="3"/>
  <c r="L141" i="3"/>
  <c r="L142" i="3"/>
  <c r="L143" i="3"/>
  <c r="L144" i="3"/>
  <c r="J145" i="3"/>
  <c r="L145" i="3"/>
  <c r="K145" i="3"/>
  <c r="W29" i="5"/>
  <c r="K34" i="6"/>
  <c r="N32" i="8"/>
  <c r="L35" i="8"/>
  <c r="Q15" i="9"/>
  <c r="K51" i="12"/>
  <c r="K20" i="2"/>
  <c r="J20" i="2"/>
  <c r="L37" i="2"/>
  <c r="K37" i="2"/>
  <c r="J37" i="2"/>
  <c r="L72" i="2"/>
  <c r="K72" i="2"/>
  <c r="J72" i="2"/>
  <c r="L7" i="2"/>
  <c r="L11" i="2"/>
  <c r="I18" i="2"/>
  <c r="L15" i="2"/>
  <c r="E42" i="2"/>
  <c r="L59" i="2"/>
  <c r="L60" i="2"/>
  <c r="I67" i="2"/>
  <c r="L64" i="2"/>
  <c r="J66" i="2"/>
  <c r="K66" i="2"/>
  <c r="R51" i="6"/>
  <c r="Q51" i="6"/>
  <c r="J42" i="8"/>
  <c r="Q10" i="9"/>
  <c r="F149" i="14"/>
  <c r="L31" i="8"/>
  <c r="L33" i="8"/>
  <c r="L36" i="8"/>
  <c r="J37" i="8"/>
  <c r="L40" i="8"/>
  <c r="J41" i="8"/>
  <c r="E12" i="9"/>
  <c r="G14" i="9"/>
  <c r="O15" i="9"/>
  <c r="I18" i="9"/>
  <c r="E19" i="9"/>
  <c r="J56" i="10"/>
  <c r="D12" i="11"/>
  <c r="D31" i="11"/>
  <c r="D40" i="11"/>
  <c r="D59" i="11"/>
  <c r="D88" i="11"/>
  <c r="U17" i="12"/>
  <c r="T21" i="12"/>
  <c r="S21" i="12"/>
  <c r="V21" i="12"/>
  <c r="L27" i="12"/>
  <c r="K27" i="12"/>
  <c r="U31" i="12"/>
  <c r="L33" i="12"/>
  <c r="K33" i="12"/>
  <c r="U39" i="12"/>
  <c r="L41" i="12"/>
  <c r="K41" i="12"/>
  <c r="U47" i="12"/>
  <c r="K49" i="12"/>
  <c r="U55" i="12"/>
  <c r="W16" i="13"/>
  <c r="V16" i="13"/>
  <c r="U16" i="13"/>
  <c r="K46" i="13"/>
  <c r="J46" i="13"/>
  <c r="I46" i="13"/>
  <c r="K81" i="13"/>
  <c r="J81" i="13"/>
  <c r="I81" i="13"/>
  <c r="K115" i="13"/>
  <c r="J115" i="13"/>
  <c r="I115" i="13"/>
  <c r="K150" i="13"/>
  <c r="J150" i="13"/>
  <c r="I150" i="13"/>
  <c r="E23" i="14"/>
  <c r="F79" i="14"/>
  <c r="F135" i="14"/>
  <c r="Y10" i="15"/>
  <c r="L9" i="8"/>
  <c r="L11" i="8"/>
  <c r="L14" i="8"/>
  <c r="J15" i="8"/>
  <c r="L18" i="8"/>
  <c r="J19" i="8"/>
  <c r="I9" i="9"/>
  <c r="K11" i="9"/>
  <c r="M13" i="9"/>
  <c r="E15" i="9"/>
  <c r="O16" i="9"/>
  <c r="K17" i="9"/>
  <c r="I19" i="9"/>
  <c r="E20" i="9"/>
  <c r="O21" i="9"/>
  <c r="D15" i="11"/>
  <c r="D43" i="11"/>
  <c r="D108" i="11"/>
  <c r="U56" i="12"/>
  <c r="U15" i="12"/>
  <c r="T19" i="12"/>
  <c r="S19" i="12"/>
  <c r="V19" i="12"/>
  <c r="L25" i="12"/>
  <c r="K25" i="12"/>
  <c r="T31" i="12"/>
  <c r="S31" i="12"/>
  <c r="V31" i="12"/>
  <c r="T39" i="12"/>
  <c r="S39" i="12"/>
  <c r="V39" i="12"/>
  <c r="T47" i="12"/>
  <c r="S47" i="12"/>
  <c r="V47" i="12"/>
  <c r="T55" i="12"/>
  <c r="S55" i="12"/>
  <c r="V55" i="12"/>
  <c r="W11" i="13"/>
  <c r="K36" i="13"/>
  <c r="I36" i="13"/>
  <c r="J36" i="13"/>
  <c r="K70" i="13"/>
  <c r="I70" i="13"/>
  <c r="J70" i="13"/>
  <c r="K139" i="13"/>
  <c r="I139" i="13"/>
  <c r="J139" i="13"/>
  <c r="G23" i="14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J58" i="14"/>
  <c r="I58" i="14"/>
  <c r="J62" i="14"/>
  <c r="I62" i="14"/>
  <c r="J67" i="14"/>
  <c r="I67" i="14"/>
  <c r="J71" i="14"/>
  <c r="I71" i="14"/>
  <c r="H79" i="14"/>
  <c r="J75" i="14"/>
  <c r="I75" i="14"/>
  <c r="J84" i="14"/>
  <c r="I84" i="14"/>
  <c r="J88" i="14"/>
  <c r="I88" i="14"/>
  <c r="J92" i="14"/>
  <c r="I92" i="14"/>
  <c r="J97" i="14"/>
  <c r="I97" i="14"/>
  <c r="J101" i="14"/>
  <c r="I101" i="14"/>
  <c r="J105" i="14"/>
  <c r="I105" i="14"/>
  <c r="J110" i="14"/>
  <c r="I110" i="14"/>
  <c r="J114" i="14"/>
  <c r="I114" i="14"/>
  <c r="J118" i="14"/>
  <c r="I118" i="14"/>
  <c r="J123" i="14"/>
  <c r="I123" i="14"/>
  <c r="J127" i="14"/>
  <c r="I127" i="14"/>
  <c r="H135" i="14"/>
  <c r="J131" i="14"/>
  <c r="I131" i="14"/>
  <c r="J140" i="14"/>
  <c r="I140" i="14"/>
  <c r="J144" i="14"/>
  <c r="I144" i="14"/>
  <c r="J148" i="14"/>
  <c r="I148" i="14"/>
  <c r="J153" i="14"/>
  <c r="I153" i="14"/>
  <c r="J157" i="14"/>
  <c r="I157" i="14"/>
  <c r="J161" i="14"/>
  <c r="I161" i="14"/>
  <c r="N9" i="8"/>
  <c r="J10" i="8"/>
  <c r="N11" i="8"/>
  <c r="J12" i="8"/>
  <c r="L15" i="8"/>
  <c r="J16" i="8"/>
  <c r="L19" i="8"/>
  <c r="J20" i="8"/>
  <c r="K9" i="9"/>
  <c r="M11" i="9"/>
  <c r="E13" i="9"/>
  <c r="O13" i="9"/>
  <c r="G15" i="9"/>
  <c r="Q16" i="9"/>
  <c r="K19" i="9"/>
  <c r="D16" i="11"/>
  <c r="D35" i="11"/>
  <c r="D44" i="11"/>
  <c r="D63" i="11"/>
  <c r="D100" i="11"/>
  <c r="K52" i="12"/>
  <c r="V14" i="12"/>
  <c r="V10" i="12"/>
  <c r="T10" i="12"/>
  <c r="S10" i="12"/>
  <c r="T15" i="12"/>
  <c r="S15" i="12"/>
  <c r="V15" i="12"/>
  <c r="L21" i="12"/>
  <c r="K21" i="12"/>
  <c r="U27" i="12"/>
  <c r="T33" i="12"/>
  <c r="S33" i="12"/>
  <c r="V33" i="12"/>
  <c r="T41" i="12"/>
  <c r="S41" i="12"/>
  <c r="V41" i="12"/>
  <c r="T49" i="12"/>
  <c r="S49" i="12"/>
  <c r="T57" i="12"/>
  <c r="S57" i="12"/>
  <c r="V57" i="12"/>
  <c r="K153" i="13"/>
  <c r="W15" i="13"/>
  <c r="K44" i="13"/>
  <c r="I44" i="13"/>
  <c r="J44" i="13"/>
  <c r="K79" i="13"/>
  <c r="I79" i="13"/>
  <c r="J79" i="13"/>
  <c r="K113" i="13"/>
  <c r="I113" i="13"/>
  <c r="J113" i="13"/>
  <c r="K148" i="13"/>
  <c r="I148" i="13"/>
  <c r="J148" i="13"/>
  <c r="J25" i="14"/>
  <c r="I25" i="14"/>
  <c r="J29" i="14"/>
  <c r="I29" i="14"/>
  <c r="H37" i="14"/>
  <c r="J33" i="14"/>
  <c r="I33" i="14"/>
  <c r="J42" i="14"/>
  <c r="I42" i="14"/>
  <c r="J46" i="14"/>
  <c r="I46" i="14"/>
  <c r="J50" i="14"/>
  <c r="I50" i="14"/>
  <c r="J55" i="14"/>
  <c r="I55" i="14"/>
  <c r="J59" i="14"/>
  <c r="I59" i="14"/>
  <c r="J63" i="14"/>
  <c r="I63" i="14"/>
  <c r="J68" i="14"/>
  <c r="I68" i="14"/>
  <c r="J72" i="14"/>
  <c r="I72" i="14"/>
  <c r="J76" i="14"/>
  <c r="I76" i="14"/>
  <c r="J81" i="14"/>
  <c r="I81" i="14"/>
  <c r="J85" i="14"/>
  <c r="I85" i="14"/>
  <c r="H93" i="14"/>
  <c r="J89" i="14"/>
  <c r="I89" i="14"/>
  <c r="J98" i="14"/>
  <c r="I98" i="14"/>
  <c r="J102" i="14"/>
  <c r="I102" i="14"/>
  <c r="J106" i="14"/>
  <c r="I106" i="14"/>
  <c r="J111" i="14"/>
  <c r="I111" i="14"/>
  <c r="J115" i="14"/>
  <c r="I115" i="14"/>
  <c r="J119" i="14"/>
  <c r="I119" i="14"/>
  <c r="J124" i="14"/>
  <c r="I124" i="14"/>
  <c r="J128" i="14"/>
  <c r="I128" i="14"/>
  <c r="J132" i="14"/>
  <c r="I132" i="14"/>
  <c r="J137" i="14"/>
  <c r="I137" i="14"/>
  <c r="J141" i="14"/>
  <c r="I141" i="14"/>
  <c r="H149" i="14"/>
  <c r="J145" i="14"/>
  <c r="I145" i="14"/>
  <c r="J154" i="14"/>
  <c r="I154" i="14"/>
  <c r="J158" i="14"/>
  <c r="I158" i="14"/>
  <c r="J162" i="14"/>
  <c r="I162" i="14"/>
  <c r="L32" i="8"/>
  <c r="L34" i="8"/>
  <c r="J35" i="8"/>
  <c r="L38" i="8"/>
  <c r="J39" i="8"/>
  <c r="L42" i="8"/>
  <c r="J43" i="8"/>
  <c r="M9" i="9"/>
  <c r="I10" i="9"/>
  <c r="O11" i="9"/>
  <c r="K12" i="9"/>
  <c r="Q13" i="9"/>
  <c r="M14" i="9"/>
  <c r="G16" i="9"/>
  <c r="Q17" i="9"/>
  <c r="K20" i="9"/>
  <c r="G21" i="9"/>
  <c r="D19" i="11"/>
  <c r="D112" i="11"/>
  <c r="V8" i="12"/>
  <c r="T8" i="12"/>
  <c r="S8" i="12"/>
  <c r="L19" i="12"/>
  <c r="K19" i="12"/>
  <c r="U25" i="12"/>
  <c r="T29" i="12"/>
  <c r="S29" i="12"/>
  <c r="V29" i="12"/>
  <c r="U35" i="12"/>
  <c r="L37" i="12"/>
  <c r="K37" i="12"/>
  <c r="U43" i="12"/>
  <c r="K45" i="12"/>
  <c r="U51" i="12"/>
  <c r="W17" i="13"/>
  <c r="W8" i="13"/>
  <c r="V8" i="13"/>
  <c r="U8" i="13"/>
  <c r="K29" i="13"/>
  <c r="J29" i="13"/>
  <c r="I29" i="13"/>
  <c r="K64" i="13"/>
  <c r="J64" i="13"/>
  <c r="I64" i="13"/>
  <c r="K98" i="13"/>
  <c r="J98" i="13"/>
  <c r="I98" i="13"/>
  <c r="I18" i="14"/>
  <c r="J18" i="14"/>
  <c r="F51" i="14"/>
  <c r="F107" i="14"/>
  <c r="F163" i="14"/>
  <c r="Y14" i="15"/>
  <c r="L10" i="8"/>
  <c r="L12" i="8"/>
  <c r="J13" i="8"/>
  <c r="L16" i="8"/>
  <c r="J17" i="8"/>
  <c r="L20" i="8"/>
  <c r="J21" i="8"/>
  <c r="O9" i="9"/>
  <c r="E11" i="9"/>
  <c r="Q11" i="9"/>
  <c r="G13" i="9"/>
  <c r="I15" i="9"/>
  <c r="G17" i="9"/>
  <c r="Q18" i="9"/>
  <c r="M19" i="9"/>
  <c r="K21" i="9"/>
  <c r="D8" i="11"/>
  <c r="D36" i="11"/>
  <c r="D55" i="11"/>
  <c r="D64" i="11"/>
  <c r="D84" i="11"/>
  <c r="V6" i="12"/>
  <c r="T6" i="12"/>
  <c r="S6" i="12"/>
  <c r="L17" i="12"/>
  <c r="K17" i="12"/>
  <c r="U23" i="12"/>
  <c r="T27" i="12"/>
  <c r="S27" i="12"/>
  <c r="V27" i="12"/>
  <c r="T35" i="12"/>
  <c r="S35" i="12"/>
  <c r="V35" i="12"/>
  <c r="T43" i="12"/>
  <c r="S43" i="12"/>
  <c r="V43" i="12"/>
  <c r="T51" i="12"/>
  <c r="S51" i="12"/>
  <c r="R20" i="13"/>
  <c r="W19" i="13"/>
  <c r="K53" i="13"/>
  <c r="I53" i="13"/>
  <c r="J53" i="13"/>
  <c r="K87" i="13"/>
  <c r="I87" i="13"/>
  <c r="J87" i="13"/>
  <c r="K122" i="13"/>
  <c r="I122" i="13"/>
  <c r="J122" i="13"/>
  <c r="K156" i="13"/>
  <c r="I156" i="13"/>
  <c r="J156" i="13"/>
  <c r="S20" i="14"/>
  <c r="J16" i="14"/>
  <c r="I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J86" i="14"/>
  <c r="I86" i="14"/>
  <c r="J90" i="14"/>
  <c r="I90" i="14"/>
  <c r="J95" i="14"/>
  <c r="I95" i="14"/>
  <c r="J99" i="14"/>
  <c r="I99" i="14"/>
  <c r="H107" i="14"/>
  <c r="J103" i="14"/>
  <c r="I103" i="14"/>
  <c r="J112" i="14"/>
  <c r="I112" i="14"/>
  <c r="J116" i="14"/>
  <c r="I116" i="14"/>
  <c r="J120" i="14"/>
  <c r="I120" i="14"/>
  <c r="J125" i="14"/>
  <c r="I125" i="14"/>
  <c r="J129" i="14"/>
  <c r="I129" i="14"/>
  <c r="J133" i="14"/>
  <c r="I133" i="14"/>
  <c r="J138" i="14"/>
  <c r="I138" i="14"/>
  <c r="J142" i="14"/>
  <c r="I142" i="14"/>
  <c r="J146" i="14"/>
  <c r="I146" i="14"/>
  <c r="J151" i="14"/>
  <c r="I151" i="14"/>
  <c r="J155" i="14"/>
  <c r="I155" i="14"/>
  <c r="H163" i="14"/>
  <c r="J159" i="14"/>
  <c r="I159" i="14"/>
  <c r="L43" i="8"/>
  <c r="E9" i="9"/>
  <c r="K10" i="9"/>
  <c r="G11" i="9"/>
  <c r="M12" i="9"/>
  <c r="I13" i="9"/>
  <c r="E14" i="9"/>
  <c r="O14" i="9"/>
  <c r="M15" i="9"/>
  <c r="I16" i="9"/>
  <c r="Q19" i="9"/>
  <c r="M20" i="9"/>
  <c r="J64" i="10"/>
  <c r="D11" i="11"/>
  <c r="D20" i="11"/>
  <c r="D39" i="11"/>
  <c r="D67" i="11"/>
  <c r="D104" i="11"/>
  <c r="L15" i="12"/>
  <c r="K15" i="12"/>
  <c r="U21" i="12"/>
  <c r="T25" i="12"/>
  <c r="S25" i="12"/>
  <c r="V25" i="12"/>
  <c r="L31" i="12"/>
  <c r="K31" i="12"/>
  <c r="U37" i="12"/>
  <c r="L39" i="12"/>
  <c r="K39" i="12"/>
  <c r="U45" i="12"/>
  <c r="K47" i="12"/>
  <c r="U53" i="12"/>
  <c r="W12" i="13"/>
  <c r="V12" i="13"/>
  <c r="U12" i="13"/>
  <c r="K38" i="13"/>
  <c r="J38" i="13"/>
  <c r="I38" i="13"/>
  <c r="K72" i="13"/>
  <c r="J72" i="13"/>
  <c r="I72" i="13"/>
  <c r="K107" i="13"/>
  <c r="J107" i="13"/>
  <c r="I107" i="13"/>
  <c r="K141" i="13"/>
  <c r="J141" i="13"/>
  <c r="I141" i="13"/>
  <c r="F65" i="14"/>
  <c r="F121" i="14"/>
  <c r="J9" i="8"/>
  <c r="N10" i="8"/>
  <c r="J11" i="8"/>
  <c r="L13" i="8"/>
  <c r="J14" i="8"/>
  <c r="L17" i="8"/>
  <c r="J18" i="8"/>
  <c r="L21" i="8"/>
  <c r="G9" i="9"/>
  <c r="Q9" i="9"/>
  <c r="I11" i="9"/>
  <c r="K13" i="9"/>
  <c r="I17" i="9"/>
  <c r="M21" i="9"/>
  <c r="J54" i="10"/>
  <c r="J60" i="10"/>
  <c r="D56" i="11"/>
  <c r="L12" i="12"/>
  <c r="K12" i="12"/>
  <c r="U19" i="12"/>
  <c r="T23" i="12"/>
  <c r="S23" i="12"/>
  <c r="V23" i="12"/>
  <c r="L29" i="12"/>
  <c r="K29" i="12"/>
  <c r="T37" i="12"/>
  <c r="S37" i="12"/>
  <c r="V37" i="12"/>
  <c r="T45" i="12"/>
  <c r="S45" i="12"/>
  <c r="V45" i="12"/>
  <c r="T53" i="12"/>
  <c r="S53" i="12"/>
  <c r="V53" i="12"/>
  <c r="K27" i="13"/>
  <c r="I27" i="13"/>
  <c r="J27" i="13"/>
  <c r="K61" i="13"/>
  <c r="I61" i="13"/>
  <c r="J61" i="13"/>
  <c r="K96" i="13"/>
  <c r="I96" i="13"/>
  <c r="J96" i="13"/>
  <c r="K130" i="13"/>
  <c r="I130" i="13"/>
  <c r="J130" i="13"/>
  <c r="J27" i="14"/>
  <c r="I27" i="14"/>
  <c r="J31" i="14"/>
  <c r="I31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J100" i="14"/>
  <c r="I100" i="14"/>
  <c r="J104" i="14"/>
  <c r="I104" i="14"/>
  <c r="J109" i="14"/>
  <c r="I109" i="14"/>
  <c r="J113" i="14"/>
  <c r="I113" i="14"/>
  <c r="H121" i="14"/>
  <c r="J117" i="14"/>
  <c r="I117" i="14"/>
  <c r="J126" i="14"/>
  <c r="I126" i="14"/>
  <c r="J130" i="14"/>
  <c r="I130" i="14"/>
  <c r="J134" i="14"/>
  <c r="I134" i="14"/>
  <c r="J139" i="14"/>
  <c r="I139" i="14"/>
  <c r="J143" i="14"/>
  <c r="I143" i="14"/>
  <c r="J147" i="14"/>
  <c r="I147" i="14"/>
  <c r="J152" i="14"/>
  <c r="I152" i="14"/>
  <c r="J156" i="14"/>
  <c r="I156" i="14"/>
  <c r="J160" i="14"/>
  <c r="I160" i="14"/>
  <c r="D10" i="11"/>
  <c r="D14" i="11"/>
  <c r="D18" i="11"/>
  <c r="D34" i="11"/>
  <c r="D38" i="11"/>
  <c r="D42" i="11"/>
  <c r="D54" i="11"/>
  <c r="D58" i="11"/>
  <c r="D62" i="11"/>
  <c r="D66" i="11"/>
  <c r="V11" i="12"/>
  <c r="L13" i="12"/>
  <c r="K13" i="12"/>
  <c r="U13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I12" i="14"/>
  <c r="J12" i="14"/>
  <c r="I20" i="14"/>
  <c r="J20" i="14"/>
  <c r="D37" i="14"/>
  <c r="D51" i="14"/>
  <c r="D65" i="14"/>
  <c r="D79" i="14"/>
  <c r="D93" i="14"/>
  <c r="D107" i="14"/>
  <c r="D121" i="14"/>
  <c r="D135" i="14"/>
  <c r="D149" i="14"/>
  <c r="D163" i="14"/>
  <c r="X10" i="18"/>
  <c r="D79" i="11"/>
  <c r="D83" i="11"/>
  <c r="D87" i="11"/>
  <c r="D103" i="11"/>
  <c r="D107" i="11"/>
  <c r="D111" i="11"/>
  <c r="L6" i="12"/>
  <c r="K6" i="12"/>
  <c r="U6" i="12"/>
  <c r="L8" i="12"/>
  <c r="K8" i="12"/>
  <c r="U8" i="12"/>
  <c r="L10" i="12"/>
  <c r="K10" i="12"/>
  <c r="U10" i="12"/>
  <c r="J11" i="14"/>
  <c r="I11" i="14"/>
  <c r="D23" i="14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K8" i="13"/>
  <c r="J8" i="13"/>
  <c r="I8" i="13"/>
  <c r="K12" i="13"/>
  <c r="J12" i="13"/>
  <c r="I12" i="13"/>
  <c r="K16" i="13"/>
  <c r="J16" i="13"/>
  <c r="I16" i="13"/>
  <c r="K28" i="13"/>
  <c r="J28" i="13"/>
  <c r="I28" i="13"/>
  <c r="K37" i="13"/>
  <c r="J37" i="13"/>
  <c r="I37" i="13"/>
  <c r="K45" i="13"/>
  <c r="J45" i="13"/>
  <c r="I45" i="13"/>
  <c r="K54" i="13"/>
  <c r="J54" i="13"/>
  <c r="I54" i="13"/>
  <c r="K71" i="13"/>
  <c r="J71" i="13"/>
  <c r="I71" i="13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E10" i="9"/>
  <c r="M10" i="9"/>
  <c r="G12" i="9"/>
  <c r="O12" i="9"/>
  <c r="I14" i="9"/>
  <c r="Q14" i="9"/>
  <c r="K16" i="9"/>
  <c r="E18" i="9"/>
  <c r="M18" i="9"/>
  <c r="G20" i="9"/>
  <c r="O20" i="9"/>
  <c r="D77" i="11"/>
  <c r="D81" i="11"/>
  <c r="D85" i="11"/>
  <c r="D89" i="11"/>
  <c r="D101" i="11"/>
  <c r="D105" i="11"/>
  <c r="D109" i="11"/>
  <c r="D113" i="11"/>
  <c r="J15" i="14"/>
  <c r="I15" i="14"/>
  <c r="H23" i="14"/>
  <c r="K15" i="9"/>
  <c r="E17" i="9"/>
  <c r="M17" i="9"/>
  <c r="G19" i="9"/>
  <c r="O19" i="9"/>
  <c r="I21" i="9"/>
  <c r="N31" i="10"/>
  <c r="D9" i="11"/>
  <c r="D13" i="11"/>
  <c r="D17" i="11"/>
  <c r="D21" i="11"/>
  <c r="D33" i="11"/>
  <c r="D37" i="11"/>
  <c r="D41" i="11"/>
  <c r="D57" i="11"/>
  <c r="D61" i="11"/>
  <c r="D65" i="11"/>
  <c r="K11" i="12"/>
  <c r="L11" i="12"/>
  <c r="U11" i="12"/>
  <c r="K16" i="12"/>
  <c r="L16" i="12"/>
  <c r="U16" i="12"/>
  <c r="K18" i="12"/>
  <c r="L18" i="12"/>
  <c r="U18" i="12"/>
  <c r="K20" i="12"/>
  <c r="L20" i="12"/>
  <c r="U20" i="12"/>
  <c r="K22" i="12"/>
  <c r="L22" i="12"/>
  <c r="U22" i="12"/>
  <c r="K24" i="12"/>
  <c r="L24" i="12"/>
  <c r="U24" i="12"/>
  <c r="K26" i="12"/>
  <c r="L26" i="12"/>
  <c r="U26" i="12"/>
  <c r="K28" i="12"/>
  <c r="L28" i="12"/>
  <c r="U28" i="12"/>
  <c r="K30" i="12"/>
  <c r="L30" i="12"/>
  <c r="U30" i="12"/>
  <c r="K32" i="12"/>
  <c r="L32" i="12"/>
  <c r="U32" i="12"/>
  <c r="K34" i="12"/>
  <c r="L34" i="12"/>
  <c r="U34" i="12"/>
  <c r="K36" i="12"/>
  <c r="L36" i="12"/>
  <c r="U36" i="12"/>
  <c r="K38" i="12"/>
  <c r="L38" i="12"/>
  <c r="U38" i="12"/>
  <c r="I14" i="14"/>
  <c r="J14" i="14"/>
  <c r="I22" i="14"/>
  <c r="J22" i="14"/>
  <c r="Y9" i="15"/>
  <c r="Y11" i="15"/>
  <c r="Y13" i="15"/>
  <c r="G10" i="9"/>
  <c r="O10" i="9"/>
  <c r="I12" i="9"/>
  <c r="Q12" i="9"/>
  <c r="K14" i="9"/>
  <c r="E16" i="9"/>
  <c r="M16" i="9"/>
  <c r="G18" i="9"/>
  <c r="O18" i="9"/>
  <c r="I20" i="9"/>
  <c r="Q20" i="9"/>
  <c r="D78" i="11"/>
  <c r="D82" i="11"/>
  <c r="D86" i="11"/>
  <c r="D90" i="11"/>
  <c r="D102" i="11"/>
  <c r="D106" i="11"/>
  <c r="D110" i="11"/>
  <c r="J13" i="14"/>
  <c r="I13" i="14"/>
  <c r="J21" i="14"/>
  <c r="I21" i="14"/>
  <c r="W23" i="19"/>
  <c r="J119" i="24"/>
  <c r="L167" i="24"/>
  <c r="K27" i="26"/>
  <c r="F17" i="25"/>
  <c r="L153" i="24"/>
  <c r="J33" i="24"/>
  <c r="N77" i="24"/>
  <c r="N120" i="24"/>
  <c r="H16" i="25"/>
  <c r="J35" i="24"/>
  <c r="J106" i="24"/>
  <c r="L145" i="24"/>
  <c r="J19" i="25"/>
  <c r="K145" i="26"/>
  <c r="D22" i="21"/>
  <c r="J146" i="22"/>
  <c r="K146" i="22"/>
  <c r="N98" i="24"/>
  <c r="L131" i="24"/>
  <c r="H20" i="25"/>
  <c r="H10" i="25"/>
  <c r="F22" i="21"/>
  <c r="J12" i="24"/>
  <c r="J141" i="24"/>
  <c r="L39" i="24"/>
  <c r="F13" i="25"/>
  <c r="L35" i="24"/>
  <c r="J102" i="24"/>
  <c r="J143" i="24"/>
  <c r="L149" i="24"/>
  <c r="J197" i="24"/>
  <c r="J10" i="25"/>
  <c r="H13" i="25"/>
  <c r="J16" i="25"/>
  <c r="L19" i="25"/>
  <c r="H36" i="25"/>
  <c r="K45" i="26"/>
  <c r="J45" i="26"/>
  <c r="I45" i="26"/>
  <c r="K85" i="26"/>
  <c r="L19" i="24"/>
  <c r="J40" i="24"/>
  <c r="L42" i="24"/>
  <c r="J121" i="24"/>
  <c r="L127" i="24"/>
  <c r="J168" i="24"/>
  <c r="F11" i="25"/>
  <c r="F14" i="25"/>
  <c r="H17" i="25"/>
  <c r="J20" i="25"/>
  <c r="H37" i="25"/>
  <c r="K120" i="26"/>
  <c r="L59" i="30"/>
  <c r="N9" i="24"/>
  <c r="L15" i="24"/>
  <c r="L32" i="24"/>
  <c r="J36" i="24"/>
  <c r="L38" i="24"/>
  <c r="J97" i="24"/>
  <c r="L109" i="24"/>
  <c r="L123" i="24"/>
  <c r="J150" i="24"/>
  <c r="N164" i="24"/>
  <c r="L11" i="25"/>
  <c r="L14" i="25"/>
  <c r="F21" i="25"/>
  <c r="N11" i="24"/>
  <c r="N32" i="24"/>
  <c r="L34" i="24"/>
  <c r="J99" i="24"/>
  <c r="L105" i="24"/>
  <c r="J146" i="24"/>
  <c r="F9" i="25"/>
  <c r="N11" i="25"/>
  <c r="F18" i="25"/>
  <c r="H21" i="25"/>
  <c r="K10" i="26"/>
  <c r="K51" i="26"/>
  <c r="K154" i="26"/>
  <c r="I154" i="26"/>
  <c r="J154" i="26"/>
  <c r="J20" i="24"/>
  <c r="J43" i="24"/>
  <c r="L101" i="24"/>
  <c r="J128" i="24"/>
  <c r="N142" i="24"/>
  <c r="J163" i="24"/>
  <c r="L9" i="25"/>
  <c r="H12" i="25"/>
  <c r="J15" i="25"/>
  <c r="L18" i="25"/>
  <c r="K111" i="26"/>
  <c r="K11" i="22"/>
  <c r="J11" i="22"/>
  <c r="J10" i="24"/>
  <c r="J16" i="24"/>
  <c r="J31" i="24"/>
  <c r="J39" i="24"/>
  <c r="L43" i="24"/>
  <c r="J124" i="24"/>
  <c r="J165" i="24"/>
  <c r="N9" i="25"/>
  <c r="J12" i="25"/>
  <c r="L15" i="25"/>
  <c r="J39" i="25"/>
  <c r="L10" i="24"/>
  <c r="L12" i="24"/>
  <c r="J13" i="24"/>
  <c r="L16" i="24"/>
  <c r="J17" i="24"/>
  <c r="L20" i="24"/>
  <c r="J21" i="24"/>
  <c r="L97" i="24"/>
  <c r="L99" i="24"/>
  <c r="L102" i="24"/>
  <c r="J103" i="24"/>
  <c r="L106" i="24"/>
  <c r="J107" i="24"/>
  <c r="L119" i="24"/>
  <c r="L121" i="24"/>
  <c r="L124" i="24"/>
  <c r="J125" i="24"/>
  <c r="L128" i="24"/>
  <c r="J129" i="24"/>
  <c r="L141" i="24"/>
  <c r="L143" i="24"/>
  <c r="L146" i="24"/>
  <c r="J147" i="24"/>
  <c r="L150" i="24"/>
  <c r="J151" i="24"/>
  <c r="L163" i="24"/>
  <c r="L165" i="24"/>
  <c r="L168" i="24"/>
  <c r="J169" i="24"/>
  <c r="L172" i="24"/>
  <c r="J173" i="24"/>
  <c r="L185" i="24"/>
  <c r="L187" i="24"/>
  <c r="L190" i="24"/>
  <c r="J191" i="24"/>
  <c r="L194" i="24"/>
  <c r="J195" i="24"/>
  <c r="L207" i="24"/>
  <c r="L209" i="24"/>
  <c r="L212" i="24"/>
  <c r="J213" i="24"/>
  <c r="L216" i="24"/>
  <c r="J217" i="24"/>
  <c r="L229" i="24"/>
  <c r="L231" i="24"/>
  <c r="L234" i="24"/>
  <c r="J235" i="24"/>
  <c r="L238" i="24"/>
  <c r="J239" i="24"/>
  <c r="L255" i="24"/>
  <c r="L257" i="24"/>
  <c r="L260" i="24"/>
  <c r="J261" i="24"/>
  <c r="J32" i="25"/>
  <c r="J34" i="25"/>
  <c r="H35" i="25"/>
  <c r="H38" i="25"/>
  <c r="H39" i="25"/>
  <c r="J40" i="25"/>
  <c r="K19" i="26"/>
  <c r="J19" i="26"/>
  <c r="I19" i="26"/>
  <c r="K25" i="26"/>
  <c r="K53" i="26"/>
  <c r="K61" i="26"/>
  <c r="K96" i="26"/>
  <c r="K130" i="26"/>
  <c r="M30" i="28"/>
  <c r="H19" i="30"/>
  <c r="J9" i="24"/>
  <c r="N10" i="24"/>
  <c r="J11" i="24"/>
  <c r="L13" i="24"/>
  <c r="J14" i="24"/>
  <c r="L17" i="24"/>
  <c r="J18" i="24"/>
  <c r="L21" i="24"/>
  <c r="N97" i="24"/>
  <c r="J98" i="24"/>
  <c r="N99" i="24"/>
  <c r="J100" i="24"/>
  <c r="L103" i="24"/>
  <c r="J104" i="24"/>
  <c r="L107" i="24"/>
  <c r="J108" i="24"/>
  <c r="N119" i="24"/>
  <c r="J120" i="24"/>
  <c r="N121" i="24"/>
  <c r="J122" i="24"/>
  <c r="L125" i="24"/>
  <c r="J126" i="24"/>
  <c r="L129" i="24"/>
  <c r="J130" i="24"/>
  <c r="N141" i="24"/>
  <c r="J142" i="24"/>
  <c r="N143" i="24"/>
  <c r="J144" i="24"/>
  <c r="L147" i="24"/>
  <c r="J148" i="24"/>
  <c r="L151" i="24"/>
  <c r="J152" i="24"/>
  <c r="N163" i="24"/>
  <c r="J164" i="24"/>
  <c r="N165" i="24"/>
  <c r="J166" i="24"/>
  <c r="L169" i="24"/>
  <c r="J170" i="24"/>
  <c r="L173" i="24"/>
  <c r="J174" i="24"/>
  <c r="N185" i="24"/>
  <c r="J186" i="24"/>
  <c r="N187" i="24"/>
  <c r="J188" i="24"/>
  <c r="L191" i="24"/>
  <c r="J192" i="24"/>
  <c r="L195" i="24"/>
  <c r="J196" i="24"/>
  <c r="N207" i="24"/>
  <c r="J208" i="24"/>
  <c r="N209" i="24"/>
  <c r="J210" i="24"/>
  <c r="N229" i="24"/>
  <c r="J230" i="24"/>
  <c r="N231" i="24"/>
  <c r="J232" i="24"/>
  <c r="H31" i="25"/>
  <c r="H33" i="25"/>
  <c r="J35" i="25"/>
  <c r="J37" i="25"/>
  <c r="J38" i="25"/>
  <c r="H42" i="25"/>
  <c r="K8" i="26"/>
  <c r="K36" i="26"/>
  <c r="K70" i="26"/>
  <c r="K139" i="26"/>
  <c r="M156" i="28"/>
  <c r="M148" i="28"/>
  <c r="L31" i="24"/>
  <c r="L33" i="24"/>
  <c r="L36" i="24"/>
  <c r="J37" i="24"/>
  <c r="L40" i="24"/>
  <c r="J41" i="24"/>
  <c r="H9" i="25"/>
  <c r="L10" i="25"/>
  <c r="H11" i="25"/>
  <c r="L12" i="25"/>
  <c r="J13" i="25"/>
  <c r="H14" i="25"/>
  <c r="F15" i="25"/>
  <c r="L16" i="25"/>
  <c r="J17" i="25"/>
  <c r="H18" i="25"/>
  <c r="F19" i="25"/>
  <c r="L20" i="25"/>
  <c r="J21" i="25"/>
  <c r="J36" i="25"/>
  <c r="K28" i="26"/>
  <c r="J28" i="26"/>
  <c r="I28" i="26"/>
  <c r="K33" i="26"/>
  <c r="K59" i="26"/>
  <c r="K94" i="26"/>
  <c r="K128" i="26"/>
  <c r="M73" i="28"/>
  <c r="L9" i="24"/>
  <c r="L11" i="24"/>
  <c r="L14" i="24"/>
  <c r="J15" i="24"/>
  <c r="L18" i="24"/>
  <c r="J19" i="24"/>
  <c r="L98" i="24"/>
  <c r="L100" i="24"/>
  <c r="J101" i="24"/>
  <c r="L104" i="24"/>
  <c r="J105" i="24"/>
  <c r="L108" i="24"/>
  <c r="J109" i="24"/>
  <c r="L120" i="24"/>
  <c r="L122" i="24"/>
  <c r="J123" i="24"/>
  <c r="L126" i="24"/>
  <c r="J127" i="24"/>
  <c r="L130" i="24"/>
  <c r="J131" i="24"/>
  <c r="L142" i="24"/>
  <c r="L144" i="24"/>
  <c r="J145" i="24"/>
  <c r="L148" i="24"/>
  <c r="J149" i="24"/>
  <c r="L152" i="24"/>
  <c r="J153" i="24"/>
  <c r="L164" i="24"/>
  <c r="L166" i="24"/>
  <c r="J167" i="24"/>
  <c r="L170" i="24"/>
  <c r="J171" i="24"/>
  <c r="L174" i="24"/>
  <c r="J175" i="24"/>
  <c r="L186" i="24"/>
  <c r="L188" i="24"/>
  <c r="J189" i="24"/>
  <c r="L192" i="24"/>
  <c r="J193" i="24"/>
  <c r="L230" i="24"/>
  <c r="J31" i="25"/>
  <c r="J33" i="25"/>
  <c r="K18" i="26"/>
  <c r="K54" i="26"/>
  <c r="J54" i="26"/>
  <c r="I54" i="26"/>
  <c r="K79" i="26"/>
  <c r="K113" i="26"/>
  <c r="K148" i="26"/>
  <c r="H83" i="30"/>
  <c r="J232" i="30"/>
  <c r="N31" i="24"/>
  <c r="J32" i="24"/>
  <c r="N33" i="24"/>
  <c r="J34" i="24"/>
  <c r="L37" i="24"/>
  <c r="J38" i="24"/>
  <c r="L41" i="24"/>
  <c r="J42" i="24"/>
  <c r="J9" i="25"/>
  <c r="F10" i="25"/>
  <c r="N10" i="25"/>
  <c r="J11" i="25"/>
  <c r="F12" i="25"/>
  <c r="L13" i="25"/>
  <c r="J14" i="25"/>
  <c r="H15" i="25"/>
  <c r="F16" i="25"/>
  <c r="L17" i="25"/>
  <c r="J18" i="25"/>
  <c r="H19" i="25"/>
  <c r="F20" i="25"/>
  <c r="L21" i="25"/>
  <c r="H41" i="25"/>
  <c r="K11" i="26"/>
  <c r="J11" i="26"/>
  <c r="I11" i="26"/>
  <c r="K16" i="26"/>
  <c r="K44" i="26"/>
  <c r="K68" i="26"/>
  <c r="K102" i="26"/>
  <c r="K137" i="26"/>
  <c r="M39" i="28"/>
  <c r="L171" i="24"/>
  <c r="J172" i="24"/>
  <c r="L175" i="24"/>
  <c r="J185" i="24"/>
  <c r="N186" i="24"/>
  <c r="J187" i="24"/>
  <c r="L189" i="24"/>
  <c r="J190" i="24"/>
  <c r="L193" i="24"/>
  <c r="J194" i="24"/>
  <c r="L197" i="24"/>
  <c r="J207" i="24"/>
  <c r="L219" i="24"/>
  <c r="J229" i="24"/>
  <c r="N230" i="24"/>
  <c r="L241" i="24"/>
  <c r="L267" i="24"/>
  <c r="H32" i="25"/>
  <c r="H34" i="25"/>
  <c r="J41" i="25"/>
  <c r="K153" i="26"/>
  <c r="K37" i="26"/>
  <c r="J37" i="26"/>
  <c r="I37" i="26"/>
  <c r="K42" i="26"/>
  <c r="K87" i="26"/>
  <c r="K122" i="26"/>
  <c r="K156" i="26"/>
  <c r="L8" i="28"/>
  <c r="K8" i="28"/>
  <c r="J8" i="28"/>
  <c r="I8" i="28"/>
  <c r="M8" i="28"/>
  <c r="M65" i="28"/>
  <c r="L17" i="30"/>
  <c r="H42" i="30"/>
  <c r="F58" i="30"/>
  <c r="L102" i="30"/>
  <c r="J34" i="31"/>
  <c r="K71" i="26"/>
  <c r="J71" i="26"/>
  <c r="I71" i="26"/>
  <c r="K80" i="26"/>
  <c r="J80" i="26"/>
  <c r="I80" i="26"/>
  <c r="K88" i="26"/>
  <c r="J88" i="26"/>
  <c r="I88" i="26"/>
  <c r="K97" i="26"/>
  <c r="J97" i="26"/>
  <c r="I97" i="26"/>
  <c r="K106" i="26"/>
  <c r="J106" i="26"/>
  <c r="I106" i="26"/>
  <c r="L16" i="28"/>
  <c r="K16" i="28"/>
  <c r="J16" i="28"/>
  <c r="I16" i="28"/>
  <c r="M16" i="28"/>
  <c r="M50" i="28"/>
  <c r="J11" i="30"/>
  <c r="J19" i="30"/>
  <c r="L261" i="30"/>
  <c r="J42" i="25"/>
  <c r="H43" i="25"/>
  <c r="M22" i="28"/>
  <c r="K22" i="28"/>
  <c r="I22" i="28"/>
  <c r="M56" i="28"/>
  <c r="F21" i="30"/>
  <c r="J37" i="30"/>
  <c r="N53" i="30"/>
  <c r="F13" i="30"/>
  <c r="J208" i="30"/>
  <c r="H40" i="25"/>
  <c r="J43" i="25"/>
  <c r="M13" i="28"/>
  <c r="K13" i="28"/>
  <c r="I13" i="28"/>
  <c r="M15" i="28"/>
  <c r="L14" i="30"/>
  <c r="L31" i="30"/>
  <c r="H64" i="30"/>
  <c r="M32" i="28"/>
  <c r="H56" i="30"/>
  <c r="J64" i="30"/>
  <c r="F230" i="30"/>
  <c r="J9" i="30"/>
  <c r="H15" i="30"/>
  <c r="F17" i="30"/>
  <c r="L21" i="30"/>
  <c r="L33" i="30"/>
  <c r="H54" i="30"/>
  <c r="H60" i="30"/>
  <c r="F62" i="30"/>
  <c r="L86" i="30"/>
  <c r="J209" i="30"/>
  <c r="H284" i="30"/>
  <c r="L9" i="30"/>
  <c r="L13" i="30"/>
  <c r="J15" i="30"/>
  <c r="F20" i="30"/>
  <c r="H32" i="30"/>
  <c r="H38" i="30"/>
  <c r="J54" i="30"/>
  <c r="L58" i="30"/>
  <c r="J60" i="30"/>
  <c r="F65" i="30"/>
  <c r="F75" i="30"/>
  <c r="L78" i="30"/>
  <c r="F212" i="30"/>
  <c r="L233" i="30"/>
  <c r="F254" i="30"/>
  <c r="L273" i="30"/>
  <c r="L38" i="31"/>
  <c r="F10" i="30"/>
  <c r="L11" i="30"/>
  <c r="F16" i="30"/>
  <c r="H34" i="30"/>
  <c r="L40" i="30"/>
  <c r="F63" i="30"/>
  <c r="J56" i="30"/>
  <c r="F61" i="30"/>
  <c r="F77" i="30"/>
  <c r="L99" i="30"/>
  <c r="L214" i="30"/>
  <c r="H236" i="30"/>
  <c r="L40" i="31"/>
  <c r="F12" i="30"/>
  <c r="J18" i="30"/>
  <c r="H20" i="30"/>
  <c r="L36" i="30"/>
  <c r="F43" i="30"/>
  <c r="H87" i="30"/>
  <c r="F53" i="30"/>
  <c r="F57" i="30"/>
  <c r="H65" i="30"/>
  <c r="H108" i="30"/>
  <c r="H237" i="30"/>
  <c r="L257" i="30"/>
  <c r="H10" i="30"/>
  <c r="J14" i="30"/>
  <c r="H16" i="30"/>
  <c r="F39" i="30"/>
  <c r="L53" i="30"/>
  <c r="F55" i="30"/>
  <c r="H61" i="30"/>
  <c r="F85" i="30"/>
  <c r="F109" i="30"/>
  <c r="F258" i="30"/>
  <c r="J278" i="30"/>
  <c r="N10" i="30"/>
  <c r="H12" i="30"/>
  <c r="L18" i="30"/>
  <c r="F35" i="30"/>
  <c r="J41" i="30"/>
  <c r="H57" i="30"/>
  <c r="H80" i="30"/>
  <c r="F105" i="30"/>
  <c r="J219" i="30"/>
  <c r="H240" i="30"/>
  <c r="L260" i="30"/>
  <c r="F97" i="30"/>
  <c r="N98" i="30"/>
  <c r="N99" i="30"/>
  <c r="L100" i="30"/>
  <c r="L101" i="30"/>
  <c r="F106" i="30"/>
  <c r="F107" i="30"/>
  <c r="F108" i="30"/>
  <c r="H109" i="30"/>
  <c r="L208" i="30"/>
  <c r="L215" i="30"/>
  <c r="J218" i="30"/>
  <c r="H230" i="30"/>
  <c r="J233" i="30"/>
  <c r="F240" i="30"/>
  <c r="N251" i="30"/>
  <c r="H254" i="30"/>
  <c r="N275" i="30"/>
  <c r="J279" i="30"/>
  <c r="N9" i="31"/>
  <c r="H34" i="31"/>
  <c r="H40" i="31"/>
  <c r="F31" i="30"/>
  <c r="N31" i="30"/>
  <c r="J32" i="30"/>
  <c r="F33" i="30"/>
  <c r="N33" i="30"/>
  <c r="J34" i="30"/>
  <c r="H35" i="30"/>
  <c r="F36" i="30"/>
  <c r="L37" i="30"/>
  <c r="J38" i="30"/>
  <c r="H39" i="30"/>
  <c r="F40" i="30"/>
  <c r="L41" i="30"/>
  <c r="J42" i="30"/>
  <c r="H43" i="30"/>
  <c r="H97" i="30"/>
  <c r="F98" i="30"/>
  <c r="F99" i="30"/>
  <c r="F102" i="30"/>
  <c r="F103" i="30"/>
  <c r="F104" i="30"/>
  <c r="H105" i="30"/>
  <c r="H106" i="30"/>
  <c r="H107" i="30"/>
  <c r="J108" i="30"/>
  <c r="J109" i="30"/>
  <c r="L209" i="30"/>
  <c r="F213" i="30"/>
  <c r="L219" i="30"/>
  <c r="F231" i="30"/>
  <c r="J237" i="30"/>
  <c r="F252" i="30"/>
  <c r="H255" i="30"/>
  <c r="F259" i="30"/>
  <c r="L279" i="30"/>
  <c r="F9" i="30"/>
  <c r="N9" i="30"/>
  <c r="J10" i="30"/>
  <c r="F11" i="30"/>
  <c r="N11" i="30"/>
  <c r="J12" i="30"/>
  <c r="H13" i="30"/>
  <c r="F14" i="30"/>
  <c r="L15" i="30"/>
  <c r="J16" i="30"/>
  <c r="H17" i="30"/>
  <c r="F18" i="30"/>
  <c r="L19" i="30"/>
  <c r="J20" i="30"/>
  <c r="H21" i="30"/>
  <c r="H98" i="30"/>
  <c r="F101" i="30"/>
  <c r="H104" i="30"/>
  <c r="J107" i="30"/>
  <c r="H207" i="30"/>
  <c r="H213" i="30"/>
  <c r="H231" i="30"/>
  <c r="L237" i="30"/>
  <c r="H241" i="30"/>
  <c r="J255" i="30"/>
  <c r="N273" i="30"/>
  <c r="F277" i="30"/>
  <c r="F281" i="30"/>
  <c r="J284" i="30"/>
  <c r="H36" i="31"/>
  <c r="J42" i="31"/>
  <c r="H14" i="35"/>
  <c r="H31" i="30"/>
  <c r="L32" i="30"/>
  <c r="H33" i="30"/>
  <c r="L34" i="30"/>
  <c r="J35" i="30"/>
  <c r="H36" i="30"/>
  <c r="F37" i="30"/>
  <c r="L38" i="30"/>
  <c r="J39" i="30"/>
  <c r="H40" i="30"/>
  <c r="F41" i="30"/>
  <c r="L42" i="30"/>
  <c r="J43" i="30"/>
  <c r="J97" i="30"/>
  <c r="J98" i="30"/>
  <c r="H99" i="30"/>
  <c r="F100" i="30"/>
  <c r="H101" i="30"/>
  <c r="H102" i="30"/>
  <c r="H103" i="30"/>
  <c r="J104" i="30"/>
  <c r="J105" i="30"/>
  <c r="J106" i="30"/>
  <c r="L107" i="30"/>
  <c r="L108" i="30"/>
  <c r="L109" i="30"/>
  <c r="J207" i="30"/>
  <c r="J210" i="30"/>
  <c r="J213" i="30"/>
  <c r="F217" i="30"/>
  <c r="J231" i="30"/>
  <c r="L238" i="30"/>
  <c r="J241" i="30"/>
  <c r="J256" i="30"/>
  <c r="H259" i="30"/>
  <c r="F263" i="30"/>
  <c r="L274" i="30"/>
  <c r="H32" i="31"/>
  <c r="L36" i="31"/>
  <c r="L42" i="31"/>
  <c r="H9" i="30"/>
  <c r="L10" i="30"/>
  <c r="H11" i="30"/>
  <c r="L12" i="30"/>
  <c r="J13" i="30"/>
  <c r="H14" i="30"/>
  <c r="F15" i="30"/>
  <c r="L16" i="30"/>
  <c r="J17" i="30"/>
  <c r="H18" i="30"/>
  <c r="F19" i="30"/>
  <c r="L20" i="30"/>
  <c r="J21" i="30"/>
  <c r="L97" i="30"/>
  <c r="H100" i="30"/>
  <c r="J103" i="30"/>
  <c r="L106" i="30"/>
  <c r="L207" i="30"/>
  <c r="L210" i="30"/>
  <c r="H217" i="30"/>
  <c r="F229" i="30"/>
  <c r="H232" i="30"/>
  <c r="F235" i="30"/>
  <c r="F253" i="30"/>
  <c r="L256" i="30"/>
  <c r="H260" i="30"/>
  <c r="N274" i="30"/>
  <c r="F278" i="30"/>
  <c r="H281" i="30"/>
  <c r="J32" i="31"/>
  <c r="H38" i="31"/>
  <c r="AU13" i="35"/>
  <c r="AT13" i="35"/>
  <c r="AR13" i="35"/>
  <c r="AS13" i="35"/>
  <c r="J31" i="30"/>
  <c r="F32" i="30"/>
  <c r="N32" i="30"/>
  <c r="J33" i="30"/>
  <c r="F34" i="30"/>
  <c r="L35" i="30"/>
  <c r="J36" i="30"/>
  <c r="H37" i="30"/>
  <c r="F38" i="30"/>
  <c r="L39" i="30"/>
  <c r="J40" i="30"/>
  <c r="H41" i="30"/>
  <c r="F42" i="30"/>
  <c r="L43" i="30"/>
  <c r="N97" i="30"/>
  <c r="L98" i="30"/>
  <c r="J99" i="30"/>
  <c r="J100" i="30"/>
  <c r="J101" i="30"/>
  <c r="J102" i="30"/>
  <c r="L103" i="30"/>
  <c r="L104" i="30"/>
  <c r="L105" i="30"/>
  <c r="J214" i="30"/>
  <c r="H218" i="30"/>
  <c r="H229" i="30"/>
  <c r="F236" i="30"/>
  <c r="J260" i="30"/>
  <c r="H278" i="30"/>
  <c r="L282" i="30"/>
  <c r="L32" i="31"/>
  <c r="J38" i="31"/>
  <c r="N208" i="30"/>
  <c r="N209" i="30"/>
  <c r="F211" i="30"/>
  <c r="H212" i="30"/>
  <c r="F216" i="30"/>
  <c r="J217" i="30"/>
  <c r="L218" i="30"/>
  <c r="J229" i="30"/>
  <c r="J230" i="30"/>
  <c r="L231" i="30"/>
  <c r="L232" i="30"/>
  <c r="H235" i="30"/>
  <c r="J236" i="30"/>
  <c r="F239" i="30"/>
  <c r="L241" i="30"/>
  <c r="F251" i="30"/>
  <c r="H252" i="30"/>
  <c r="H253" i="30"/>
  <c r="L255" i="30"/>
  <c r="H258" i="30"/>
  <c r="J259" i="30"/>
  <c r="F262" i="30"/>
  <c r="H263" i="30"/>
  <c r="F276" i="30"/>
  <c r="H277" i="30"/>
  <c r="L278" i="30"/>
  <c r="F280" i="30"/>
  <c r="L281" i="30"/>
  <c r="H283" i="30"/>
  <c r="F31" i="31"/>
  <c r="L34" i="31"/>
  <c r="F41" i="31"/>
  <c r="H43" i="31"/>
  <c r="N207" i="30"/>
  <c r="J212" i="30"/>
  <c r="L213" i="30"/>
  <c r="F215" i="30"/>
  <c r="H216" i="30"/>
  <c r="L229" i="30"/>
  <c r="L230" i="30"/>
  <c r="F234" i="30"/>
  <c r="J235" i="30"/>
  <c r="L236" i="30"/>
  <c r="H239" i="30"/>
  <c r="J240" i="30"/>
  <c r="H251" i="30"/>
  <c r="J253" i="30"/>
  <c r="J254" i="30"/>
  <c r="F257" i="30"/>
  <c r="L259" i="30"/>
  <c r="H262" i="30"/>
  <c r="J263" i="30"/>
  <c r="F274" i="30"/>
  <c r="F275" i="30"/>
  <c r="H276" i="30"/>
  <c r="J277" i="30"/>
  <c r="H280" i="30"/>
  <c r="J283" i="30"/>
  <c r="F285" i="30"/>
  <c r="H31" i="31"/>
  <c r="H39" i="31"/>
  <c r="J43" i="31"/>
  <c r="F210" i="30"/>
  <c r="H211" i="30"/>
  <c r="L212" i="30"/>
  <c r="J216" i="30"/>
  <c r="L217" i="30"/>
  <c r="F219" i="30"/>
  <c r="N230" i="30"/>
  <c r="N231" i="30"/>
  <c r="F233" i="30"/>
  <c r="H234" i="30"/>
  <c r="F238" i="30"/>
  <c r="J239" i="30"/>
  <c r="L240" i="30"/>
  <c r="J251" i="30"/>
  <c r="J252" i="30"/>
  <c r="L253" i="30"/>
  <c r="L254" i="30"/>
  <c r="H257" i="30"/>
  <c r="J258" i="30"/>
  <c r="F261" i="30"/>
  <c r="L263" i="30"/>
  <c r="F273" i="30"/>
  <c r="H274" i="30"/>
  <c r="H275" i="30"/>
  <c r="L277" i="30"/>
  <c r="F9" i="31"/>
  <c r="L31" i="31"/>
  <c r="H33" i="31"/>
  <c r="H35" i="31"/>
  <c r="J39" i="31"/>
  <c r="H8" i="37"/>
  <c r="G8" i="37"/>
  <c r="I8" i="37"/>
  <c r="F208" i="30"/>
  <c r="F209" i="30"/>
  <c r="H210" i="30"/>
  <c r="J211" i="30"/>
  <c r="F214" i="30"/>
  <c r="H215" i="30"/>
  <c r="L216" i="30"/>
  <c r="N229" i="30"/>
  <c r="J234" i="30"/>
  <c r="L235" i="30"/>
  <c r="F237" i="30"/>
  <c r="H238" i="30"/>
  <c r="L251" i="30"/>
  <c r="L252" i="30"/>
  <c r="F256" i="30"/>
  <c r="J257" i="30"/>
  <c r="L258" i="30"/>
  <c r="H261" i="30"/>
  <c r="J262" i="30"/>
  <c r="H273" i="30"/>
  <c r="J275" i="30"/>
  <c r="J276" i="30"/>
  <c r="F279" i="30"/>
  <c r="J280" i="30"/>
  <c r="F282" i="30"/>
  <c r="L283" i="30"/>
  <c r="H285" i="30"/>
  <c r="L33" i="31"/>
  <c r="J35" i="31"/>
  <c r="L37" i="31"/>
  <c r="F207" i="30"/>
  <c r="H208" i="30"/>
  <c r="H209" i="30"/>
  <c r="L211" i="30"/>
  <c r="H214" i="30"/>
  <c r="J215" i="30"/>
  <c r="F218" i="30"/>
  <c r="H219" i="30"/>
  <c r="F232" i="30"/>
  <c r="H233" i="30"/>
  <c r="L234" i="30"/>
  <c r="J238" i="30"/>
  <c r="L239" i="30"/>
  <c r="F241" i="30"/>
  <c r="N252" i="30"/>
  <c r="N253" i="30"/>
  <c r="F255" i="30"/>
  <c r="H256" i="30"/>
  <c r="F260" i="30"/>
  <c r="J261" i="30"/>
  <c r="L262" i="30"/>
  <c r="J273" i="30"/>
  <c r="J274" i="30"/>
  <c r="L275" i="30"/>
  <c r="L276" i="30"/>
  <c r="H279" i="30"/>
  <c r="J282" i="30"/>
  <c r="F284" i="30"/>
  <c r="L285" i="30"/>
  <c r="H42" i="31"/>
  <c r="AJ9" i="35"/>
  <c r="AK9" i="35"/>
  <c r="L9" i="31"/>
  <c r="H10" i="31"/>
  <c r="L11" i="31"/>
  <c r="H12" i="31"/>
  <c r="F13" i="31"/>
  <c r="L14" i="31"/>
  <c r="J15" i="31"/>
  <c r="H16" i="31"/>
  <c r="F17" i="31"/>
  <c r="L18" i="31"/>
  <c r="J19" i="31"/>
  <c r="H20" i="31"/>
  <c r="F21" i="31"/>
  <c r="AK14" i="35"/>
  <c r="AJ14" i="35"/>
  <c r="N16" i="35"/>
  <c r="N18" i="35"/>
  <c r="J10" i="31"/>
  <c r="F11" i="31"/>
  <c r="N11" i="31"/>
  <c r="J12" i="31"/>
  <c r="H13" i="31"/>
  <c r="F14" i="31"/>
  <c r="L15" i="31"/>
  <c r="J16" i="31"/>
  <c r="H17" i="31"/>
  <c r="F18" i="31"/>
  <c r="L19" i="31"/>
  <c r="J20" i="31"/>
  <c r="H21" i="31"/>
  <c r="AB18" i="35"/>
  <c r="H9" i="31"/>
  <c r="L10" i="31"/>
  <c r="H11" i="31"/>
  <c r="L12" i="31"/>
  <c r="J13" i="31"/>
  <c r="H14" i="31"/>
  <c r="F15" i="31"/>
  <c r="L16" i="31"/>
  <c r="J17" i="31"/>
  <c r="H18" i="31"/>
  <c r="F19" i="31"/>
  <c r="L20" i="31"/>
  <c r="J21" i="31"/>
  <c r="N17" i="35"/>
  <c r="H32" i="35"/>
  <c r="I32" i="35"/>
  <c r="L280" i="30"/>
  <c r="J281" i="30"/>
  <c r="H282" i="30"/>
  <c r="F283" i="30"/>
  <c r="L284" i="30"/>
  <c r="J285" i="30"/>
  <c r="J31" i="31"/>
  <c r="J33" i="31"/>
  <c r="F34" i="31"/>
  <c r="J36" i="31"/>
  <c r="J40" i="31"/>
  <c r="L12" i="38"/>
  <c r="M12" i="38"/>
  <c r="J9" i="31"/>
  <c r="F10" i="31"/>
  <c r="N10" i="31"/>
  <c r="J11" i="31"/>
  <c r="F12" i="31"/>
  <c r="L13" i="31"/>
  <c r="J14" i="31"/>
  <c r="H15" i="31"/>
  <c r="F16" i="31"/>
  <c r="L17" i="31"/>
  <c r="J18" i="31"/>
  <c r="H19" i="31"/>
  <c r="F20" i="31"/>
  <c r="L21" i="31"/>
  <c r="N14" i="35"/>
  <c r="I40" i="35"/>
  <c r="H40" i="35"/>
  <c r="AL38" i="35"/>
  <c r="AK38" i="35"/>
  <c r="H9" i="35"/>
  <c r="W37" i="35"/>
  <c r="V37" i="35"/>
  <c r="D11" i="37"/>
  <c r="AB8" i="35"/>
  <c r="AL34" i="35"/>
  <c r="AK34" i="35"/>
  <c r="I8" i="38"/>
  <c r="H8" i="38"/>
  <c r="M8" i="38"/>
  <c r="J8" i="38"/>
  <c r="AL33" i="35"/>
  <c r="AK33" i="35"/>
  <c r="I31" i="35"/>
  <c r="H31" i="35"/>
  <c r="I7" i="38"/>
  <c r="H7" i="38"/>
  <c r="J7" i="38"/>
  <c r="T10" i="38"/>
  <c r="AA20" i="38" s="1"/>
  <c r="S9" i="39"/>
  <c r="R9" i="39"/>
  <c r="H136" i="39"/>
  <c r="G136" i="39"/>
  <c r="N10" i="40"/>
  <c r="T7" i="38"/>
  <c r="AA19" i="38" s="1"/>
  <c r="F10" i="39"/>
  <c r="F14" i="42"/>
  <c r="R8" i="37"/>
  <c r="P8" i="37"/>
  <c r="O8" i="37"/>
  <c r="T8" i="37"/>
  <c r="S8" i="37"/>
  <c r="Q8" i="37"/>
  <c r="D129" i="37"/>
  <c r="I11" i="38"/>
  <c r="H11" i="38"/>
  <c r="J11" i="38"/>
  <c r="I134" i="40"/>
  <c r="H134" i="40"/>
  <c r="G134" i="40"/>
  <c r="AL30" i="35"/>
  <c r="AK30" i="35"/>
  <c r="I36" i="35"/>
  <c r="H36" i="35"/>
  <c r="H6" i="37"/>
  <c r="G6" i="37"/>
  <c r="I10" i="37"/>
  <c r="H10" i="37"/>
  <c r="G10" i="37"/>
  <c r="I126" i="37"/>
  <c r="G126" i="37"/>
  <c r="H126" i="37"/>
  <c r="K6" i="37"/>
  <c r="L6" i="37"/>
  <c r="C11" i="37"/>
  <c r="L10" i="37"/>
  <c r="K10" i="37"/>
  <c r="M10" i="37"/>
  <c r="F8" i="39"/>
  <c r="F6" i="39"/>
  <c r="I142" i="41"/>
  <c r="I144" i="41"/>
  <c r="R6" i="37"/>
  <c r="Q6" i="37"/>
  <c r="P6" i="37"/>
  <c r="O6" i="37"/>
  <c r="I7" i="37"/>
  <c r="H7" i="37"/>
  <c r="G7" i="37"/>
  <c r="T7" i="37"/>
  <c r="R7" i="37"/>
  <c r="Q7" i="37"/>
  <c r="P7" i="37"/>
  <c r="O7" i="37"/>
  <c r="S7" i="37"/>
  <c r="J11" i="37"/>
  <c r="M9" i="37"/>
  <c r="L9" i="37"/>
  <c r="K9" i="37"/>
  <c r="Q11" i="38"/>
  <c r="P11" i="38"/>
  <c r="S11" i="38"/>
  <c r="R11" i="38"/>
  <c r="T11" i="38"/>
  <c r="L136" i="38"/>
  <c r="K136" i="38"/>
  <c r="N136" i="38"/>
  <c r="M136" i="38"/>
  <c r="O136" i="38"/>
  <c r="G138" i="38"/>
  <c r="H138" i="38"/>
  <c r="N7" i="39"/>
  <c r="L137" i="39"/>
  <c r="O137" i="39"/>
  <c r="M137" i="39"/>
  <c r="N137" i="39"/>
  <c r="K137" i="39"/>
  <c r="S12" i="40"/>
  <c r="R12" i="40"/>
  <c r="Q12" i="40"/>
  <c r="P12" i="40"/>
  <c r="E11" i="37"/>
  <c r="G125" i="37"/>
  <c r="I125" i="37"/>
  <c r="H125" i="37"/>
  <c r="J6" i="38"/>
  <c r="M11" i="39"/>
  <c r="N11" i="39"/>
  <c r="L11" i="39"/>
  <c r="L7" i="37"/>
  <c r="M7" i="37"/>
  <c r="K7" i="37"/>
  <c r="H9" i="37"/>
  <c r="I9" i="37"/>
  <c r="F11" i="37"/>
  <c r="G9" i="37"/>
  <c r="S9" i="37"/>
  <c r="P9" i="37"/>
  <c r="R9" i="37"/>
  <c r="Q9" i="37"/>
  <c r="T9" i="37"/>
  <c r="O9" i="37"/>
  <c r="N11" i="37"/>
  <c r="I128" i="37"/>
  <c r="O137" i="38"/>
  <c r="N137" i="38"/>
  <c r="L137" i="38"/>
  <c r="M137" i="38"/>
  <c r="K137" i="38"/>
  <c r="M9" i="39"/>
  <c r="O134" i="39"/>
  <c r="N134" i="39"/>
  <c r="K134" i="39"/>
  <c r="O138" i="39"/>
  <c r="N138" i="39"/>
  <c r="L138" i="39"/>
  <c r="K138" i="39"/>
  <c r="M138" i="39"/>
  <c r="S11" i="40"/>
  <c r="R11" i="40"/>
  <c r="Q11" i="40"/>
  <c r="P11" i="40"/>
  <c r="L8" i="37"/>
  <c r="K8" i="37"/>
  <c r="M8" i="37"/>
  <c r="C129" i="37"/>
  <c r="T8" i="38"/>
  <c r="R8" i="38"/>
  <c r="S8" i="38"/>
  <c r="T6" i="38"/>
  <c r="J10" i="38"/>
  <c r="N134" i="38"/>
  <c r="K134" i="38"/>
  <c r="O134" i="38"/>
  <c r="H135" i="39"/>
  <c r="G135" i="39"/>
  <c r="I12" i="40"/>
  <c r="H12" i="40"/>
  <c r="N135" i="38"/>
  <c r="K135" i="38"/>
  <c r="M135" i="38"/>
  <c r="L135" i="38"/>
  <c r="O135" i="38"/>
  <c r="N6" i="39"/>
  <c r="H12" i="39"/>
  <c r="I12" i="39"/>
  <c r="S12" i="39"/>
  <c r="P12" i="39"/>
  <c r="R12" i="39"/>
  <c r="Q12" i="39"/>
  <c r="I137" i="40"/>
  <c r="H137" i="40"/>
  <c r="G137" i="40"/>
  <c r="F9" i="42"/>
  <c r="T10" i="37"/>
  <c r="S10" i="37"/>
  <c r="Q10" i="37"/>
  <c r="O10" i="37"/>
  <c r="R10" i="37"/>
  <c r="P10" i="37"/>
  <c r="L11" i="38"/>
  <c r="M11" i="38"/>
  <c r="G136" i="38"/>
  <c r="H136" i="38"/>
  <c r="O135" i="39"/>
  <c r="M135" i="39"/>
  <c r="L135" i="39"/>
  <c r="K135" i="39"/>
  <c r="N135" i="39"/>
  <c r="N9" i="40"/>
  <c r="I11" i="40"/>
  <c r="H11" i="40"/>
  <c r="H135" i="38"/>
  <c r="G135" i="38"/>
  <c r="F11" i="39"/>
  <c r="N12" i="39"/>
  <c r="M12" i="39"/>
  <c r="L12" i="39"/>
  <c r="O136" i="40"/>
  <c r="N136" i="40"/>
  <c r="M136" i="40"/>
  <c r="L136" i="40"/>
  <c r="L6" i="42"/>
  <c r="N6" i="42"/>
  <c r="M6" i="42"/>
  <c r="K16" i="42"/>
  <c r="G137" i="38"/>
  <c r="H137" i="38"/>
  <c r="H11" i="39"/>
  <c r="I11" i="39"/>
  <c r="P11" i="39"/>
  <c r="R11" i="39"/>
  <c r="Q11" i="39"/>
  <c r="S11" i="39"/>
  <c r="F12" i="39"/>
  <c r="K136" i="39"/>
  <c r="M136" i="39"/>
  <c r="L136" i="39"/>
  <c r="O136" i="39"/>
  <c r="N136" i="39"/>
  <c r="I12" i="38"/>
  <c r="H12" i="38"/>
  <c r="J12" i="38"/>
  <c r="T12" i="38"/>
  <c r="Q12" i="38"/>
  <c r="P12" i="38"/>
  <c r="S12" i="38"/>
  <c r="R12" i="38"/>
  <c r="O138" i="38"/>
  <c r="L138" i="38"/>
  <c r="K138" i="38"/>
  <c r="N138" i="38"/>
  <c r="M138" i="38"/>
  <c r="H137" i="39"/>
  <c r="G137" i="39"/>
  <c r="P10" i="40"/>
  <c r="Q10" i="40"/>
  <c r="N6" i="40"/>
  <c r="H8" i="42"/>
  <c r="J8" i="42"/>
  <c r="I8" i="42"/>
  <c r="H135" i="40"/>
  <c r="G135" i="40"/>
  <c r="I135" i="40"/>
  <c r="G16" i="42"/>
  <c r="J6" i="42"/>
  <c r="H6" i="42"/>
  <c r="I6" i="42"/>
  <c r="F7" i="42"/>
  <c r="J11" i="42"/>
  <c r="H11" i="42"/>
  <c r="I11" i="42"/>
  <c r="N13" i="42"/>
  <c r="M13" i="42"/>
  <c r="L13" i="42"/>
  <c r="M140" i="42"/>
  <c r="L140" i="42"/>
  <c r="K16" i="43"/>
  <c r="N6" i="43"/>
  <c r="M6" i="43"/>
  <c r="L6" i="43"/>
  <c r="I15" i="41"/>
  <c r="H15" i="41"/>
  <c r="I136" i="41"/>
  <c r="I140" i="41"/>
  <c r="J7" i="42"/>
  <c r="H7" i="42"/>
  <c r="I7" i="42"/>
  <c r="F8" i="42"/>
  <c r="R13" i="42"/>
  <c r="Q13" i="42"/>
  <c r="P13" i="42"/>
  <c r="T13" i="42"/>
  <c r="S13" i="42"/>
  <c r="J9" i="43"/>
  <c r="I9" i="43"/>
  <c r="H9" i="43"/>
  <c r="N138" i="40"/>
  <c r="M138" i="40"/>
  <c r="L138" i="40"/>
  <c r="O138" i="40"/>
  <c r="G138" i="41"/>
  <c r="I138" i="41"/>
  <c r="H138" i="41"/>
  <c r="N7" i="42"/>
  <c r="L7" i="42"/>
  <c r="M7" i="42"/>
  <c r="J9" i="42"/>
  <c r="H9" i="42"/>
  <c r="I9" i="42"/>
  <c r="F10" i="42"/>
  <c r="J14" i="42"/>
  <c r="I14" i="42"/>
  <c r="H14" i="42"/>
  <c r="M144" i="42"/>
  <c r="L144" i="42"/>
  <c r="N7" i="43"/>
  <c r="M7" i="43"/>
  <c r="L7" i="43"/>
  <c r="N10" i="43"/>
  <c r="M10" i="43"/>
  <c r="L10" i="43"/>
  <c r="M135" i="40"/>
  <c r="L135" i="40"/>
  <c r="N135" i="40"/>
  <c r="O135" i="40"/>
  <c r="O16" i="42"/>
  <c r="T6" i="42"/>
  <c r="R6" i="42"/>
  <c r="P6" i="42"/>
  <c r="S6" i="42"/>
  <c r="Q6" i="42"/>
  <c r="N8" i="42"/>
  <c r="L8" i="42"/>
  <c r="M8" i="42"/>
  <c r="J10" i="42"/>
  <c r="H10" i="42"/>
  <c r="I10" i="42"/>
  <c r="T14" i="42"/>
  <c r="S14" i="42"/>
  <c r="R14" i="42"/>
  <c r="P14" i="42"/>
  <c r="Q14" i="42"/>
  <c r="I142" i="42"/>
  <c r="G142" i="42"/>
  <c r="H142" i="42"/>
  <c r="K142" i="42" s="1"/>
  <c r="R7" i="43"/>
  <c r="Q7" i="43"/>
  <c r="P7" i="43"/>
  <c r="T7" i="43"/>
  <c r="S7" i="43"/>
  <c r="D9" i="45"/>
  <c r="M11" i="40"/>
  <c r="L11" i="40"/>
  <c r="N11" i="40"/>
  <c r="H136" i="40"/>
  <c r="G136" i="40"/>
  <c r="I136" i="40"/>
  <c r="R7" i="42"/>
  <c r="P7" i="42"/>
  <c r="T7" i="42"/>
  <c r="S7" i="42"/>
  <c r="Q7" i="42"/>
  <c r="N9" i="42"/>
  <c r="L9" i="42"/>
  <c r="M9" i="42"/>
  <c r="N12" i="42"/>
  <c r="M12" i="42"/>
  <c r="L12" i="42"/>
  <c r="F8" i="43"/>
  <c r="G138" i="39"/>
  <c r="H138" i="39"/>
  <c r="L137" i="40"/>
  <c r="O137" i="40"/>
  <c r="N137" i="40"/>
  <c r="M137" i="40"/>
  <c r="C16" i="42"/>
  <c r="P8" i="42"/>
  <c r="T8" i="42"/>
  <c r="R8" i="42"/>
  <c r="Q8" i="42"/>
  <c r="S8" i="42"/>
  <c r="J15" i="42"/>
  <c r="I15" i="42"/>
  <c r="H15" i="42"/>
  <c r="M136" i="42"/>
  <c r="L136" i="42"/>
  <c r="J8" i="43"/>
  <c r="I8" i="43"/>
  <c r="H8" i="43"/>
  <c r="L12" i="40"/>
  <c r="N12" i="40"/>
  <c r="M12" i="40"/>
  <c r="G138" i="40"/>
  <c r="I138" i="40"/>
  <c r="H138" i="40"/>
  <c r="E16" i="42"/>
  <c r="F16" i="42" s="1"/>
  <c r="F6" i="42"/>
  <c r="T9" i="42"/>
  <c r="R9" i="42"/>
  <c r="P9" i="42"/>
  <c r="S9" i="42"/>
  <c r="Q9" i="42"/>
  <c r="N15" i="42"/>
  <c r="M15" i="42"/>
  <c r="L15" i="42"/>
  <c r="T8" i="43"/>
  <c r="S8" i="43"/>
  <c r="R8" i="43"/>
  <c r="P8" i="43"/>
  <c r="Q8" i="43"/>
  <c r="F13" i="43"/>
  <c r="D14" i="46"/>
  <c r="F11" i="42"/>
  <c r="F12" i="42"/>
  <c r="F15" i="42"/>
  <c r="R15" i="42"/>
  <c r="Q15" i="42"/>
  <c r="T15" i="42"/>
  <c r="P15" i="42"/>
  <c r="S15" i="42"/>
  <c r="I136" i="42"/>
  <c r="H136" i="42"/>
  <c r="K136" i="42" s="1"/>
  <c r="G136" i="42"/>
  <c r="E16" i="43"/>
  <c r="F16" i="43" s="1"/>
  <c r="F6" i="43"/>
  <c r="F9" i="43"/>
  <c r="R9" i="43"/>
  <c r="Q9" i="43"/>
  <c r="T9" i="43"/>
  <c r="P9" i="43"/>
  <c r="S9" i="43"/>
  <c r="N11" i="43"/>
  <c r="M11" i="43"/>
  <c r="L11" i="43"/>
  <c r="J12" i="43"/>
  <c r="H12" i="43"/>
  <c r="I12" i="43"/>
  <c r="D12" i="44"/>
  <c r="D8" i="45"/>
  <c r="D17" i="45"/>
  <c r="D13" i="46"/>
  <c r="T10" i="42"/>
  <c r="S10" i="42"/>
  <c r="Q10" i="42"/>
  <c r="R10" i="42"/>
  <c r="P10" i="42"/>
  <c r="R11" i="42"/>
  <c r="T11" i="42"/>
  <c r="Q11" i="42"/>
  <c r="S11" i="42"/>
  <c r="P11" i="42"/>
  <c r="H137" i="42"/>
  <c r="K137" i="42" s="1"/>
  <c r="I137" i="42"/>
  <c r="G137" i="42"/>
  <c r="H141" i="42"/>
  <c r="K141" i="42" s="1"/>
  <c r="G141" i="42"/>
  <c r="I141" i="42"/>
  <c r="S13" i="43"/>
  <c r="R13" i="43"/>
  <c r="Q13" i="43"/>
  <c r="T13" i="43"/>
  <c r="P13" i="43"/>
  <c r="N14" i="43"/>
  <c r="M14" i="43"/>
  <c r="L14" i="43"/>
  <c r="D15" i="44"/>
  <c r="D20" i="45"/>
  <c r="D16" i="44"/>
  <c r="D12" i="45"/>
  <c r="D21" i="45"/>
  <c r="D17" i="46"/>
  <c r="N9" i="43"/>
  <c r="M9" i="43"/>
  <c r="L9" i="43"/>
  <c r="J11" i="43"/>
  <c r="I11" i="43"/>
  <c r="H11" i="43"/>
  <c r="J13" i="43"/>
  <c r="I13" i="43"/>
  <c r="H13" i="43"/>
  <c r="L143" i="43"/>
  <c r="N143" i="43"/>
  <c r="M143" i="43"/>
  <c r="O143" i="43"/>
  <c r="D19" i="44"/>
  <c r="M11" i="42"/>
  <c r="L11" i="42"/>
  <c r="N11" i="42"/>
  <c r="I143" i="42"/>
  <c r="I139" i="42"/>
  <c r="H139" i="42"/>
  <c r="K139" i="42" s="1"/>
  <c r="G139" i="42"/>
  <c r="T12" i="43"/>
  <c r="S12" i="43"/>
  <c r="Q12" i="43"/>
  <c r="P12" i="43"/>
  <c r="R12" i="43"/>
  <c r="N15" i="43"/>
  <c r="M15" i="43"/>
  <c r="L15" i="43"/>
  <c r="O137" i="43"/>
  <c r="L137" i="43"/>
  <c r="N137" i="43"/>
  <c r="M137" i="43"/>
  <c r="D8" i="44"/>
  <c r="D13" i="45"/>
  <c r="D9" i="46"/>
  <c r="D18" i="46"/>
  <c r="L10" i="42"/>
  <c r="M10" i="42"/>
  <c r="N10" i="42"/>
  <c r="H13" i="42"/>
  <c r="J13" i="42"/>
  <c r="I13" i="42"/>
  <c r="G140" i="42"/>
  <c r="I140" i="42"/>
  <c r="H140" i="42"/>
  <c r="K140" i="42" s="1"/>
  <c r="I144" i="42"/>
  <c r="H144" i="42"/>
  <c r="K144" i="42" s="1"/>
  <c r="G144" i="42"/>
  <c r="C16" i="43"/>
  <c r="H7" i="43"/>
  <c r="J7" i="43"/>
  <c r="I7" i="43"/>
  <c r="F10" i="43"/>
  <c r="F14" i="43"/>
  <c r="N136" i="43"/>
  <c r="O136" i="43"/>
  <c r="O139" i="43"/>
  <c r="N139" i="43"/>
  <c r="O142" i="43"/>
  <c r="N142" i="43"/>
  <c r="D11" i="44"/>
  <c r="D20" i="44"/>
  <c r="D16" i="45"/>
  <c r="D16" i="42"/>
  <c r="H145" i="42"/>
  <c r="K145" i="42" s="1"/>
  <c r="G145" i="42"/>
  <c r="I145" i="42"/>
  <c r="D16" i="43"/>
  <c r="N144" i="43"/>
  <c r="O144" i="43"/>
  <c r="D10" i="46"/>
  <c r="H12" i="42"/>
  <c r="J12" i="42"/>
  <c r="I12" i="42"/>
  <c r="P12" i="42"/>
  <c r="T12" i="42"/>
  <c r="R12" i="42"/>
  <c r="Q12" i="42"/>
  <c r="S12" i="42"/>
  <c r="F13" i="42"/>
  <c r="L14" i="42"/>
  <c r="N14" i="42"/>
  <c r="M14" i="42"/>
  <c r="H6" i="43"/>
  <c r="G16" i="43"/>
  <c r="J6" i="43"/>
  <c r="I6" i="43"/>
  <c r="P6" i="43"/>
  <c r="T6" i="43"/>
  <c r="R6" i="43"/>
  <c r="Q6" i="43"/>
  <c r="O16" i="43"/>
  <c r="S6" i="43"/>
  <c r="F7" i="43"/>
  <c r="L8" i="43"/>
  <c r="N8" i="43"/>
  <c r="M8" i="43"/>
  <c r="H10" i="43"/>
  <c r="J10" i="43"/>
  <c r="I10" i="43"/>
  <c r="P10" i="43"/>
  <c r="R10" i="43"/>
  <c r="Q10" i="43"/>
  <c r="T10" i="43"/>
  <c r="S10" i="43"/>
  <c r="F11" i="43"/>
  <c r="M12" i="43"/>
  <c r="L12" i="43"/>
  <c r="N12" i="43"/>
  <c r="I14" i="43"/>
  <c r="H14" i="43"/>
  <c r="J14" i="43"/>
  <c r="Q14" i="43"/>
  <c r="P14" i="43"/>
  <c r="T14" i="43"/>
  <c r="S14" i="43"/>
  <c r="R14" i="43"/>
  <c r="F15" i="43"/>
  <c r="D9" i="44"/>
  <c r="D13" i="44"/>
  <c r="D17" i="44"/>
  <c r="D21" i="44"/>
  <c r="D10" i="45"/>
  <c r="D14" i="45"/>
  <c r="D18" i="45"/>
  <c r="D11" i="46"/>
  <c r="D15" i="46"/>
  <c r="D19" i="46"/>
  <c r="T11" i="43"/>
  <c r="S11" i="43"/>
  <c r="R11" i="43"/>
  <c r="Q11" i="43"/>
  <c r="P11" i="43"/>
  <c r="F12" i="43"/>
  <c r="M13" i="43"/>
  <c r="L13" i="43"/>
  <c r="N13" i="43"/>
  <c r="J15" i="43"/>
  <c r="I15" i="43"/>
  <c r="H15" i="43"/>
  <c r="P15" i="43"/>
  <c r="T15" i="43"/>
  <c r="R15" i="43"/>
  <c r="Q15" i="43"/>
  <c r="S15" i="43"/>
  <c r="L140" i="43"/>
  <c r="N140" i="43"/>
  <c r="M140" i="43"/>
  <c r="O140" i="43"/>
  <c r="O145" i="43"/>
  <c r="N145" i="43"/>
  <c r="M145" i="43"/>
  <c r="L145" i="43"/>
  <c r="D10" i="44"/>
  <c r="D14" i="44"/>
  <c r="D18" i="44"/>
  <c r="D11" i="45"/>
  <c r="D15" i="45"/>
  <c r="D19" i="45"/>
  <c r="D8" i="46"/>
  <c r="D12" i="46"/>
  <c r="D16" i="46"/>
  <c r="D20" i="46"/>
  <c r="D21" i="46"/>
  <c r="L6" i="2"/>
  <c r="L56" i="2"/>
  <c r="K152" i="3"/>
  <c r="M73" i="8"/>
  <c r="M161" i="8"/>
  <c r="N162" i="8" s="1"/>
  <c r="M139" i="8"/>
  <c r="N140" i="8" s="1"/>
  <c r="M117" i="8"/>
  <c r="N118" i="8" s="1"/>
  <c r="M95" i="8"/>
  <c r="N96" i="8" s="1"/>
  <c r="M271" i="8"/>
  <c r="N272" i="8" s="1"/>
  <c r="M227" i="8"/>
  <c r="N228" i="8" s="1"/>
  <c r="M183" i="8"/>
  <c r="N184" i="8" s="1"/>
  <c r="M29" i="8"/>
  <c r="N30" i="8" s="1"/>
  <c r="K7" i="8"/>
  <c r="M205" i="8"/>
  <c r="N206" i="8" s="1"/>
  <c r="M51" i="8"/>
  <c r="N8" i="8"/>
  <c r="L152" i="3"/>
  <c r="S6" i="5"/>
  <c r="W6" i="5"/>
  <c r="U6" i="5"/>
  <c r="T6" i="5"/>
  <c r="M249" i="8"/>
  <c r="N250" i="8" s="1"/>
  <c r="K31" i="2"/>
  <c r="J6" i="3"/>
  <c r="K6" i="5"/>
  <c r="I6" i="5"/>
  <c r="M6" i="5"/>
  <c r="L6" i="5"/>
  <c r="L31" i="2"/>
  <c r="K6" i="3"/>
  <c r="J6" i="5"/>
  <c r="J5" i="12"/>
  <c r="I5" i="12"/>
  <c r="L6" i="3"/>
  <c r="J79" i="3"/>
  <c r="J152" i="3"/>
  <c r="H30" i="10"/>
  <c r="J6" i="6"/>
  <c r="R6" i="6"/>
  <c r="K6" i="6"/>
  <c r="S6" i="6"/>
  <c r="N52" i="10"/>
  <c r="J7" i="15"/>
  <c r="K7" i="15"/>
  <c r="U7" i="16"/>
  <c r="W7" i="16"/>
  <c r="V7" i="16"/>
  <c r="M7" i="15"/>
  <c r="X7" i="15"/>
  <c r="K7" i="10"/>
  <c r="H52" i="10"/>
  <c r="J52" i="10"/>
  <c r="I7" i="15"/>
  <c r="K7" i="16"/>
  <c r="J7" i="17"/>
  <c r="U7" i="17"/>
  <c r="J6" i="18"/>
  <c r="R6" i="18"/>
  <c r="K7" i="17"/>
  <c r="V7" i="17"/>
  <c r="N7" i="19"/>
  <c r="R7" i="19"/>
  <c r="J7" i="16"/>
  <c r="I7" i="17"/>
  <c r="I6" i="18"/>
  <c r="Q6" i="18"/>
  <c r="Y6" i="18"/>
  <c r="H7" i="19"/>
  <c r="F7" i="19"/>
  <c r="J7" i="19"/>
  <c r="X7" i="19"/>
  <c r="V7" i="19"/>
  <c r="H8" i="21"/>
  <c r="V7" i="22"/>
  <c r="X7" i="22"/>
  <c r="W7" i="22"/>
  <c r="K51" i="25"/>
  <c r="K29" i="25"/>
  <c r="N8" i="25"/>
  <c r="I7" i="25"/>
  <c r="N52" i="25"/>
  <c r="K7" i="22"/>
  <c r="K95" i="24"/>
  <c r="K117" i="24"/>
  <c r="K139" i="24"/>
  <c r="K161" i="24"/>
  <c r="K183" i="24"/>
  <c r="K205" i="24"/>
  <c r="K227" i="24"/>
  <c r="K253" i="24"/>
  <c r="K51" i="24"/>
  <c r="I7" i="24"/>
  <c r="N8" i="24"/>
  <c r="H184" i="30"/>
  <c r="F184" i="30"/>
  <c r="K6" i="27"/>
  <c r="I6" i="27"/>
  <c r="J6" i="26"/>
  <c r="N52" i="30"/>
  <c r="M6" i="28"/>
  <c r="L6" i="28"/>
  <c r="I6" i="28"/>
  <c r="L30" i="30"/>
  <c r="J8" i="30"/>
  <c r="H140" i="30"/>
  <c r="F140" i="30"/>
  <c r="J250" i="30"/>
  <c r="H250" i="30"/>
  <c r="L8" i="30"/>
  <c r="N74" i="30"/>
  <c r="H162" i="30"/>
  <c r="F162" i="30"/>
  <c r="L52" i="30"/>
  <c r="J228" i="30"/>
  <c r="H228" i="30"/>
  <c r="F250" i="30"/>
  <c r="M51" i="33"/>
  <c r="N8" i="33"/>
  <c r="M29" i="33"/>
  <c r="H52" i="30"/>
  <c r="J52" i="30"/>
  <c r="M51" i="31"/>
  <c r="N52" i="31" s="1"/>
  <c r="M29" i="31"/>
  <c r="N8" i="31"/>
  <c r="H206" i="30"/>
  <c r="N228" i="30"/>
  <c r="F272" i="30"/>
  <c r="F30" i="31"/>
  <c r="L8" i="31"/>
  <c r="J8" i="31"/>
  <c r="F228" i="30"/>
  <c r="N272" i="30"/>
  <c r="L30" i="31"/>
  <c r="J30" i="31"/>
  <c r="V7" i="35"/>
  <c r="AR7" i="35"/>
  <c r="AV7" i="35"/>
  <c r="AU7" i="35"/>
  <c r="AT7" i="35"/>
  <c r="AS7" i="35"/>
  <c r="AJ7" i="35"/>
  <c r="AK7" i="35"/>
  <c r="I5" i="40"/>
  <c r="H5" i="40"/>
  <c r="M5" i="40"/>
  <c r="L5" i="40"/>
  <c r="J5" i="40"/>
  <c r="AL7" i="35"/>
  <c r="H7" i="35"/>
  <c r="O123" i="37"/>
  <c r="N123" i="37"/>
  <c r="L123" i="37"/>
  <c r="K123" i="37"/>
  <c r="M123" i="37"/>
  <c r="I133" i="39"/>
  <c r="G133" i="39"/>
  <c r="L133" i="39"/>
  <c r="M133" i="39"/>
  <c r="H133" i="39"/>
  <c r="M5" i="38"/>
  <c r="L5" i="38"/>
  <c r="N5" i="38"/>
  <c r="Q5" i="38"/>
  <c r="P5" i="38"/>
  <c r="H133" i="38"/>
  <c r="M133" i="38"/>
  <c r="L133" i="38"/>
  <c r="G133" i="38"/>
  <c r="I133" i="38"/>
  <c r="R5" i="37"/>
  <c r="Q5" i="37"/>
  <c r="G123" i="37"/>
  <c r="H123" i="37"/>
  <c r="V29" i="35"/>
  <c r="AL29" i="35"/>
  <c r="I5" i="39"/>
  <c r="M5" i="39"/>
  <c r="T5" i="39"/>
  <c r="S5" i="39"/>
  <c r="Q5" i="39"/>
  <c r="R5" i="39"/>
  <c r="F5" i="39"/>
  <c r="N5" i="39"/>
  <c r="F5" i="40"/>
  <c r="J5" i="38"/>
  <c r="R5" i="38"/>
  <c r="O133" i="39"/>
  <c r="N5" i="40"/>
  <c r="N5" i="41"/>
  <c r="M5" i="41"/>
  <c r="T5" i="38"/>
  <c r="O133" i="40"/>
  <c r="N133" i="40"/>
  <c r="M133" i="40"/>
  <c r="L133" i="40"/>
  <c r="S5" i="41"/>
  <c r="R5" i="41"/>
  <c r="N5" i="42"/>
  <c r="L5" i="42"/>
  <c r="T5" i="42"/>
  <c r="R5" i="42"/>
  <c r="P5" i="42"/>
  <c r="J5" i="43"/>
  <c r="I5" i="43"/>
  <c r="H5" i="43"/>
  <c r="F5" i="41"/>
  <c r="N135" i="41"/>
  <c r="Q5" i="42"/>
  <c r="L5" i="43"/>
  <c r="G135" i="41"/>
  <c r="O135" i="41"/>
  <c r="S5" i="42"/>
  <c r="O135" i="42"/>
  <c r="R5" i="43"/>
  <c r="Q5" i="43"/>
  <c r="T5" i="43"/>
  <c r="P5" i="43"/>
  <c r="P5" i="40"/>
  <c r="H5" i="41"/>
  <c r="P5" i="41"/>
  <c r="H135" i="41"/>
  <c r="S5" i="43"/>
  <c r="Q5" i="40"/>
  <c r="I5" i="41"/>
  <c r="Q5" i="41"/>
  <c r="I135" i="41"/>
  <c r="J5" i="42"/>
  <c r="H5" i="42"/>
  <c r="M5" i="43"/>
  <c r="N135" i="42"/>
  <c r="M135" i="42"/>
  <c r="N5" i="43"/>
  <c r="I135" i="43"/>
  <c r="L135" i="42"/>
  <c r="H135" i="43"/>
  <c r="L135" i="43"/>
  <c r="M135" i="43"/>
  <c r="F165" i="30"/>
  <c r="J188" i="30"/>
  <c r="J147" i="30"/>
  <c r="L141" i="30"/>
  <c r="H151" i="30"/>
  <c r="L172" i="30"/>
  <c r="H166" i="30"/>
  <c r="F170" i="30"/>
  <c r="F164" i="30"/>
  <c r="J191" i="30"/>
  <c r="L185" i="30"/>
  <c r="J194" i="30"/>
  <c r="F188" i="30"/>
  <c r="L60" i="31"/>
  <c r="L59" i="31"/>
  <c r="L35" i="31"/>
  <c r="L58" i="31"/>
  <c r="H56" i="31"/>
  <c r="F53" i="31"/>
  <c r="V17" i="35"/>
  <c r="J62" i="31"/>
  <c r="H12" i="35"/>
  <c r="N8" i="35"/>
  <c r="H13" i="35"/>
  <c r="AB14" i="35"/>
  <c r="N12" i="35"/>
  <c r="N13" i="35"/>
  <c r="F7" i="40"/>
  <c r="D119" i="15"/>
  <c r="L43" i="10"/>
  <c r="G63" i="15"/>
  <c r="D133" i="17"/>
  <c r="F160" i="13"/>
  <c r="G20" i="13"/>
  <c r="E107" i="16"/>
  <c r="E23" i="17"/>
  <c r="S76" i="18"/>
  <c r="M106" i="18"/>
  <c r="F148" i="18"/>
  <c r="N92" i="18"/>
  <c r="S20" i="18"/>
  <c r="N53" i="24"/>
  <c r="L264" i="24"/>
  <c r="E20" i="26"/>
  <c r="D132" i="27"/>
  <c r="N75" i="30"/>
  <c r="G90" i="26"/>
  <c r="C90" i="27"/>
  <c r="F76" i="27"/>
  <c r="F34" i="26"/>
  <c r="F146" i="26"/>
  <c r="G118" i="27"/>
  <c r="E90" i="28"/>
  <c r="D118" i="28"/>
  <c r="F127" i="30"/>
  <c r="J128" i="30"/>
  <c r="F124" i="30"/>
  <c r="L124" i="30"/>
  <c r="J124" i="30"/>
  <c r="F128" i="30"/>
  <c r="J119" i="30"/>
  <c r="D132" i="28"/>
  <c r="F146" i="28"/>
  <c r="F48" i="28"/>
  <c r="D76" i="28"/>
  <c r="L79" i="30"/>
  <c r="L76" i="30"/>
  <c r="H75" i="30"/>
  <c r="F147" i="30"/>
  <c r="J167" i="30"/>
  <c r="N53" i="33"/>
  <c r="F56" i="30"/>
  <c r="J65" i="30"/>
  <c r="F86" i="30"/>
  <c r="J75" i="30"/>
  <c r="F143" i="30"/>
  <c r="J166" i="30"/>
  <c r="F190" i="30"/>
  <c r="L146" i="30"/>
  <c r="F141" i="30"/>
  <c r="J150" i="30"/>
  <c r="F144" i="30"/>
  <c r="F172" i="30"/>
  <c r="L175" i="30"/>
  <c r="H169" i="30"/>
  <c r="J163" i="30"/>
  <c r="L190" i="30"/>
  <c r="F185" i="30"/>
  <c r="L193" i="30"/>
  <c r="J187" i="30"/>
  <c r="J149" i="30"/>
  <c r="J171" i="30"/>
  <c r="J193" i="30"/>
  <c r="L56" i="31"/>
  <c r="J65" i="31"/>
  <c r="J58" i="31"/>
  <c r="AB12" i="35"/>
  <c r="H18" i="35"/>
  <c r="V14" i="35"/>
  <c r="AB13" i="35"/>
  <c r="F10" i="40"/>
  <c r="F9" i="40"/>
  <c r="F10" i="41"/>
  <c r="D146" i="43"/>
  <c r="O23" i="14"/>
  <c r="T104" i="18"/>
  <c r="H53" i="10"/>
  <c r="P21" i="16"/>
  <c r="D90" i="18"/>
  <c r="F91" i="16"/>
  <c r="C118" i="18"/>
  <c r="K106" i="18"/>
  <c r="V148" i="18"/>
  <c r="F77" i="22"/>
  <c r="C148" i="21"/>
  <c r="D132" i="26"/>
  <c r="D20" i="27"/>
  <c r="C146" i="27"/>
  <c r="C76" i="27"/>
  <c r="F90" i="26"/>
  <c r="D146" i="27"/>
  <c r="G48" i="26"/>
  <c r="G160" i="26"/>
  <c r="E34" i="27"/>
  <c r="E160" i="27"/>
  <c r="G20" i="27"/>
  <c r="E34" i="26"/>
  <c r="E146" i="26"/>
  <c r="F48" i="27"/>
  <c r="G34" i="27"/>
  <c r="G118" i="28"/>
  <c r="L127" i="30"/>
  <c r="F123" i="30"/>
  <c r="L123" i="30"/>
  <c r="L121" i="30"/>
  <c r="J123" i="30"/>
  <c r="J126" i="30"/>
  <c r="E20" i="28"/>
  <c r="L119" i="30"/>
  <c r="E146" i="28"/>
  <c r="G34" i="28"/>
  <c r="F132" i="28"/>
  <c r="E34" i="28"/>
  <c r="D160" i="28"/>
  <c r="G160" i="28"/>
  <c r="D146" i="28"/>
  <c r="L85" i="30"/>
  <c r="L82" i="30"/>
  <c r="L55" i="30"/>
  <c r="H77" i="30"/>
  <c r="L148" i="30"/>
  <c r="F169" i="30"/>
  <c r="J189" i="30"/>
  <c r="N11" i="33"/>
  <c r="F87" i="30"/>
  <c r="J57" i="30"/>
  <c r="F76" i="30"/>
  <c r="J144" i="30"/>
  <c r="F168" i="30"/>
  <c r="L191" i="30"/>
  <c r="L149" i="30"/>
  <c r="J143" i="30"/>
  <c r="F171" i="30"/>
  <c r="J168" i="30"/>
  <c r="H197" i="30"/>
  <c r="N186" i="30"/>
  <c r="F84" i="30"/>
  <c r="F151" i="30"/>
  <c r="F173" i="30"/>
  <c r="F195" i="30"/>
  <c r="L54" i="31"/>
  <c r="L65" i="31"/>
  <c r="L53" i="31"/>
  <c r="L62" i="31"/>
  <c r="V8" i="35"/>
  <c r="V11" i="35"/>
  <c r="J61" i="31"/>
  <c r="J64" i="31"/>
  <c r="J55" i="31"/>
  <c r="N9" i="35"/>
  <c r="V15" i="35"/>
  <c r="D16" i="41"/>
  <c r="F7" i="39"/>
  <c r="C16" i="41"/>
  <c r="D146" i="42"/>
  <c r="O20" i="13"/>
  <c r="C53" i="12"/>
  <c r="G37" i="17"/>
  <c r="C121" i="16"/>
  <c r="C148" i="18"/>
  <c r="I19" i="18"/>
  <c r="F77" i="17"/>
  <c r="O92" i="18"/>
  <c r="D63" i="22"/>
  <c r="C62" i="28"/>
  <c r="C20" i="27"/>
  <c r="N55" i="30"/>
  <c r="G132" i="26"/>
  <c r="C48" i="27"/>
  <c r="G20" i="26"/>
  <c r="E90" i="26"/>
  <c r="F20" i="27"/>
  <c r="F76" i="26"/>
  <c r="F146" i="27"/>
  <c r="F118" i="27"/>
  <c r="G90" i="27"/>
  <c r="F76" i="28"/>
  <c r="L122" i="30"/>
  <c r="J122" i="30"/>
  <c r="H126" i="30"/>
  <c r="D34" i="28"/>
  <c r="F118" i="28"/>
  <c r="G146" i="28"/>
  <c r="L77" i="30"/>
  <c r="L81" i="30"/>
  <c r="L63" i="30"/>
  <c r="J82" i="30"/>
  <c r="H150" i="30"/>
  <c r="L170" i="30"/>
  <c r="F191" i="30"/>
  <c r="N9" i="33"/>
  <c r="F83" i="30"/>
  <c r="F78" i="30"/>
  <c r="J77" i="30"/>
  <c r="F146" i="30"/>
  <c r="L169" i="30"/>
  <c r="H193" i="30"/>
  <c r="N142" i="30"/>
  <c r="F174" i="30"/>
  <c r="L167" i="30"/>
  <c r="J195" i="30"/>
  <c r="F192" i="30"/>
  <c r="F186" i="30"/>
  <c r="J87" i="30"/>
  <c r="L152" i="30"/>
  <c r="L174" i="30"/>
  <c r="F197" i="30"/>
  <c r="L61" i="31"/>
  <c r="H62" i="31"/>
  <c r="H59" i="31"/>
  <c r="V10" i="35"/>
  <c r="J57" i="31"/>
  <c r="J60" i="31"/>
  <c r="J53" i="31"/>
  <c r="H17" i="35"/>
  <c r="AB9" i="35"/>
  <c r="AB15" i="35"/>
  <c r="D35" i="15"/>
  <c r="T62" i="18"/>
  <c r="U14" i="12"/>
  <c r="G49" i="15"/>
  <c r="L76" i="18"/>
  <c r="E21" i="16"/>
  <c r="C147" i="16"/>
  <c r="U34" i="18"/>
  <c r="E146" i="18"/>
  <c r="F90" i="18"/>
  <c r="N78" i="18"/>
  <c r="R21" i="22"/>
  <c r="F132" i="26"/>
  <c r="G132" i="27"/>
  <c r="F20" i="26"/>
  <c r="E104" i="27"/>
  <c r="E76" i="27"/>
  <c r="E132" i="27"/>
  <c r="E20" i="27"/>
  <c r="F104" i="27"/>
  <c r="D118" i="27"/>
  <c r="G160" i="27"/>
  <c r="G146" i="27"/>
  <c r="F131" i="30"/>
  <c r="L130" i="30"/>
  <c r="F121" i="30"/>
  <c r="N121" i="30"/>
  <c r="J131" i="30"/>
  <c r="J121" i="30"/>
  <c r="H124" i="30"/>
  <c r="G90" i="28"/>
  <c r="D104" i="28"/>
  <c r="E118" i="28"/>
  <c r="G20" i="28"/>
  <c r="G132" i="28"/>
  <c r="L75" i="30"/>
  <c r="L64" i="30"/>
  <c r="H84" i="30"/>
  <c r="H172" i="30"/>
  <c r="L192" i="30"/>
  <c r="F59" i="30"/>
  <c r="F79" i="30"/>
  <c r="L147" i="30"/>
  <c r="H171" i="30"/>
  <c r="L150" i="30"/>
  <c r="H144" i="30"/>
  <c r="F148" i="30"/>
  <c r="F142" i="30"/>
  <c r="J169" i="30"/>
  <c r="L163" i="30"/>
  <c r="H173" i="30"/>
  <c r="L197" i="30"/>
  <c r="L194" i="30"/>
  <c r="H188" i="30"/>
  <c r="H191" i="30"/>
  <c r="J185" i="30"/>
  <c r="L57" i="31"/>
  <c r="F64" i="31"/>
  <c r="J59" i="31"/>
  <c r="H58" i="31"/>
  <c r="H65" i="31"/>
  <c r="V13" i="35"/>
  <c r="J56" i="31"/>
  <c r="N15" i="35"/>
  <c r="H16" i="35"/>
  <c r="H8" i="35"/>
  <c r="C146" i="41"/>
  <c r="D21" i="15"/>
  <c r="J34" i="10"/>
  <c r="L56" i="10"/>
  <c r="C91" i="15"/>
  <c r="D105" i="17"/>
  <c r="E63" i="15"/>
  <c r="J53" i="10"/>
  <c r="E79" i="16"/>
  <c r="D76" i="18"/>
  <c r="F21" i="16"/>
  <c r="O20" i="18"/>
  <c r="C78" i="18"/>
  <c r="D105" i="16"/>
  <c r="F160" i="18"/>
  <c r="F79" i="16"/>
  <c r="E21" i="22"/>
  <c r="J214" i="24"/>
  <c r="E132" i="26"/>
  <c r="N54" i="30"/>
  <c r="G62" i="26"/>
  <c r="G118" i="26"/>
  <c r="F90" i="27"/>
  <c r="E62" i="28"/>
  <c r="H130" i="30"/>
  <c r="L131" i="30"/>
  <c r="F129" i="30"/>
  <c r="F120" i="30"/>
  <c r="J130" i="30"/>
  <c r="N120" i="30"/>
  <c r="L120" i="30"/>
  <c r="H123" i="30"/>
  <c r="F90" i="28"/>
  <c r="D90" i="28"/>
  <c r="G48" i="28"/>
  <c r="F20" i="28"/>
  <c r="G76" i="28"/>
  <c r="H120" i="30"/>
  <c r="D20" i="28"/>
  <c r="E160" i="28"/>
  <c r="L84" i="30"/>
  <c r="L60" i="30"/>
  <c r="H141" i="30"/>
  <c r="J153" i="30"/>
  <c r="H194" i="30"/>
  <c r="F60" i="30"/>
  <c r="F80" i="30"/>
  <c r="F196" i="30"/>
  <c r="H149" i="30"/>
  <c r="H85" i="30"/>
  <c r="F150" i="30"/>
  <c r="L153" i="30"/>
  <c r="H147" i="30"/>
  <c r="J141" i="30"/>
  <c r="L168" i="30"/>
  <c r="F163" i="30"/>
  <c r="J172" i="30"/>
  <c r="F166" i="30"/>
  <c r="J197" i="30"/>
  <c r="F194" i="30"/>
  <c r="J190" i="30"/>
  <c r="H143" i="30"/>
  <c r="H165" i="30"/>
  <c r="H187" i="30"/>
  <c r="L41" i="31"/>
  <c r="L55" i="31"/>
  <c r="F62" i="31"/>
  <c r="H55" i="31"/>
  <c r="H61" i="31"/>
  <c r="V12" i="35"/>
  <c r="J54" i="31"/>
  <c r="H64" i="31"/>
  <c r="N10" i="35"/>
  <c r="H15" i="35"/>
  <c r="AB11" i="35"/>
  <c r="D146" i="41"/>
  <c r="F9" i="41"/>
  <c r="E146" i="43"/>
  <c r="N141" i="30" l="1"/>
  <c r="F64" i="30"/>
  <c r="N55" i="33"/>
  <c r="L186" i="30"/>
  <c r="J145" i="30"/>
  <c r="L80" i="30"/>
  <c r="L57" i="30"/>
  <c r="L83" i="30"/>
  <c r="G104" i="28"/>
  <c r="D62" i="28"/>
  <c r="E48" i="28"/>
  <c r="L138" i="43"/>
  <c r="M138" i="43"/>
  <c r="O138" i="43"/>
  <c r="N138" i="43"/>
  <c r="J146" i="43"/>
  <c r="N143" i="42"/>
  <c r="M143" i="42"/>
  <c r="L143" i="42"/>
  <c r="O143" i="42"/>
  <c r="H140" i="43"/>
  <c r="K140" i="43" s="1"/>
  <c r="G140" i="43"/>
  <c r="F146" i="43"/>
  <c r="I136" i="43"/>
  <c r="H136" i="43"/>
  <c r="K136" i="43" s="1"/>
  <c r="G136" i="43"/>
  <c r="I137" i="43"/>
  <c r="I145" i="43"/>
  <c r="M136" i="43"/>
  <c r="I140" i="43"/>
  <c r="L136" i="43"/>
  <c r="I143" i="43"/>
  <c r="G137" i="41"/>
  <c r="I137" i="41"/>
  <c r="H137" i="41"/>
  <c r="M137" i="41"/>
  <c r="F146" i="41"/>
  <c r="L137" i="41"/>
  <c r="Q9" i="40"/>
  <c r="P9" i="40"/>
  <c r="T9" i="40"/>
  <c r="R9" i="40"/>
  <c r="S9" i="40"/>
  <c r="H145" i="41"/>
  <c r="G145" i="41"/>
  <c r="I145" i="41"/>
  <c r="S15" i="41"/>
  <c r="R15" i="41"/>
  <c r="N9" i="41"/>
  <c r="M9" i="41"/>
  <c r="L9" i="41"/>
  <c r="M11" i="41"/>
  <c r="L11" i="41"/>
  <c r="N11" i="41"/>
  <c r="Q11" i="41"/>
  <c r="P11" i="41"/>
  <c r="G127" i="37"/>
  <c r="F129" i="37"/>
  <c r="I127" i="37"/>
  <c r="H127" i="37"/>
  <c r="R6" i="39"/>
  <c r="Q6" i="39"/>
  <c r="T6" i="39"/>
  <c r="S6" i="39"/>
  <c r="P6" i="39"/>
  <c r="T12" i="39"/>
  <c r="T9" i="39"/>
  <c r="T11" i="39"/>
  <c r="W31" i="35"/>
  <c r="V31" i="35"/>
  <c r="M6" i="38"/>
  <c r="L6" i="38"/>
  <c r="N6" i="38"/>
  <c r="N12" i="38"/>
  <c r="P6" i="38"/>
  <c r="Q6" i="38"/>
  <c r="N9" i="38"/>
  <c r="N11" i="38"/>
  <c r="AL36" i="35"/>
  <c r="AK36" i="35"/>
  <c r="L124" i="37"/>
  <c r="N124" i="37"/>
  <c r="M124" i="37"/>
  <c r="O124" i="37"/>
  <c r="I9" i="40"/>
  <c r="H9" i="40"/>
  <c r="J9" i="40"/>
  <c r="M9" i="40"/>
  <c r="L9" i="40"/>
  <c r="AJ15" i="35"/>
  <c r="AL15" i="35"/>
  <c r="AK15" i="35"/>
  <c r="AT14" i="35"/>
  <c r="AS14" i="35"/>
  <c r="AR14" i="35"/>
  <c r="AV14" i="35"/>
  <c r="AU14" i="35"/>
  <c r="H37" i="31"/>
  <c r="J37" i="31"/>
  <c r="F60" i="31"/>
  <c r="H60" i="31"/>
  <c r="F36" i="31"/>
  <c r="L187" i="30"/>
  <c r="N187" i="30"/>
  <c r="F175" i="30"/>
  <c r="H175" i="30"/>
  <c r="L143" i="30"/>
  <c r="N143" i="30"/>
  <c r="J32" i="28"/>
  <c r="L32" i="28"/>
  <c r="K73" i="28"/>
  <c r="I73" i="28"/>
  <c r="J111" i="26"/>
  <c r="I111" i="26"/>
  <c r="J93" i="26"/>
  <c r="K93" i="26"/>
  <c r="I93" i="26"/>
  <c r="I74" i="26"/>
  <c r="K74" i="26"/>
  <c r="J74" i="26"/>
  <c r="I57" i="26"/>
  <c r="K57" i="26"/>
  <c r="J57" i="26"/>
  <c r="M70" i="28"/>
  <c r="L70" i="28"/>
  <c r="K70" i="28"/>
  <c r="J70" i="28"/>
  <c r="I70" i="28"/>
  <c r="L42" i="28"/>
  <c r="K42" i="28"/>
  <c r="J42" i="28"/>
  <c r="I42" i="28"/>
  <c r="M42" i="28"/>
  <c r="L151" i="28"/>
  <c r="K151" i="28"/>
  <c r="J151" i="28"/>
  <c r="M151" i="28"/>
  <c r="I151" i="28"/>
  <c r="K54" i="28"/>
  <c r="J54" i="28"/>
  <c r="I54" i="28"/>
  <c r="H62" i="28"/>
  <c r="M54" i="28"/>
  <c r="L54" i="28"/>
  <c r="M137" i="28"/>
  <c r="K137" i="28"/>
  <c r="J137" i="28"/>
  <c r="I137" i="28"/>
  <c r="L137" i="28"/>
  <c r="J74" i="28"/>
  <c r="I74" i="28"/>
  <c r="L74" i="28"/>
  <c r="M74" i="28"/>
  <c r="K74" i="28"/>
  <c r="I17" i="28"/>
  <c r="K17" i="28"/>
  <c r="J17" i="28"/>
  <c r="M17" i="28"/>
  <c r="L17" i="28"/>
  <c r="L99" i="28"/>
  <c r="K99" i="28"/>
  <c r="I99" i="28"/>
  <c r="M99" i="28"/>
  <c r="J99" i="28"/>
  <c r="M46" i="28"/>
  <c r="L46" i="28"/>
  <c r="J46" i="28"/>
  <c r="K46" i="28"/>
  <c r="I46" i="28"/>
  <c r="M159" i="28"/>
  <c r="L159" i="28"/>
  <c r="K159" i="28"/>
  <c r="J159" i="28"/>
  <c r="I159" i="28"/>
  <c r="K109" i="28"/>
  <c r="I109" i="28"/>
  <c r="M109" i="28"/>
  <c r="L109" i="28"/>
  <c r="J109" i="28"/>
  <c r="J103" i="28"/>
  <c r="M103" i="28"/>
  <c r="L103" i="28"/>
  <c r="K103" i="28"/>
  <c r="I103" i="28"/>
  <c r="M101" i="28"/>
  <c r="L101" i="28"/>
  <c r="K101" i="28"/>
  <c r="J101" i="28"/>
  <c r="I101" i="28"/>
  <c r="J159" i="26"/>
  <c r="I159" i="26"/>
  <c r="K159" i="26"/>
  <c r="J142" i="26"/>
  <c r="I142" i="26"/>
  <c r="K142" i="26"/>
  <c r="J125" i="26"/>
  <c r="I125" i="26"/>
  <c r="K125" i="26"/>
  <c r="J47" i="26"/>
  <c r="I47" i="26"/>
  <c r="K47" i="26"/>
  <c r="J30" i="26"/>
  <c r="I30" i="26"/>
  <c r="K30" i="26"/>
  <c r="J13" i="26"/>
  <c r="I13" i="26"/>
  <c r="K13" i="26"/>
  <c r="K150" i="26"/>
  <c r="J150" i="26"/>
  <c r="I150" i="26"/>
  <c r="K38" i="26"/>
  <c r="J38" i="26"/>
  <c r="I38" i="26"/>
  <c r="K149" i="26"/>
  <c r="J149" i="26"/>
  <c r="I149" i="26"/>
  <c r="J156" i="26"/>
  <c r="I156" i="26"/>
  <c r="K86" i="26"/>
  <c r="J86" i="26"/>
  <c r="I86" i="26"/>
  <c r="K89" i="27"/>
  <c r="J89" i="27"/>
  <c r="I89" i="27"/>
  <c r="J99" i="22"/>
  <c r="K99" i="22"/>
  <c r="K137" i="22"/>
  <c r="J137" i="22"/>
  <c r="L137" i="22"/>
  <c r="I34" i="21"/>
  <c r="H34" i="21"/>
  <c r="I131" i="21"/>
  <c r="H131" i="21"/>
  <c r="H14" i="19"/>
  <c r="I14" i="19"/>
  <c r="G21" i="19"/>
  <c r="X72" i="19"/>
  <c r="Y72" i="19"/>
  <c r="H88" i="19"/>
  <c r="I88" i="19"/>
  <c r="Q137" i="18"/>
  <c r="I81" i="18"/>
  <c r="H132" i="18"/>
  <c r="I124" i="18"/>
  <c r="X15" i="18"/>
  <c r="X66" i="18"/>
  <c r="P43" i="19"/>
  <c r="Q43" i="19"/>
  <c r="P154" i="19"/>
  <c r="Q154" i="19"/>
  <c r="Q29" i="18"/>
  <c r="K71" i="17"/>
  <c r="I71" i="17"/>
  <c r="J71" i="17"/>
  <c r="I132" i="16"/>
  <c r="J132" i="16"/>
  <c r="L19" i="15"/>
  <c r="K19" i="15"/>
  <c r="J19" i="15"/>
  <c r="M19" i="15"/>
  <c r="I19" i="15"/>
  <c r="M29" i="15"/>
  <c r="L29" i="15"/>
  <c r="J29" i="15"/>
  <c r="I29" i="15"/>
  <c r="K29" i="15"/>
  <c r="K88" i="13"/>
  <c r="J88" i="13"/>
  <c r="I88" i="13"/>
  <c r="S29" i="6"/>
  <c r="R29" i="6"/>
  <c r="Q29" i="6"/>
  <c r="S30" i="6"/>
  <c r="S20" i="6"/>
  <c r="Q20" i="6"/>
  <c r="R20" i="6"/>
  <c r="K43" i="3"/>
  <c r="J43" i="3"/>
  <c r="H143" i="42"/>
  <c r="K143" i="42" s="1"/>
  <c r="G143" i="42"/>
  <c r="E146" i="42"/>
  <c r="I144" i="43"/>
  <c r="H144" i="43"/>
  <c r="K144" i="43" s="1"/>
  <c r="G144" i="43"/>
  <c r="M144" i="43"/>
  <c r="L144" i="43"/>
  <c r="F11" i="41"/>
  <c r="I11" i="41"/>
  <c r="H11" i="41"/>
  <c r="T6" i="40"/>
  <c r="Q6" i="40"/>
  <c r="P6" i="40"/>
  <c r="S6" i="40"/>
  <c r="R6" i="40"/>
  <c r="T7" i="40"/>
  <c r="AA19" i="40" s="1"/>
  <c r="T10" i="40"/>
  <c r="AA20" i="40" s="1"/>
  <c r="T12" i="40"/>
  <c r="T8" i="40"/>
  <c r="T11" i="40"/>
  <c r="F14" i="41"/>
  <c r="I14" i="41"/>
  <c r="H14" i="41"/>
  <c r="H141" i="41"/>
  <c r="K141" i="41" s="1"/>
  <c r="I141" i="41"/>
  <c r="G141" i="41"/>
  <c r="E146" i="41"/>
  <c r="G136" i="41"/>
  <c r="H136" i="41"/>
  <c r="K136" i="41" s="1"/>
  <c r="S8" i="41"/>
  <c r="R8" i="41"/>
  <c r="N13" i="41"/>
  <c r="M13" i="41"/>
  <c r="L13" i="41"/>
  <c r="M15" i="41"/>
  <c r="L15" i="41"/>
  <c r="N15" i="41"/>
  <c r="Q15" i="41"/>
  <c r="P15" i="41"/>
  <c r="N8" i="39"/>
  <c r="L8" i="39"/>
  <c r="AA20" i="39"/>
  <c r="R10" i="39"/>
  <c r="Q10" i="39"/>
  <c r="T10" i="39"/>
  <c r="S10" i="39"/>
  <c r="P10" i="39"/>
  <c r="J6" i="39"/>
  <c r="I6" i="39"/>
  <c r="H6" i="39"/>
  <c r="L6" i="39"/>
  <c r="J11" i="39"/>
  <c r="M6" i="39"/>
  <c r="J12" i="39"/>
  <c r="J9" i="39"/>
  <c r="H134" i="38"/>
  <c r="G134" i="38"/>
  <c r="I134" i="38"/>
  <c r="M134" i="38"/>
  <c r="I136" i="38"/>
  <c r="L134" i="38"/>
  <c r="I135" i="38"/>
  <c r="I138" i="38"/>
  <c r="I137" i="38"/>
  <c r="M10" i="38"/>
  <c r="L10" i="38"/>
  <c r="N10" i="38"/>
  <c r="P10" i="38"/>
  <c r="Q10" i="38"/>
  <c r="AL10" i="35"/>
  <c r="AJ10" i="35"/>
  <c r="AK10" i="35"/>
  <c r="AT10" i="35"/>
  <c r="AR10" i="35"/>
  <c r="AV10" i="35"/>
  <c r="AU10" i="35"/>
  <c r="AS10" i="35"/>
  <c r="AV9" i="35"/>
  <c r="AT9" i="35"/>
  <c r="AR9" i="35"/>
  <c r="AU9" i="35"/>
  <c r="AS9" i="35"/>
  <c r="F32" i="31"/>
  <c r="F57" i="31"/>
  <c r="J50" i="28"/>
  <c r="L50" i="28"/>
  <c r="J145" i="26"/>
  <c r="I145" i="26"/>
  <c r="I128" i="26"/>
  <c r="J128" i="26"/>
  <c r="H118" i="26"/>
  <c r="J110" i="26"/>
  <c r="K110" i="26"/>
  <c r="I110" i="26"/>
  <c r="I33" i="26"/>
  <c r="J33" i="26"/>
  <c r="J16" i="26"/>
  <c r="I16" i="26"/>
  <c r="I109" i="26"/>
  <c r="K109" i="26"/>
  <c r="J109" i="26"/>
  <c r="I92" i="26"/>
  <c r="K92" i="26"/>
  <c r="J92" i="26"/>
  <c r="M10" i="28"/>
  <c r="L10" i="28"/>
  <c r="K10" i="28"/>
  <c r="J10" i="28"/>
  <c r="I10" i="28"/>
  <c r="M79" i="28"/>
  <c r="L79" i="28"/>
  <c r="K79" i="28"/>
  <c r="J79" i="28"/>
  <c r="I79" i="28"/>
  <c r="L51" i="28"/>
  <c r="K51" i="28"/>
  <c r="J51" i="28"/>
  <c r="I51" i="28"/>
  <c r="M51" i="28"/>
  <c r="M154" i="28"/>
  <c r="L154" i="28"/>
  <c r="K154" i="28"/>
  <c r="J154" i="28"/>
  <c r="I154" i="28"/>
  <c r="K71" i="28"/>
  <c r="J71" i="28"/>
  <c r="I71" i="28"/>
  <c r="M71" i="28"/>
  <c r="L71" i="28"/>
  <c r="K85" i="28"/>
  <c r="J85" i="28"/>
  <c r="L85" i="28"/>
  <c r="I85" i="28"/>
  <c r="M85" i="28"/>
  <c r="I26" i="28"/>
  <c r="H34" i="28"/>
  <c r="M26" i="28"/>
  <c r="K26" i="28"/>
  <c r="J26" i="28"/>
  <c r="L26" i="28"/>
  <c r="I107" i="28"/>
  <c r="J107" i="28"/>
  <c r="L107" i="28"/>
  <c r="K107" i="28"/>
  <c r="M107" i="28"/>
  <c r="M55" i="28"/>
  <c r="L55" i="28"/>
  <c r="J55" i="28"/>
  <c r="I55" i="28"/>
  <c r="K55" i="28"/>
  <c r="L131" i="28"/>
  <c r="J131" i="28"/>
  <c r="I131" i="28"/>
  <c r="K131" i="28"/>
  <c r="M131" i="28"/>
  <c r="K117" i="28"/>
  <c r="I117" i="28"/>
  <c r="M117" i="28"/>
  <c r="L117" i="28"/>
  <c r="J117" i="28"/>
  <c r="J112" i="28"/>
  <c r="M112" i="28"/>
  <c r="L112" i="28"/>
  <c r="I112" i="28"/>
  <c r="K112" i="28"/>
  <c r="H118" i="28"/>
  <c r="M110" i="28"/>
  <c r="L110" i="28"/>
  <c r="K110" i="28"/>
  <c r="J110" i="28"/>
  <c r="I110" i="28"/>
  <c r="J65" i="26"/>
  <c r="I65" i="26"/>
  <c r="K65" i="26"/>
  <c r="K89" i="26"/>
  <c r="J89" i="26"/>
  <c r="I89" i="26"/>
  <c r="K72" i="26"/>
  <c r="J72" i="26"/>
  <c r="I72" i="26"/>
  <c r="K55" i="26"/>
  <c r="J55" i="26"/>
  <c r="I55" i="26"/>
  <c r="H62" i="26"/>
  <c r="K155" i="26"/>
  <c r="J155" i="26"/>
  <c r="I155" i="26"/>
  <c r="K10" i="27"/>
  <c r="J10" i="27"/>
  <c r="I10" i="27"/>
  <c r="J30" i="27"/>
  <c r="I30" i="27"/>
  <c r="K30" i="27"/>
  <c r="H260" i="24"/>
  <c r="J260" i="24"/>
  <c r="J47" i="22"/>
  <c r="K47" i="22"/>
  <c r="K20" i="22"/>
  <c r="L20" i="22"/>
  <c r="J20" i="22"/>
  <c r="I103" i="21"/>
  <c r="H103" i="21"/>
  <c r="X146" i="19"/>
  <c r="Y146" i="19"/>
  <c r="X94" i="19"/>
  <c r="W93" i="19"/>
  <c r="Y94" i="19"/>
  <c r="H122" i="19"/>
  <c r="I122" i="19"/>
  <c r="G121" i="19"/>
  <c r="I31" i="18"/>
  <c r="J16" i="17"/>
  <c r="I16" i="17"/>
  <c r="K16" i="17"/>
  <c r="Q103" i="18"/>
  <c r="I61" i="18"/>
  <c r="H160" i="18"/>
  <c r="I152" i="18"/>
  <c r="X135" i="18"/>
  <c r="W134" i="18"/>
  <c r="I10" i="18"/>
  <c r="P19" i="19"/>
  <c r="Q19" i="19"/>
  <c r="P130" i="19"/>
  <c r="Q130" i="19"/>
  <c r="J72" i="17"/>
  <c r="I72" i="17"/>
  <c r="I54" i="17"/>
  <c r="J54" i="17"/>
  <c r="I115" i="16"/>
  <c r="J115" i="16"/>
  <c r="J58" i="13"/>
  <c r="I58" i="13"/>
  <c r="K58" i="13"/>
  <c r="L96" i="15"/>
  <c r="K96" i="15"/>
  <c r="J96" i="15"/>
  <c r="M96" i="15"/>
  <c r="I96" i="15"/>
  <c r="M107" i="15"/>
  <c r="L107" i="15"/>
  <c r="J107" i="15"/>
  <c r="I107" i="15"/>
  <c r="K107" i="15"/>
  <c r="I66" i="13"/>
  <c r="K66" i="13"/>
  <c r="J66" i="13"/>
  <c r="V19" i="16"/>
  <c r="U19" i="16"/>
  <c r="J22" i="6"/>
  <c r="I22" i="6"/>
  <c r="K13" i="6"/>
  <c r="I13" i="6"/>
  <c r="J13" i="6"/>
  <c r="G138" i="42"/>
  <c r="I138" i="42"/>
  <c r="H138" i="42"/>
  <c r="K138" i="42" s="1"/>
  <c r="F146" i="42"/>
  <c r="I138" i="43"/>
  <c r="H138" i="43"/>
  <c r="K138" i="43" s="1"/>
  <c r="G138" i="43"/>
  <c r="T10" i="41"/>
  <c r="S10" i="41"/>
  <c r="Q10" i="41"/>
  <c r="P10" i="41"/>
  <c r="R10" i="41"/>
  <c r="Q13" i="41"/>
  <c r="P13" i="41"/>
  <c r="S13" i="41"/>
  <c r="R13" i="41"/>
  <c r="T13" i="41"/>
  <c r="N145" i="41"/>
  <c r="L145" i="41"/>
  <c r="O145" i="41"/>
  <c r="M145" i="41"/>
  <c r="S12" i="41"/>
  <c r="R12" i="41"/>
  <c r="M8" i="41"/>
  <c r="L8" i="41"/>
  <c r="N8" i="41"/>
  <c r="Q8" i="41"/>
  <c r="P8" i="41"/>
  <c r="J10" i="39"/>
  <c r="I10" i="39"/>
  <c r="H10" i="39"/>
  <c r="W40" i="35"/>
  <c r="V40" i="35"/>
  <c r="N8" i="38"/>
  <c r="L8" i="38"/>
  <c r="Q8" i="38"/>
  <c r="P8" i="38"/>
  <c r="I35" i="35"/>
  <c r="H35" i="35"/>
  <c r="H39" i="35"/>
  <c r="I39" i="35"/>
  <c r="O126" i="37"/>
  <c r="L126" i="37"/>
  <c r="K126" i="37"/>
  <c r="M126" i="37"/>
  <c r="N126" i="37"/>
  <c r="AJ18" i="35"/>
  <c r="AL18" i="35"/>
  <c r="AK18" i="35"/>
  <c r="F42" i="31"/>
  <c r="F37" i="31"/>
  <c r="F61" i="31"/>
  <c r="F189" i="30"/>
  <c r="H189" i="30"/>
  <c r="J196" i="30"/>
  <c r="L196" i="30"/>
  <c r="H164" i="30"/>
  <c r="J164" i="30"/>
  <c r="H170" i="30"/>
  <c r="J170" i="30"/>
  <c r="F145" i="30"/>
  <c r="H145" i="30"/>
  <c r="J151" i="30"/>
  <c r="L151" i="30"/>
  <c r="H58" i="30"/>
  <c r="J58" i="30"/>
  <c r="L73" i="28"/>
  <c r="J73" i="28"/>
  <c r="L56" i="28"/>
  <c r="J56" i="28"/>
  <c r="L39" i="28"/>
  <c r="J39" i="28"/>
  <c r="L22" i="28"/>
  <c r="J22" i="28"/>
  <c r="K148" i="28"/>
  <c r="I148" i="28"/>
  <c r="H125" i="30"/>
  <c r="J125" i="30"/>
  <c r="K30" i="28"/>
  <c r="I30" i="28"/>
  <c r="I111" i="27"/>
  <c r="J111" i="27"/>
  <c r="J144" i="26"/>
  <c r="K144" i="26"/>
  <c r="I144" i="26"/>
  <c r="J127" i="26"/>
  <c r="K127" i="26"/>
  <c r="I127" i="26"/>
  <c r="G76" i="26"/>
  <c r="I68" i="26"/>
  <c r="J68" i="26"/>
  <c r="J51" i="26"/>
  <c r="I51" i="26"/>
  <c r="J32" i="26"/>
  <c r="I32" i="26"/>
  <c r="K32" i="26"/>
  <c r="J15" i="26"/>
  <c r="K15" i="26"/>
  <c r="I15" i="26"/>
  <c r="I143" i="26"/>
  <c r="K143" i="26"/>
  <c r="J143" i="26"/>
  <c r="I126" i="26"/>
  <c r="K126" i="26"/>
  <c r="J126" i="26"/>
  <c r="I31" i="26"/>
  <c r="K31" i="26"/>
  <c r="J31" i="26"/>
  <c r="I14" i="26"/>
  <c r="K14" i="26"/>
  <c r="J14" i="26"/>
  <c r="M18" i="28"/>
  <c r="L18" i="28"/>
  <c r="K18" i="28"/>
  <c r="J18" i="28"/>
  <c r="I18" i="28"/>
  <c r="M96" i="28"/>
  <c r="L96" i="28"/>
  <c r="K96" i="28"/>
  <c r="J96" i="28"/>
  <c r="I96" i="28"/>
  <c r="H104" i="28"/>
  <c r="L59" i="28"/>
  <c r="K59" i="28"/>
  <c r="J59" i="28"/>
  <c r="I59" i="28"/>
  <c r="M59" i="28"/>
  <c r="J80" i="28"/>
  <c r="I80" i="28"/>
  <c r="M80" i="28"/>
  <c r="L80" i="28"/>
  <c r="K80" i="28"/>
  <c r="J14" i="28"/>
  <c r="I14" i="28"/>
  <c r="L14" i="28"/>
  <c r="M14" i="28"/>
  <c r="K14" i="28"/>
  <c r="M87" i="28"/>
  <c r="L87" i="28"/>
  <c r="J87" i="28"/>
  <c r="I87" i="28"/>
  <c r="K87" i="28"/>
  <c r="I43" i="28"/>
  <c r="M43" i="28"/>
  <c r="K43" i="28"/>
  <c r="L43" i="28"/>
  <c r="J43" i="28"/>
  <c r="M122" i="28"/>
  <c r="L122" i="28"/>
  <c r="I122" i="28"/>
  <c r="K122" i="28"/>
  <c r="J122" i="28"/>
  <c r="M64" i="28"/>
  <c r="L64" i="28"/>
  <c r="J64" i="28"/>
  <c r="I64" i="28"/>
  <c r="K64" i="28"/>
  <c r="L140" i="28"/>
  <c r="J140" i="28"/>
  <c r="I140" i="28"/>
  <c r="M140" i="28"/>
  <c r="K140" i="28"/>
  <c r="K126" i="28"/>
  <c r="I126" i="28"/>
  <c r="M126" i="28"/>
  <c r="L126" i="28"/>
  <c r="J126" i="28"/>
  <c r="J121" i="28"/>
  <c r="M121" i="28"/>
  <c r="K121" i="28"/>
  <c r="L121" i="28"/>
  <c r="I121" i="28"/>
  <c r="M127" i="28"/>
  <c r="L127" i="28"/>
  <c r="K127" i="28"/>
  <c r="I127" i="28"/>
  <c r="J127" i="28"/>
  <c r="J82" i="26"/>
  <c r="I82" i="26"/>
  <c r="H90" i="26"/>
  <c r="K82" i="26"/>
  <c r="M130" i="28"/>
  <c r="L130" i="28"/>
  <c r="K130" i="28"/>
  <c r="J130" i="28"/>
  <c r="I130" i="28"/>
  <c r="K107" i="26"/>
  <c r="J107" i="26"/>
  <c r="I107" i="26"/>
  <c r="M128" i="28"/>
  <c r="K128" i="28"/>
  <c r="J128" i="28"/>
  <c r="I128" i="28"/>
  <c r="L128" i="28"/>
  <c r="J122" i="26"/>
  <c r="I122" i="26"/>
  <c r="J53" i="26"/>
  <c r="I53" i="26"/>
  <c r="K19" i="27"/>
  <c r="J19" i="27"/>
  <c r="I19" i="27"/>
  <c r="J108" i="27"/>
  <c r="I108" i="27"/>
  <c r="K108" i="27"/>
  <c r="J237" i="24"/>
  <c r="L237" i="24"/>
  <c r="K58" i="22"/>
  <c r="L58" i="22"/>
  <c r="J58" i="22"/>
  <c r="K126" i="22"/>
  <c r="L126" i="22"/>
  <c r="J126" i="22"/>
  <c r="I76" i="21"/>
  <c r="H76" i="21"/>
  <c r="I49" i="21"/>
  <c r="H49" i="21"/>
  <c r="X47" i="19"/>
  <c r="Y47" i="19"/>
  <c r="X137" i="19"/>
  <c r="Y137" i="19"/>
  <c r="H157" i="19"/>
  <c r="I157" i="19"/>
  <c r="H48" i="19"/>
  <c r="I48" i="19"/>
  <c r="J130" i="17"/>
  <c r="I130" i="17"/>
  <c r="K130" i="17"/>
  <c r="Q68" i="18"/>
  <c r="P76" i="18"/>
  <c r="I142" i="18"/>
  <c r="I146" i="17"/>
  <c r="J146" i="17"/>
  <c r="X98" i="18"/>
  <c r="X99" i="18"/>
  <c r="J160" i="17"/>
  <c r="I160" i="17"/>
  <c r="K31" i="17"/>
  <c r="J31" i="17"/>
  <c r="I31" i="17"/>
  <c r="J67" i="16"/>
  <c r="I67" i="16"/>
  <c r="P54" i="19"/>
  <c r="Q54" i="19"/>
  <c r="P82" i="19"/>
  <c r="Q82" i="19"/>
  <c r="J55" i="17"/>
  <c r="H63" i="17"/>
  <c r="I55" i="17"/>
  <c r="Q114" i="18"/>
  <c r="L33" i="15"/>
  <c r="J33" i="15"/>
  <c r="I33" i="15"/>
  <c r="M33" i="15"/>
  <c r="K33" i="15"/>
  <c r="J65" i="13"/>
  <c r="I65" i="13"/>
  <c r="K65" i="13"/>
  <c r="J7" i="12"/>
  <c r="H54" i="12"/>
  <c r="I7" i="12"/>
  <c r="L7" i="12"/>
  <c r="K7" i="12"/>
  <c r="J35" i="10"/>
  <c r="L35" i="10"/>
  <c r="R15" i="6"/>
  <c r="Q15" i="6"/>
  <c r="O138" i="42"/>
  <c r="N138" i="42"/>
  <c r="M138" i="42"/>
  <c r="L138" i="42"/>
  <c r="H137" i="43"/>
  <c r="K137" i="43" s="1"/>
  <c r="G137" i="43"/>
  <c r="I10" i="41"/>
  <c r="H10" i="41"/>
  <c r="J10" i="41"/>
  <c r="I13" i="41"/>
  <c r="H13" i="41"/>
  <c r="J13" i="41"/>
  <c r="O137" i="41"/>
  <c r="N137" i="41"/>
  <c r="O139" i="41"/>
  <c r="N139" i="41"/>
  <c r="M139" i="41"/>
  <c r="L139" i="41"/>
  <c r="S10" i="40"/>
  <c r="R10" i="40"/>
  <c r="K16" i="41"/>
  <c r="N6" i="41"/>
  <c r="M6" i="41"/>
  <c r="L6" i="41"/>
  <c r="M12" i="41"/>
  <c r="L12" i="41"/>
  <c r="N12" i="41"/>
  <c r="Q12" i="41"/>
  <c r="P12" i="41"/>
  <c r="F6" i="40"/>
  <c r="F8" i="40"/>
  <c r="F12" i="40"/>
  <c r="F11" i="40"/>
  <c r="F10" i="38"/>
  <c r="H10" i="38"/>
  <c r="I10" i="38"/>
  <c r="S7" i="38"/>
  <c r="R7" i="38"/>
  <c r="P7" i="39"/>
  <c r="AA19" i="39"/>
  <c r="R7" i="39"/>
  <c r="Q7" i="39"/>
  <c r="T7" i="39"/>
  <c r="S7" i="39"/>
  <c r="H7" i="39"/>
  <c r="J7" i="39"/>
  <c r="I7" i="39"/>
  <c r="M7" i="39"/>
  <c r="L7" i="39"/>
  <c r="AL37" i="35"/>
  <c r="AK37" i="35"/>
  <c r="H33" i="35"/>
  <c r="I33" i="35"/>
  <c r="G124" i="37"/>
  <c r="H124" i="37"/>
  <c r="V30" i="35"/>
  <c r="W30" i="35"/>
  <c r="AL31" i="35"/>
  <c r="AK31" i="35"/>
  <c r="O125" i="37"/>
  <c r="N125" i="37"/>
  <c r="L125" i="37"/>
  <c r="M125" i="37"/>
  <c r="K125" i="37"/>
  <c r="AL8" i="35"/>
  <c r="AK8" i="35"/>
  <c r="AJ8" i="35"/>
  <c r="AL14" i="35"/>
  <c r="AL12" i="35"/>
  <c r="AL9" i="35"/>
  <c r="J6" i="40"/>
  <c r="H6" i="40"/>
  <c r="I6" i="40"/>
  <c r="J12" i="40"/>
  <c r="J11" i="40"/>
  <c r="M6" i="40"/>
  <c r="L6" i="40"/>
  <c r="AR11" i="35"/>
  <c r="AV11" i="35"/>
  <c r="AU11" i="35"/>
  <c r="AT11" i="35"/>
  <c r="AQ22" i="35"/>
  <c r="AS11" i="35"/>
  <c r="AV15" i="35"/>
  <c r="AR15" i="35"/>
  <c r="AU15" i="35"/>
  <c r="AT15" i="35"/>
  <c r="AS15" i="35"/>
  <c r="H63" i="31"/>
  <c r="J63" i="31"/>
  <c r="F40" i="31"/>
  <c r="F33" i="31"/>
  <c r="F65" i="31"/>
  <c r="H152" i="30"/>
  <c r="J152" i="30"/>
  <c r="H78" i="30"/>
  <c r="J78" i="30"/>
  <c r="F82" i="30"/>
  <c r="H82" i="30"/>
  <c r="K156" i="28"/>
  <c r="I156" i="28"/>
  <c r="I42" i="27"/>
  <c r="J42" i="27"/>
  <c r="J102" i="26"/>
  <c r="I102" i="26"/>
  <c r="I85" i="26"/>
  <c r="J85" i="26"/>
  <c r="J67" i="26"/>
  <c r="K67" i="26"/>
  <c r="I67" i="26"/>
  <c r="J50" i="26"/>
  <c r="I50" i="26"/>
  <c r="K50" i="26"/>
  <c r="M27" i="28"/>
  <c r="L27" i="28"/>
  <c r="K27" i="28"/>
  <c r="J27" i="28"/>
  <c r="I27" i="28"/>
  <c r="L97" i="28"/>
  <c r="J97" i="28"/>
  <c r="I97" i="28"/>
  <c r="M97" i="28"/>
  <c r="K97" i="28"/>
  <c r="L68" i="28"/>
  <c r="K68" i="28"/>
  <c r="J68" i="28"/>
  <c r="I68" i="28"/>
  <c r="H76" i="28"/>
  <c r="M68" i="28"/>
  <c r="K11" i="28"/>
  <c r="J11" i="28"/>
  <c r="I11" i="28"/>
  <c r="M11" i="28"/>
  <c r="L11" i="28"/>
  <c r="L82" i="28"/>
  <c r="K82" i="28"/>
  <c r="M82" i="28"/>
  <c r="H90" i="28"/>
  <c r="J82" i="28"/>
  <c r="I82" i="28"/>
  <c r="J23" i="28"/>
  <c r="I23" i="28"/>
  <c r="L23" i="28"/>
  <c r="K23" i="28"/>
  <c r="M23" i="28"/>
  <c r="J89" i="28"/>
  <c r="I89" i="28"/>
  <c r="L89" i="28"/>
  <c r="M89" i="28"/>
  <c r="K89" i="28"/>
  <c r="I52" i="28"/>
  <c r="M52" i="28"/>
  <c r="K52" i="28"/>
  <c r="J52" i="28"/>
  <c r="L52" i="28"/>
  <c r="L123" i="28"/>
  <c r="J123" i="28"/>
  <c r="I123" i="28"/>
  <c r="K123" i="28"/>
  <c r="M123" i="28"/>
  <c r="M72" i="28"/>
  <c r="L72" i="28"/>
  <c r="J72" i="28"/>
  <c r="K72" i="28"/>
  <c r="I72" i="28"/>
  <c r="L149" i="28"/>
  <c r="J149" i="28"/>
  <c r="I149" i="28"/>
  <c r="K149" i="28"/>
  <c r="M149" i="28"/>
  <c r="K135" i="28"/>
  <c r="I135" i="28"/>
  <c r="M135" i="28"/>
  <c r="J135" i="28"/>
  <c r="L135" i="28"/>
  <c r="J129" i="28"/>
  <c r="L129" i="28"/>
  <c r="K129" i="28"/>
  <c r="I129" i="28"/>
  <c r="M129" i="28"/>
  <c r="M136" i="28"/>
  <c r="L136" i="28"/>
  <c r="J136" i="28"/>
  <c r="I136" i="28"/>
  <c r="K136" i="28"/>
  <c r="J116" i="26"/>
  <c r="I116" i="26"/>
  <c r="K116" i="26"/>
  <c r="J99" i="26"/>
  <c r="I99" i="26"/>
  <c r="K99" i="26"/>
  <c r="K124" i="26"/>
  <c r="J124" i="26"/>
  <c r="I124" i="26"/>
  <c r="H132" i="26"/>
  <c r="K12" i="26"/>
  <c r="J12" i="26"/>
  <c r="I12" i="26"/>
  <c r="H20" i="26"/>
  <c r="K123" i="26"/>
  <c r="J123" i="26"/>
  <c r="I123" i="26"/>
  <c r="M58" i="28"/>
  <c r="L58" i="28"/>
  <c r="K58" i="28"/>
  <c r="I58" i="28"/>
  <c r="J58" i="28"/>
  <c r="J148" i="26"/>
  <c r="I148" i="26"/>
  <c r="J36" i="26"/>
  <c r="I36" i="26"/>
  <c r="K45" i="27"/>
  <c r="J45" i="27"/>
  <c r="I45" i="27"/>
  <c r="I31" i="27"/>
  <c r="K31" i="27"/>
  <c r="J31" i="27"/>
  <c r="J215" i="24"/>
  <c r="L215" i="24"/>
  <c r="K93" i="22"/>
  <c r="L93" i="22"/>
  <c r="J93" i="22"/>
  <c r="K109" i="22"/>
  <c r="J109" i="22"/>
  <c r="L109" i="22"/>
  <c r="H44" i="21"/>
  <c r="I44" i="21"/>
  <c r="I127" i="21"/>
  <c r="H127" i="21"/>
  <c r="X69" i="19"/>
  <c r="Y69" i="19"/>
  <c r="W77" i="19"/>
  <c r="H116" i="19"/>
  <c r="I116" i="19"/>
  <c r="X53" i="19"/>
  <c r="Y53" i="19"/>
  <c r="Q41" i="18"/>
  <c r="I103" i="18"/>
  <c r="I157" i="16"/>
  <c r="J157" i="16"/>
  <c r="X45" i="18"/>
  <c r="X140" i="18"/>
  <c r="J128" i="17"/>
  <c r="I128" i="17"/>
  <c r="I80" i="18"/>
  <c r="J18" i="17"/>
  <c r="I18" i="17"/>
  <c r="P108" i="19"/>
  <c r="R108" i="19"/>
  <c r="O107" i="19"/>
  <c r="Q108" i="19"/>
  <c r="P101" i="19"/>
  <c r="Q101" i="19"/>
  <c r="J39" i="17"/>
  <c r="I39" i="17"/>
  <c r="J108" i="16"/>
  <c r="H107" i="16"/>
  <c r="I108" i="16"/>
  <c r="L102" i="15"/>
  <c r="J102" i="15"/>
  <c r="I102" i="15"/>
  <c r="M102" i="15"/>
  <c r="K102" i="15"/>
  <c r="J153" i="13"/>
  <c r="I153" i="13"/>
  <c r="K85" i="13"/>
  <c r="I85" i="13"/>
  <c r="J85" i="13"/>
  <c r="J10" i="6"/>
  <c r="K10" i="6"/>
  <c r="I10" i="6"/>
  <c r="K48" i="6"/>
  <c r="I48" i="6"/>
  <c r="J48" i="6"/>
  <c r="K51" i="6"/>
  <c r="K50" i="6"/>
  <c r="L137" i="42"/>
  <c r="N137" i="42"/>
  <c r="M137" i="42"/>
  <c r="O137" i="42"/>
  <c r="J146" i="42"/>
  <c r="M142" i="42"/>
  <c r="L142" i="42"/>
  <c r="O142" i="42"/>
  <c r="N142" i="42"/>
  <c r="F7" i="41"/>
  <c r="I7" i="41"/>
  <c r="H7" i="41"/>
  <c r="O144" i="42"/>
  <c r="N144" i="42"/>
  <c r="M144" i="41"/>
  <c r="O144" i="41"/>
  <c r="N144" i="41"/>
  <c r="L144" i="41"/>
  <c r="G140" i="41"/>
  <c r="H140" i="41"/>
  <c r="K140" i="41" s="1"/>
  <c r="L141" i="41"/>
  <c r="M141" i="41"/>
  <c r="O141" i="41"/>
  <c r="N141" i="41"/>
  <c r="O134" i="40"/>
  <c r="K134" i="40"/>
  <c r="M134" i="40"/>
  <c r="N134" i="40"/>
  <c r="L134" i="40"/>
  <c r="K136" i="40"/>
  <c r="K137" i="40"/>
  <c r="K138" i="40"/>
  <c r="K135" i="40"/>
  <c r="N10" i="41"/>
  <c r="M10" i="41"/>
  <c r="L10" i="41"/>
  <c r="T9" i="38"/>
  <c r="R9" i="38"/>
  <c r="S9" i="38"/>
  <c r="Q9" i="38"/>
  <c r="P9" i="38"/>
  <c r="L10" i="39"/>
  <c r="N10" i="39"/>
  <c r="M10" i="39"/>
  <c r="S6" i="38"/>
  <c r="R6" i="38"/>
  <c r="H30" i="35"/>
  <c r="I30" i="35"/>
  <c r="V38" i="35"/>
  <c r="W38" i="35"/>
  <c r="AK35" i="35"/>
  <c r="AL35" i="35"/>
  <c r="O128" i="37"/>
  <c r="M128" i="37"/>
  <c r="L128" i="37"/>
  <c r="N128" i="37"/>
  <c r="K128" i="37"/>
  <c r="I10" i="40"/>
  <c r="H10" i="40"/>
  <c r="J10" i="40"/>
  <c r="M10" i="40"/>
  <c r="L10" i="40"/>
  <c r="AU16" i="35"/>
  <c r="AT16" i="35"/>
  <c r="AR16" i="35"/>
  <c r="AV16" i="35"/>
  <c r="AS16" i="35"/>
  <c r="H79" i="30"/>
  <c r="J79" i="30"/>
  <c r="L165" i="30"/>
  <c r="N165" i="30"/>
  <c r="F153" i="30"/>
  <c r="H153" i="30"/>
  <c r="H63" i="30"/>
  <c r="J63" i="30"/>
  <c r="L148" i="28"/>
  <c r="J148" i="28"/>
  <c r="K65" i="28"/>
  <c r="I65" i="28"/>
  <c r="J101" i="26"/>
  <c r="K101" i="26"/>
  <c r="I101" i="26"/>
  <c r="J84" i="26"/>
  <c r="K84" i="26"/>
  <c r="I84" i="26"/>
  <c r="I66" i="26"/>
  <c r="K66" i="26"/>
  <c r="J66" i="26"/>
  <c r="M36" i="28"/>
  <c r="L36" i="28"/>
  <c r="K36" i="28"/>
  <c r="J36" i="28"/>
  <c r="I36" i="28"/>
  <c r="M120" i="28"/>
  <c r="K120" i="28"/>
  <c r="J120" i="28"/>
  <c r="L120" i="28"/>
  <c r="I120" i="28"/>
  <c r="L81" i="28"/>
  <c r="K81" i="28"/>
  <c r="J81" i="28"/>
  <c r="I81" i="28"/>
  <c r="M81" i="28"/>
  <c r="K19" i="28"/>
  <c r="J19" i="28"/>
  <c r="I19" i="28"/>
  <c r="M19" i="28"/>
  <c r="L19" i="28"/>
  <c r="M84" i="28"/>
  <c r="K84" i="28"/>
  <c r="J84" i="28"/>
  <c r="I84" i="28"/>
  <c r="L84" i="28"/>
  <c r="J31" i="28"/>
  <c r="I31" i="28"/>
  <c r="L31" i="28"/>
  <c r="M31" i="28"/>
  <c r="K31" i="28"/>
  <c r="L108" i="28"/>
  <c r="K108" i="28"/>
  <c r="J108" i="28"/>
  <c r="I108" i="28"/>
  <c r="M108" i="28"/>
  <c r="I60" i="28"/>
  <c r="M60" i="28"/>
  <c r="K60" i="28"/>
  <c r="J60" i="28"/>
  <c r="L60" i="28"/>
  <c r="M139" i="28"/>
  <c r="L139" i="28"/>
  <c r="K139" i="28"/>
  <c r="I139" i="28"/>
  <c r="J139" i="28"/>
  <c r="I98" i="28"/>
  <c r="M98" i="28"/>
  <c r="K98" i="28"/>
  <c r="J98" i="28"/>
  <c r="L98" i="28"/>
  <c r="L157" i="28"/>
  <c r="K157" i="28"/>
  <c r="J157" i="28"/>
  <c r="I157" i="28"/>
  <c r="M157" i="28"/>
  <c r="K143" i="28"/>
  <c r="I143" i="28"/>
  <c r="M143" i="28"/>
  <c r="L143" i="28"/>
  <c r="J143" i="28"/>
  <c r="J138" i="28"/>
  <c r="H146" i="28"/>
  <c r="M138" i="28"/>
  <c r="L138" i="28"/>
  <c r="I138" i="28"/>
  <c r="K138" i="28"/>
  <c r="M144" i="28"/>
  <c r="L144" i="28"/>
  <c r="K144" i="28"/>
  <c r="J144" i="28"/>
  <c r="I144" i="28"/>
  <c r="J151" i="26"/>
  <c r="I151" i="26"/>
  <c r="K151" i="26"/>
  <c r="J134" i="26"/>
  <c r="I134" i="26"/>
  <c r="K134" i="26"/>
  <c r="J39" i="26"/>
  <c r="I39" i="26"/>
  <c r="K39" i="26"/>
  <c r="J22" i="26"/>
  <c r="I22" i="26"/>
  <c r="K22" i="26"/>
  <c r="K158" i="26"/>
  <c r="J158" i="26"/>
  <c r="I158" i="26"/>
  <c r="K141" i="26"/>
  <c r="J141" i="26"/>
  <c r="I141" i="26"/>
  <c r="K46" i="26"/>
  <c r="J46" i="26"/>
  <c r="I46" i="26"/>
  <c r="K29" i="26"/>
  <c r="J29" i="26"/>
  <c r="I29" i="26"/>
  <c r="K157" i="26"/>
  <c r="J157" i="26"/>
  <c r="I157" i="26"/>
  <c r="K140" i="26"/>
  <c r="J140" i="26"/>
  <c r="I140" i="26"/>
  <c r="M24" i="28"/>
  <c r="L24" i="28"/>
  <c r="K24" i="28"/>
  <c r="I24" i="28"/>
  <c r="J24" i="28"/>
  <c r="K36" i="27"/>
  <c r="J36" i="27"/>
  <c r="I36" i="27"/>
  <c r="I109" i="27"/>
  <c r="K109" i="27"/>
  <c r="J109" i="27"/>
  <c r="K131" i="22"/>
  <c r="L131" i="22"/>
  <c r="J131" i="22"/>
  <c r="L90" i="22"/>
  <c r="J90" i="22"/>
  <c r="K90" i="22"/>
  <c r="J155" i="22"/>
  <c r="K155" i="22"/>
  <c r="H42" i="21"/>
  <c r="I42" i="21"/>
  <c r="G50" i="21"/>
  <c r="H91" i="21"/>
  <c r="I91" i="21"/>
  <c r="X88" i="19"/>
  <c r="Y88" i="19"/>
  <c r="H76" i="19"/>
  <c r="I76" i="19"/>
  <c r="X41" i="19"/>
  <c r="W49" i="19"/>
  <c r="Y41" i="19"/>
  <c r="J131" i="16"/>
  <c r="I131" i="16"/>
  <c r="Q56" i="18"/>
  <c r="Q140" i="18"/>
  <c r="I85" i="18"/>
  <c r="W146" i="18"/>
  <c r="X138" i="18"/>
  <c r="J111" i="17"/>
  <c r="I111" i="17"/>
  <c r="H119" i="17"/>
  <c r="H107" i="17"/>
  <c r="I16" i="16"/>
  <c r="J16" i="16"/>
  <c r="J85" i="16"/>
  <c r="I85" i="16"/>
  <c r="K10" i="17"/>
  <c r="J10" i="17"/>
  <c r="I10" i="17"/>
  <c r="H9" i="17"/>
  <c r="K72" i="17" s="1"/>
  <c r="J32" i="16"/>
  <c r="I32" i="16"/>
  <c r="P53" i="19"/>
  <c r="Q53" i="19"/>
  <c r="J90" i="16"/>
  <c r="I90" i="16"/>
  <c r="M151" i="15"/>
  <c r="K151" i="15"/>
  <c r="J151" i="15"/>
  <c r="I151" i="15"/>
  <c r="L151" i="15"/>
  <c r="K45" i="15"/>
  <c r="I45" i="15"/>
  <c r="M45" i="15"/>
  <c r="L45" i="15"/>
  <c r="J45" i="15"/>
  <c r="J121" i="13"/>
  <c r="K121" i="13"/>
  <c r="I121" i="13"/>
  <c r="S40" i="6"/>
  <c r="Q40" i="6"/>
  <c r="R40" i="6"/>
  <c r="H145" i="43"/>
  <c r="K145" i="43" s="1"/>
  <c r="G145" i="43"/>
  <c r="L145" i="42"/>
  <c r="O145" i="42"/>
  <c r="N145" i="42"/>
  <c r="M145" i="42"/>
  <c r="T6" i="41"/>
  <c r="O16" i="41"/>
  <c r="S6" i="41"/>
  <c r="Q6" i="41"/>
  <c r="P6" i="41"/>
  <c r="R6" i="41"/>
  <c r="T7" i="41"/>
  <c r="T11" i="41"/>
  <c r="T15" i="41"/>
  <c r="T8" i="41"/>
  <c r="T12" i="41"/>
  <c r="T14" i="41"/>
  <c r="O142" i="41"/>
  <c r="M142" i="41"/>
  <c r="L142" i="41"/>
  <c r="N142" i="41"/>
  <c r="Q9" i="41"/>
  <c r="P9" i="41"/>
  <c r="S9" i="41"/>
  <c r="R9" i="41"/>
  <c r="T9" i="41"/>
  <c r="C146" i="42"/>
  <c r="O136" i="42"/>
  <c r="N136" i="42"/>
  <c r="O140" i="41"/>
  <c r="M140" i="41"/>
  <c r="N140" i="41"/>
  <c r="L140" i="41"/>
  <c r="G142" i="41"/>
  <c r="H142" i="41"/>
  <c r="K142" i="41" s="1"/>
  <c r="N143" i="41"/>
  <c r="L143" i="41"/>
  <c r="M143" i="41"/>
  <c r="O143" i="41"/>
  <c r="R14" i="41"/>
  <c r="S14" i="41"/>
  <c r="S7" i="40"/>
  <c r="R7" i="40"/>
  <c r="N14" i="41"/>
  <c r="M14" i="41"/>
  <c r="L14" i="41"/>
  <c r="Q14" i="41"/>
  <c r="P14" i="41"/>
  <c r="M9" i="38"/>
  <c r="J9" i="38"/>
  <c r="I9" i="38"/>
  <c r="H9" i="38"/>
  <c r="L9" i="38"/>
  <c r="S10" i="38"/>
  <c r="R10" i="38"/>
  <c r="I38" i="35"/>
  <c r="H38" i="35"/>
  <c r="AJ12" i="35"/>
  <c r="AK12" i="35"/>
  <c r="H128" i="37"/>
  <c r="G128" i="37"/>
  <c r="V35" i="35"/>
  <c r="W35" i="35"/>
  <c r="N7" i="38"/>
  <c r="M7" i="38"/>
  <c r="L7" i="38"/>
  <c r="Q7" i="38"/>
  <c r="P7" i="38"/>
  <c r="AL32" i="35"/>
  <c r="AK32" i="35"/>
  <c r="W36" i="35"/>
  <c r="V36" i="35"/>
  <c r="AK17" i="35"/>
  <c r="AJ17" i="35"/>
  <c r="AL17" i="35"/>
  <c r="J7" i="40"/>
  <c r="I7" i="40"/>
  <c r="H7" i="40"/>
  <c r="AL13" i="35"/>
  <c r="AJ13" i="35"/>
  <c r="AK13" i="35"/>
  <c r="AV8" i="35"/>
  <c r="AT8" i="35"/>
  <c r="AU8" i="35"/>
  <c r="AS8" i="35"/>
  <c r="AR8" i="35"/>
  <c r="AV13" i="35"/>
  <c r="AS17" i="35"/>
  <c r="AR17" i="35"/>
  <c r="AT17" i="35"/>
  <c r="AV17" i="35"/>
  <c r="AU17" i="35"/>
  <c r="F35" i="31"/>
  <c r="H76" i="30"/>
  <c r="J76" i="30"/>
  <c r="J62" i="30"/>
  <c r="L62" i="30"/>
  <c r="H55" i="30"/>
  <c r="J55" i="30"/>
  <c r="K50" i="28"/>
  <c r="I50" i="28"/>
  <c r="K32" i="28"/>
  <c r="I32" i="28"/>
  <c r="I15" i="28"/>
  <c r="K15" i="28"/>
  <c r="L156" i="28"/>
  <c r="J156" i="28"/>
  <c r="F34" i="28"/>
  <c r="J120" i="30"/>
  <c r="L129" i="30"/>
  <c r="L125" i="30"/>
  <c r="F125" i="30"/>
  <c r="H129" i="30"/>
  <c r="D48" i="28"/>
  <c r="M145" i="28"/>
  <c r="K145" i="28"/>
  <c r="J145" i="28"/>
  <c r="I145" i="28"/>
  <c r="L145" i="28"/>
  <c r="G104" i="27"/>
  <c r="G48" i="27"/>
  <c r="I137" i="26"/>
  <c r="J137" i="26"/>
  <c r="J120" i="26"/>
  <c r="I120" i="26"/>
  <c r="E104" i="26"/>
  <c r="J25" i="26"/>
  <c r="I25" i="26"/>
  <c r="I8" i="26"/>
  <c r="J8" i="26"/>
  <c r="F132" i="27"/>
  <c r="E62" i="27"/>
  <c r="F62" i="27"/>
  <c r="I117" i="26"/>
  <c r="K117" i="26"/>
  <c r="J117" i="26"/>
  <c r="I100" i="26"/>
  <c r="K100" i="26"/>
  <c r="J100" i="26"/>
  <c r="I83" i="26"/>
  <c r="K83" i="26"/>
  <c r="J83" i="26"/>
  <c r="L106" i="28"/>
  <c r="J106" i="28"/>
  <c r="I106" i="28"/>
  <c r="K106" i="28"/>
  <c r="M106" i="28"/>
  <c r="M44" i="28"/>
  <c r="L44" i="28"/>
  <c r="K44" i="28"/>
  <c r="J44" i="28"/>
  <c r="I44" i="28"/>
  <c r="I141" i="28"/>
  <c r="M141" i="28"/>
  <c r="L141" i="28"/>
  <c r="K141" i="28"/>
  <c r="J141" i="28"/>
  <c r="M102" i="28"/>
  <c r="K102" i="28"/>
  <c r="J102" i="28"/>
  <c r="L102" i="28"/>
  <c r="I102" i="28"/>
  <c r="K28" i="28"/>
  <c r="J28" i="28"/>
  <c r="I28" i="28"/>
  <c r="M28" i="28"/>
  <c r="L28" i="28"/>
  <c r="M94" i="28"/>
  <c r="K94" i="28"/>
  <c r="J94" i="28"/>
  <c r="L94" i="28"/>
  <c r="I94" i="28"/>
  <c r="J40" i="28"/>
  <c r="I40" i="28"/>
  <c r="H48" i="28"/>
  <c r="L40" i="28"/>
  <c r="M40" i="28"/>
  <c r="K40" i="28"/>
  <c r="I115" i="28"/>
  <c r="K115" i="28"/>
  <c r="J115" i="28"/>
  <c r="M115" i="28"/>
  <c r="L115" i="28"/>
  <c r="I69" i="28"/>
  <c r="M69" i="28"/>
  <c r="K69" i="28"/>
  <c r="L69" i="28"/>
  <c r="J69" i="28"/>
  <c r="H20" i="28"/>
  <c r="M12" i="28"/>
  <c r="J12" i="28"/>
  <c r="L12" i="28"/>
  <c r="K12" i="28"/>
  <c r="I12" i="28"/>
  <c r="M113" i="28"/>
  <c r="L113" i="28"/>
  <c r="J113" i="28"/>
  <c r="I113" i="28"/>
  <c r="K113" i="28"/>
  <c r="I83" i="28"/>
  <c r="L83" i="28"/>
  <c r="K83" i="28"/>
  <c r="J83" i="28"/>
  <c r="M83" i="28"/>
  <c r="K152" i="28"/>
  <c r="I152" i="28"/>
  <c r="H160" i="28"/>
  <c r="M152" i="28"/>
  <c r="J152" i="28"/>
  <c r="L152" i="28"/>
  <c r="J155" i="28"/>
  <c r="I155" i="28"/>
  <c r="K155" i="28"/>
  <c r="M155" i="28"/>
  <c r="L155" i="28"/>
  <c r="M153" i="28"/>
  <c r="L153" i="28"/>
  <c r="J153" i="28"/>
  <c r="I153" i="28"/>
  <c r="K153" i="28"/>
  <c r="F118" i="26"/>
  <c r="J73" i="26"/>
  <c r="I73" i="26"/>
  <c r="K73" i="26"/>
  <c r="J56" i="26"/>
  <c r="I56" i="26"/>
  <c r="K56" i="26"/>
  <c r="D76" i="27"/>
  <c r="D104" i="27"/>
  <c r="K81" i="26"/>
  <c r="J81" i="26"/>
  <c r="I81" i="26"/>
  <c r="K64" i="26"/>
  <c r="J64" i="26"/>
  <c r="I64" i="26"/>
  <c r="E48" i="26"/>
  <c r="C104" i="27"/>
  <c r="E160" i="26"/>
  <c r="K97" i="27"/>
  <c r="J97" i="27"/>
  <c r="I97" i="27"/>
  <c r="J41" i="27"/>
  <c r="I41" i="27"/>
  <c r="K41" i="27"/>
  <c r="C77" i="22"/>
  <c r="L25" i="22"/>
  <c r="K25" i="22"/>
  <c r="J25" i="22"/>
  <c r="K74" i="22"/>
  <c r="J74" i="22"/>
  <c r="L74" i="22"/>
  <c r="P21" i="22"/>
  <c r="V12" i="22"/>
  <c r="W12" i="22"/>
  <c r="X12" i="22"/>
  <c r="H27" i="21"/>
  <c r="I19" i="21"/>
  <c r="H19" i="21"/>
  <c r="I39" i="21"/>
  <c r="H39" i="21"/>
  <c r="X68" i="19"/>
  <c r="Y68" i="19"/>
  <c r="X124" i="19"/>
  <c r="Y124" i="19"/>
  <c r="H136" i="19"/>
  <c r="G135" i="19"/>
  <c r="I136" i="19"/>
  <c r="H98" i="19"/>
  <c r="I98" i="19"/>
  <c r="H40" i="19"/>
  <c r="I40" i="19"/>
  <c r="S8" i="18"/>
  <c r="X139" i="18"/>
  <c r="Q127" i="18"/>
  <c r="Q109" i="18"/>
  <c r="I41" i="18"/>
  <c r="F105" i="17"/>
  <c r="X103" i="18"/>
  <c r="O134" i="18"/>
  <c r="O120" i="18"/>
  <c r="C149" i="17"/>
  <c r="J68" i="16"/>
  <c r="I68" i="16"/>
  <c r="U92" i="18"/>
  <c r="F119" i="17"/>
  <c r="P72" i="19"/>
  <c r="Q72" i="19"/>
  <c r="J13" i="17"/>
  <c r="H21" i="17"/>
  <c r="I13" i="17"/>
  <c r="J73" i="16"/>
  <c r="I73" i="16"/>
  <c r="X29" i="18"/>
  <c r="M47" i="15"/>
  <c r="K47" i="15"/>
  <c r="J47" i="15"/>
  <c r="I47" i="15"/>
  <c r="L47" i="15"/>
  <c r="K123" i="15"/>
  <c r="I123" i="15"/>
  <c r="M123" i="15"/>
  <c r="L123" i="15"/>
  <c r="J123" i="15"/>
  <c r="U54" i="12"/>
  <c r="C146" i="13"/>
  <c r="J22" i="13"/>
  <c r="I22" i="13"/>
  <c r="K22" i="13"/>
  <c r="Y18" i="15"/>
  <c r="W18" i="15"/>
  <c r="X18" i="15"/>
  <c r="J86" i="13"/>
  <c r="K86" i="13"/>
  <c r="I86" i="13"/>
  <c r="R50" i="6"/>
  <c r="Q50" i="6"/>
  <c r="J30" i="15"/>
  <c r="L30" i="15"/>
  <c r="E188" i="3"/>
  <c r="C146" i="43"/>
  <c r="G143" i="43"/>
  <c r="H143" i="43"/>
  <c r="K143" i="43" s="1"/>
  <c r="H142" i="43"/>
  <c r="K142" i="43" s="1"/>
  <c r="G142" i="43"/>
  <c r="I142" i="43"/>
  <c r="M142" i="43"/>
  <c r="L142" i="43"/>
  <c r="N139" i="42"/>
  <c r="L139" i="42"/>
  <c r="O139" i="42"/>
  <c r="M139" i="42"/>
  <c r="G16" i="41"/>
  <c r="I6" i="41"/>
  <c r="H6" i="41"/>
  <c r="J6" i="41"/>
  <c r="J7" i="41"/>
  <c r="J11" i="41"/>
  <c r="J15" i="41"/>
  <c r="J8" i="41"/>
  <c r="J12" i="41"/>
  <c r="J14" i="41"/>
  <c r="G139" i="41"/>
  <c r="I139" i="41"/>
  <c r="H139" i="41"/>
  <c r="K139" i="41" s="1"/>
  <c r="L136" i="41"/>
  <c r="J146" i="41"/>
  <c r="N136" i="41"/>
  <c r="M136" i="41"/>
  <c r="O136" i="41"/>
  <c r="I9" i="41"/>
  <c r="H9" i="41"/>
  <c r="J9" i="41"/>
  <c r="N140" i="42"/>
  <c r="O140" i="42"/>
  <c r="H144" i="41"/>
  <c r="K144" i="41" s="1"/>
  <c r="G144" i="41"/>
  <c r="F12" i="41"/>
  <c r="I12" i="41"/>
  <c r="H12" i="41"/>
  <c r="S7" i="41"/>
  <c r="R7" i="41"/>
  <c r="S8" i="40"/>
  <c r="R8" i="40"/>
  <c r="L9" i="39"/>
  <c r="N9" i="39"/>
  <c r="Q9" i="39"/>
  <c r="P9" i="39"/>
  <c r="M7" i="40"/>
  <c r="L7" i="40"/>
  <c r="N7" i="40"/>
  <c r="Q7" i="40"/>
  <c r="P7" i="40"/>
  <c r="F6" i="38"/>
  <c r="F9" i="38"/>
  <c r="F8" i="38"/>
  <c r="H6" i="38"/>
  <c r="I6" i="38"/>
  <c r="F7" i="38"/>
  <c r="F12" i="38"/>
  <c r="F11" i="38"/>
  <c r="F9" i="39"/>
  <c r="H9" i="39"/>
  <c r="I9" i="39"/>
  <c r="S8" i="39"/>
  <c r="P8" i="39"/>
  <c r="T8" i="39"/>
  <c r="Q8" i="39"/>
  <c r="R8" i="39"/>
  <c r="V33" i="35"/>
  <c r="W33" i="35"/>
  <c r="H37" i="35"/>
  <c r="I37" i="35"/>
  <c r="V34" i="35"/>
  <c r="W34" i="35"/>
  <c r="AL40" i="35"/>
  <c r="AK40" i="35"/>
  <c r="M127" i="37"/>
  <c r="J129" i="37"/>
  <c r="L127" i="37"/>
  <c r="O127" i="37"/>
  <c r="N127" i="37"/>
  <c r="K127" i="37"/>
  <c r="AJ11" i="35"/>
  <c r="AK11" i="35"/>
  <c r="AL11" i="35"/>
  <c r="AB16" i="35"/>
  <c r="AB17" i="35"/>
  <c r="V18" i="35"/>
  <c r="F54" i="31"/>
  <c r="H54" i="31"/>
  <c r="F55" i="31"/>
  <c r="F59" i="31"/>
  <c r="L39" i="31"/>
  <c r="L63" i="31"/>
  <c r="L64" i="31"/>
  <c r="F39" i="31"/>
  <c r="H190" i="30"/>
  <c r="H168" i="30"/>
  <c r="H146" i="30"/>
  <c r="J80" i="30"/>
  <c r="H195" i="30"/>
  <c r="H186" i="30"/>
  <c r="J186" i="30"/>
  <c r="H192" i="30"/>
  <c r="J192" i="30"/>
  <c r="N164" i="30"/>
  <c r="F167" i="30"/>
  <c r="H167" i="30"/>
  <c r="J173" i="30"/>
  <c r="L173" i="30"/>
  <c r="L145" i="30"/>
  <c r="F152" i="30"/>
  <c r="H142" i="30"/>
  <c r="J142" i="30"/>
  <c r="H148" i="30"/>
  <c r="J148" i="30"/>
  <c r="H59" i="30"/>
  <c r="J59" i="30"/>
  <c r="F187" i="30"/>
  <c r="N163" i="30"/>
  <c r="J85" i="30"/>
  <c r="H86" i="30"/>
  <c r="J86" i="30"/>
  <c r="H62" i="30"/>
  <c r="F54" i="30"/>
  <c r="N10" i="33"/>
  <c r="N54" i="33"/>
  <c r="H185" i="30"/>
  <c r="L164" i="30"/>
  <c r="L54" i="30"/>
  <c r="L61" i="30"/>
  <c r="L87" i="30"/>
  <c r="L65" i="28"/>
  <c r="J65" i="28"/>
  <c r="L30" i="28"/>
  <c r="J30" i="28"/>
  <c r="J13" i="28"/>
  <c r="L13" i="28"/>
  <c r="G62" i="28"/>
  <c r="F160" i="28"/>
  <c r="F62" i="28"/>
  <c r="E132" i="28"/>
  <c r="H121" i="30"/>
  <c r="H131" i="30"/>
  <c r="L126" i="30"/>
  <c r="F119" i="30"/>
  <c r="H127" i="30"/>
  <c r="F126" i="30"/>
  <c r="F130" i="30"/>
  <c r="L128" i="30"/>
  <c r="K39" i="28"/>
  <c r="I39" i="28"/>
  <c r="M67" i="28"/>
  <c r="L67" i="28"/>
  <c r="K67" i="28"/>
  <c r="I67" i="28"/>
  <c r="J67" i="28"/>
  <c r="G76" i="27"/>
  <c r="J136" i="26"/>
  <c r="K136" i="26"/>
  <c r="I136" i="26"/>
  <c r="I59" i="26"/>
  <c r="J59" i="26"/>
  <c r="J42" i="26"/>
  <c r="I42" i="26"/>
  <c r="J24" i="26"/>
  <c r="K24" i="26"/>
  <c r="I24" i="26"/>
  <c r="M111" i="28"/>
  <c r="K111" i="28"/>
  <c r="J111" i="28"/>
  <c r="L111" i="28"/>
  <c r="I111" i="28"/>
  <c r="E90" i="27"/>
  <c r="F34" i="27"/>
  <c r="I153" i="26"/>
  <c r="J153" i="26"/>
  <c r="I135" i="26"/>
  <c r="K135" i="26"/>
  <c r="J135" i="26"/>
  <c r="I23" i="26"/>
  <c r="K23" i="26"/>
  <c r="J23" i="26"/>
  <c r="M75" i="28"/>
  <c r="L75" i="28"/>
  <c r="K75" i="28"/>
  <c r="I75" i="28"/>
  <c r="J75" i="28"/>
  <c r="M53" i="28"/>
  <c r="L53" i="28"/>
  <c r="K53" i="28"/>
  <c r="J53" i="28"/>
  <c r="I53" i="28"/>
  <c r="L25" i="28"/>
  <c r="K25" i="28"/>
  <c r="J25" i="28"/>
  <c r="I25" i="28"/>
  <c r="M25" i="28"/>
  <c r="L125" i="28"/>
  <c r="K125" i="28"/>
  <c r="M125" i="28"/>
  <c r="J125" i="28"/>
  <c r="I125" i="28"/>
  <c r="K37" i="28"/>
  <c r="J37" i="28"/>
  <c r="I37" i="28"/>
  <c r="M37" i="28"/>
  <c r="L37" i="28"/>
  <c r="L116" i="28"/>
  <c r="K116" i="28"/>
  <c r="M116" i="28"/>
  <c r="J116" i="28"/>
  <c r="I116" i="28"/>
  <c r="J57" i="28"/>
  <c r="I57" i="28"/>
  <c r="L57" i="28"/>
  <c r="K57" i="28"/>
  <c r="M57" i="28"/>
  <c r="I150" i="28"/>
  <c r="M150" i="28"/>
  <c r="K150" i="28"/>
  <c r="J150" i="28"/>
  <c r="L150" i="28"/>
  <c r="I78" i="28"/>
  <c r="M78" i="28"/>
  <c r="K78" i="28"/>
  <c r="L78" i="28"/>
  <c r="J78" i="28"/>
  <c r="M29" i="28"/>
  <c r="L29" i="28"/>
  <c r="J29" i="28"/>
  <c r="I29" i="28"/>
  <c r="K29" i="28"/>
  <c r="L114" i="28"/>
  <c r="J114" i="28"/>
  <c r="I114" i="28"/>
  <c r="M114" i="28"/>
  <c r="K114" i="28"/>
  <c r="K92" i="28"/>
  <c r="I92" i="28"/>
  <c r="J92" i="28"/>
  <c r="M92" i="28"/>
  <c r="L92" i="28"/>
  <c r="K86" i="28"/>
  <c r="J86" i="28"/>
  <c r="I86" i="28"/>
  <c r="M86" i="28"/>
  <c r="L86" i="28"/>
  <c r="I158" i="28"/>
  <c r="M158" i="28"/>
  <c r="L158" i="28"/>
  <c r="K158" i="28"/>
  <c r="J158" i="28"/>
  <c r="C118" i="27"/>
  <c r="E76" i="26"/>
  <c r="F160" i="26"/>
  <c r="K115" i="26"/>
  <c r="J115" i="26"/>
  <c r="I115" i="26"/>
  <c r="K98" i="26"/>
  <c r="J98" i="26"/>
  <c r="I98" i="26"/>
  <c r="H104" i="26"/>
  <c r="F48" i="26"/>
  <c r="C160" i="27"/>
  <c r="C132" i="27"/>
  <c r="N77" i="30"/>
  <c r="D160" i="27"/>
  <c r="K138" i="26"/>
  <c r="J138" i="26"/>
  <c r="H146" i="26"/>
  <c r="I138" i="26"/>
  <c r="K103" i="26"/>
  <c r="J103" i="26"/>
  <c r="I103" i="26"/>
  <c r="K78" i="27"/>
  <c r="J78" i="27"/>
  <c r="I78" i="27"/>
  <c r="H118" i="27"/>
  <c r="J110" i="27"/>
  <c r="I110" i="27"/>
  <c r="K110" i="27"/>
  <c r="H259" i="24"/>
  <c r="L78" i="24"/>
  <c r="L59" i="22"/>
  <c r="K59" i="22"/>
  <c r="J59" i="22"/>
  <c r="K57" i="22"/>
  <c r="J57" i="22"/>
  <c r="L57" i="22"/>
  <c r="K95" i="22"/>
  <c r="J95" i="22"/>
  <c r="H38" i="21"/>
  <c r="I38" i="21"/>
  <c r="I116" i="21"/>
  <c r="H116" i="21"/>
  <c r="H146" i="19"/>
  <c r="I146" i="19"/>
  <c r="X142" i="19"/>
  <c r="Y142" i="19"/>
  <c r="H47" i="19"/>
  <c r="I47" i="19"/>
  <c r="H152" i="19"/>
  <c r="I152" i="19"/>
  <c r="M160" i="18"/>
  <c r="Q89" i="18"/>
  <c r="P134" i="18"/>
  <c r="Q135" i="18"/>
  <c r="I131" i="18"/>
  <c r="X94" i="18"/>
  <c r="E79" i="17"/>
  <c r="J112" i="16"/>
  <c r="I112" i="16"/>
  <c r="I71" i="18"/>
  <c r="K136" i="17"/>
  <c r="J136" i="17"/>
  <c r="I136" i="17"/>
  <c r="H135" i="17"/>
  <c r="W34" i="18"/>
  <c r="X26" i="18"/>
  <c r="M120" i="18"/>
  <c r="P38" i="19"/>
  <c r="R38" i="19"/>
  <c r="O37" i="19"/>
  <c r="Q38" i="19"/>
  <c r="P94" i="19"/>
  <c r="O93" i="19"/>
  <c r="Q94" i="19"/>
  <c r="I97" i="18"/>
  <c r="S120" i="18"/>
  <c r="J57" i="16"/>
  <c r="I57" i="16"/>
  <c r="J101" i="13"/>
  <c r="I101" i="13"/>
  <c r="K101" i="13"/>
  <c r="S34" i="12"/>
  <c r="T34" i="12"/>
  <c r="M32" i="15"/>
  <c r="L32" i="15"/>
  <c r="K32" i="15"/>
  <c r="I32" i="15"/>
  <c r="J32" i="15"/>
  <c r="J23" i="15"/>
  <c r="L23" i="15"/>
  <c r="K23" i="15"/>
  <c r="I23" i="15"/>
  <c r="M23" i="15"/>
  <c r="I109" i="13"/>
  <c r="K109" i="13"/>
  <c r="J109" i="13"/>
  <c r="W9" i="15"/>
  <c r="X9" i="15"/>
  <c r="G132" i="13"/>
  <c r="J13" i="13"/>
  <c r="I13" i="13"/>
  <c r="K13" i="13"/>
  <c r="H20" i="13"/>
  <c r="K157" i="13"/>
  <c r="J157" i="13"/>
  <c r="I157" i="13"/>
  <c r="J52" i="13"/>
  <c r="K52" i="13"/>
  <c r="I52" i="13"/>
  <c r="S50" i="12"/>
  <c r="V50" i="12"/>
  <c r="T50" i="12"/>
  <c r="F91" i="15"/>
  <c r="D133" i="15"/>
  <c r="L125" i="15"/>
  <c r="J125" i="15"/>
  <c r="G194" i="3"/>
  <c r="L18" i="3"/>
  <c r="K18" i="3"/>
  <c r="J18" i="3"/>
  <c r="O141" i="43"/>
  <c r="N141" i="43"/>
  <c r="I141" i="43"/>
  <c r="H141" i="43"/>
  <c r="K141" i="43" s="1"/>
  <c r="G141" i="43"/>
  <c r="L141" i="43"/>
  <c r="M141" i="43"/>
  <c r="O141" i="42"/>
  <c r="N141" i="42"/>
  <c r="M141" i="42"/>
  <c r="L141" i="42"/>
  <c r="G139" i="43"/>
  <c r="I139" i="43"/>
  <c r="H139" i="43"/>
  <c r="K139" i="43" s="1"/>
  <c r="M139" i="43"/>
  <c r="L139" i="43"/>
  <c r="O138" i="41"/>
  <c r="M138" i="41"/>
  <c r="L138" i="41"/>
  <c r="N138" i="41"/>
  <c r="F6" i="41"/>
  <c r="E16" i="41"/>
  <c r="F16" i="41" s="1"/>
  <c r="F15" i="41"/>
  <c r="H143" i="41"/>
  <c r="K143" i="41" s="1"/>
  <c r="I143" i="41"/>
  <c r="G143" i="41"/>
  <c r="F13" i="41"/>
  <c r="F8" i="41"/>
  <c r="I8" i="41"/>
  <c r="H8" i="41"/>
  <c r="S11" i="41"/>
  <c r="R11" i="41"/>
  <c r="M7" i="41"/>
  <c r="L7" i="41"/>
  <c r="N7" i="41"/>
  <c r="Q7" i="41"/>
  <c r="P7" i="41"/>
  <c r="L8" i="40"/>
  <c r="N8" i="40"/>
  <c r="Q8" i="40"/>
  <c r="P8" i="40"/>
  <c r="M8" i="39"/>
  <c r="H8" i="39"/>
  <c r="I8" i="39"/>
  <c r="J8" i="39"/>
  <c r="W32" i="35"/>
  <c r="V32" i="35"/>
  <c r="H34" i="35"/>
  <c r="I34" i="35"/>
  <c r="E129" i="37"/>
  <c r="W39" i="35"/>
  <c r="V39" i="35"/>
  <c r="AK39" i="35"/>
  <c r="AL39" i="35"/>
  <c r="AB10" i="35"/>
  <c r="G134" i="39"/>
  <c r="I134" i="39"/>
  <c r="H134" i="39"/>
  <c r="I137" i="39"/>
  <c r="M134" i="39"/>
  <c r="L134" i="39"/>
  <c r="I136" i="39"/>
  <c r="I135" i="39"/>
  <c r="I138" i="39"/>
  <c r="H11" i="35"/>
  <c r="V9" i="35"/>
  <c r="AL16" i="35"/>
  <c r="AJ16" i="35"/>
  <c r="AK16" i="35"/>
  <c r="H10" i="35"/>
  <c r="J8" i="40"/>
  <c r="I8" i="40"/>
  <c r="H8" i="40"/>
  <c r="M8" i="40"/>
  <c r="N11" i="35"/>
  <c r="AV12" i="35"/>
  <c r="AT12" i="35"/>
  <c r="AS12" i="35"/>
  <c r="AR12" i="35"/>
  <c r="AU12" i="35"/>
  <c r="AT18" i="35"/>
  <c r="AS18" i="35"/>
  <c r="AR18" i="35"/>
  <c r="AV18" i="35"/>
  <c r="AU18" i="35"/>
  <c r="V16" i="35"/>
  <c r="H41" i="31"/>
  <c r="J41" i="31"/>
  <c r="H57" i="31"/>
  <c r="H53" i="31"/>
  <c r="F56" i="31"/>
  <c r="F58" i="31"/>
  <c r="F63" i="31"/>
  <c r="F38" i="31"/>
  <c r="L43" i="31"/>
  <c r="F43" i="31"/>
  <c r="L188" i="30"/>
  <c r="L166" i="30"/>
  <c r="L144" i="30"/>
  <c r="J84" i="30"/>
  <c r="L189" i="30"/>
  <c r="H196" i="30"/>
  <c r="F193" i="30"/>
  <c r="L195" i="30"/>
  <c r="J165" i="30"/>
  <c r="L171" i="30"/>
  <c r="H174" i="30"/>
  <c r="J174" i="30"/>
  <c r="J146" i="30"/>
  <c r="F149" i="30"/>
  <c r="H81" i="30"/>
  <c r="J81" i="30"/>
  <c r="N185" i="30"/>
  <c r="F81" i="30"/>
  <c r="J83" i="30"/>
  <c r="J61" i="30"/>
  <c r="H53" i="30"/>
  <c r="J53" i="30"/>
  <c r="J175" i="30"/>
  <c r="H163" i="30"/>
  <c r="L142" i="30"/>
  <c r="L56" i="30"/>
  <c r="L65" i="30"/>
  <c r="F104" i="28"/>
  <c r="E76" i="28"/>
  <c r="L15" i="28"/>
  <c r="J15" i="28"/>
  <c r="E104" i="28"/>
  <c r="F122" i="30"/>
  <c r="H122" i="30"/>
  <c r="N119" i="30"/>
  <c r="H128" i="30"/>
  <c r="H119" i="30"/>
  <c r="J127" i="30"/>
  <c r="J129" i="30"/>
  <c r="I56" i="28"/>
  <c r="K56" i="28"/>
  <c r="G62" i="27"/>
  <c r="I94" i="26"/>
  <c r="J94" i="26"/>
  <c r="J75" i="26"/>
  <c r="K75" i="26"/>
  <c r="I75" i="26"/>
  <c r="J58" i="26"/>
  <c r="K58" i="26"/>
  <c r="I58" i="26"/>
  <c r="J41" i="26"/>
  <c r="K41" i="26"/>
  <c r="I41" i="26"/>
  <c r="M47" i="28"/>
  <c r="L47" i="28"/>
  <c r="K47" i="28"/>
  <c r="J47" i="28"/>
  <c r="I47" i="28"/>
  <c r="D48" i="27"/>
  <c r="F160" i="27"/>
  <c r="I152" i="26"/>
  <c r="H160" i="26"/>
  <c r="K152" i="26"/>
  <c r="J152" i="26"/>
  <c r="I40" i="26"/>
  <c r="H48" i="26"/>
  <c r="K40" i="26"/>
  <c r="J40" i="26"/>
  <c r="M41" i="28"/>
  <c r="L41" i="28"/>
  <c r="K41" i="28"/>
  <c r="I41" i="28"/>
  <c r="J41" i="28"/>
  <c r="M61" i="28"/>
  <c r="L61" i="28"/>
  <c r="K61" i="28"/>
  <c r="J61" i="28"/>
  <c r="I61" i="28"/>
  <c r="L33" i="28"/>
  <c r="K33" i="28"/>
  <c r="J33" i="28"/>
  <c r="I33" i="28"/>
  <c r="M33" i="28"/>
  <c r="L134" i="28"/>
  <c r="K134" i="28"/>
  <c r="J134" i="28"/>
  <c r="M134" i="28"/>
  <c r="I134" i="28"/>
  <c r="K45" i="28"/>
  <c r="J45" i="28"/>
  <c r="I45" i="28"/>
  <c r="M45" i="28"/>
  <c r="L45" i="28"/>
  <c r="I124" i="28"/>
  <c r="L124" i="28"/>
  <c r="K124" i="28"/>
  <c r="H132" i="28"/>
  <c r="J124" i="28"/>
  <c r="M124" i="28"/>
  <c r="J66" i="28"/>
  <c r="I66" i="28"/>
  <c r="L66" i="28"/>
  <c r="M66" i="28"/>
  <c r="K66" i="28"/>
  <c r="I9" i="28"/>
  <c r="K9" i="28"/>
  <c r="L9" i="28"/>
  <c r="J9" i="28"/>
  <c r="M9" i="28"/>
  <c r="J88" i="28"/>
  <c r="I88" i="28"/>
  <c r="K88" i="28"/>
  <c r="M88" i="28"/>
  <c r="L88" i="28"/>
  <c r="M38" i="28"/>
  <c r="L38" i="28"/>
  <c r="J38" i="28"/>
  <c r="K38" i="28"/>
  <c r="I38" i="28"/>
  <c r="L142" i="28"/>
  <c r="K142" i="28"/>
  <c r="J142" i="28"/>
  <c r="M142" i="28"/>
  <c r="I142" i="28"/>
  <c r="K100" i="28"/>
  <c r="I100" i="28"/>
  <c r="L100" i="28"/>
  <c r="J100" i="28"/>
  <c r="M100" i="28"/>
  <c r="J95" i="28"/>
  <c r="M95" i="28"/>
  <c r="L95" i="28"/>
  <c r="K95" i="28"/>
  <c r="I95" i="28"/>
  <c r="M93" i="28"/>
  <c r="K93" i="28"/>
  <c r="J93" i="28"/>
  <c r="I93" i="28"/>
  <c r="L93" i="28"/>
  <c r="E48" i="27"/>
  <c r="E118" i="27"/>
  <c r="E146" i="27"/>
  <c r="J108" i="26"/>
  <c r="I108" i="26"/>
  <c r="K108" i="26"/>
  <c r="D90" i="27"/>
  <c r="D34" i="27"/>
  <c r="D62" i="27"/>
  <c r="E118" i="26"/>
  <c r="C34" i="27"/>
  <c r="C62" i="27"/>
  <c r="K131" i="26"/>
  <c r="J131" i="26"/>
  <c r="I131" i="26"/>
  <c r="K114" i="26"/>
  <c r="J114" i="26"/>
  <c r="I114" i="26"/>
  <c r="N76" i="30"/>
  <c r="J106" i="27"/>
  <c r="I106" i="27"/>
  <c r="K16" i="27"/>
  <c r="J16" i="27"/>
  <c r="I16" i="27"/>
  <c r="K155" i="27"/>
  <c r="J155" i="27"/>
  <c r="I155" i="27"/>
  <c r="C48" i="28"/>
  <c r="H237" i="24"/>
  <c r="L98" i="22"/>
  <c r="J98" i="22"/>
  <c r="K98" i="22"/>
  <c r="K40" i="22"/>
  <c r="J40" i="22"/>
  <c r="L40" i="22"/>
  <c r="G63" i="22"/>
  <c r="J43" i="22"/>
  <c r="K43" i="22"/>
  <c r="Q11" i="21"/>
  <c r="R11" i="21"/>
  <c r="G22" i="21"/>
  <c r="I14" i="21"/>
  <c r="H14" i="21"/>
  <c r="I62" i="21"/>
  <c r="H62" i="21"/>
  <c r="H25" i="19"/>
  <c r="I25" i="19"/>
  <c r="X160" i="19"/>
  <c r="Y160" i="19"/>
  <c r="H69" i="19"/>
  <c r="I69" i="19"/>
  <c r="G77" i="19"/>
  <c r="O104" i="18"/>
  <c r="Q42" i="18"/>
  <c r="Q53" i="18"/>
  <c r="I108" i="18"/>
  <c r="I83" i="18"/>
  <c r="V22" i="18"/>
  <c r="X93" i="18"/>
  <c r="W92" i="18"/>
  <c r="G64" i="18"/>
  <c r="V160" i="18"/>
  <c r="N120" i="18"/>
  <c r="K118" i="17"/>
  <c r="J118" i="17"/>
  <c r="I118" i="17"/>
  <c r="V10" i="17"/>
  <c r="U10" i="17"/>
  <c r="T9" i="17"/>
  <c r="W20" i="17" s="1"/>
  <c r="J33" i="16"/>
  <c r="I33" i="16"/>
  <c r="M148" i="18"/>
  <c r="P126" i="19"/>
  <c r="R126" i="19"/>
  <c r="Q126" i="19"/>
  <c r="P127" i="19"/>
  <c r="Q127" i="19"/>
  <c r="F49" i="16"/>
  <c r="F37" i="16"/>
  <c r="E91" i="17"/>
  <c r="H149" i="16"/>
  <c r="I150" i="16"/>
  <c r="J150" i="16"/>
  <c r="D78" i="18"/>
  <c r="E147" i="15"/>
  <c r="S18" i="12"/>
  <c r="T18" i="12"/>
  <c r="M110" i="15"/>
  <c r="L110" i="15"/>
  <c r="K110" i="15"/>
  <c r="I110" i="15"/>
  <c r="J110" i="15"/>
  <c r="J100" i="15"/>
  <c r="L100" i="15"/>
  <c r="K100" i="15"/>
  <c r="M100" i="15"/>
  <c r="I100" i="15"/>
  <c r="I42" i="12"/>
  <c r="K42" i="12"/>
  <c r="J42" i="12"/>
  <c r="L42" i="12"/>
  <c r="G35" i="15"/>
  <c r="F118" i="13"/>
  <c r="K123" i="13"/>
  <c r="J123" i="13"/>
  <c r="I123" i="13"/>
  <c r="U15" i="13"/>
  <c r="V15" i="13"/>
  <c r="Q21" i="15"/>
  <c r="D49" i="15"/>
  <c r="K37" i="6"/>
  <c r="J37" i="6"/>
  <c r="I37" i="6"/>
  <c r="K28" i="6"/>
  <c r="I28" i="6"/>
  <c r="J28" i="6"/>
  <c r="I130" i="26"/>
  <c r="J130" i="26"/>
  <c r="J113" i="26"/>
  <c r="I113" i="26"/>
  <c r="K95" i="26"/>
  <c r="J95" i="26"/>
  <c r="I95" i="26"/>
  <c r="K78" i="26"/>
  <c r="J78" i="26"/>
  <c r="I78" i="26"/>
  <c r="E62" i="26"/>
  <c r="J18" i="26"/>
  <c r="I18" i="26"/>
  <c r="I154" i="27"/>
  <c r="K154" i="27"/>
  <c r="J154" i="27"/>
  <c r="I137" i="27"/>
  <c r="K137" i="27"/>
  <c r="J137" i="27"/>
  <c r="K157" i="27"/>
  <c r="J157" i="27"/>
  <c r="I157" i="27"/>
  <c r="I13" i="27"/>
  <c r="K13" i="27"/>
  <c r="J13" i="27"/>
  <c r="I33" i="27"/>
  <c r="K33" i="27"/>
  <c r="J33" i="27"/>
  <c r="K60" i="27"/>
  <c r="J60" i="27"/>
  <c r="I60" i="27"/>
  <c r="K129" i="27"/>
  <c r="J129" i="27"/>
  <c r="I129" i="27"/>
  <c r="K72" i="27"/>
  <c r="J72" i="27"/>
  <c r="I72" i="27"/>
  <c r="K150" i="27"/>
  <c r="J150" i="27"/>
  <c r="I150" i="27"/>
  <c r="J82" i="27"/>
  <c r="I82" i="27"/>
  <c r="H90" i="27"/>
  <c r="K82" i="27"/>
  <c r="J159" i="27"/>
  <c r="I159" i="27"/>
  <c r="K159" i="27"/>
  <c r="I92" i="27"/>
  <c r="K92" i="27"/>
  <c r="J92" i="27"/>
  <c r="J24" i="27"/>
  <c r="I24" i="27"/>
  <c r="K24" i="27"/>
  <c r="J93" i="27"/>
  <c r="I93" i="27"/>
  <c r="K93" i="27"/>
  <c r="C132" i="28"/>
  <c r="D160" i="26"/>
  <c r="J263" i="24"/>
  <c r="L263" i="24"/>
  <c r="L240" i="24"/>
  <c r="L218" i="24"/>
  <c r="L208" i="24"/>
  <c r="N208" i="24"/>
  <c r="K87" i="27"/>
  <c r="J87" i="27"/>
  <c r="I87" i="27"/>
  <c r="D76" i="26"/>
  <c r="D146" i="26"/>
  <c r="D62" i="26"/>
  <c r="J262" i="24"/>
  <c r="J240" i="24"/>
  <c r="L217" i="24"/>
  <c r="K54" i="27"/>
  <c r="J54" i="27"/>
  <c r="I54" i="27"/>
  <c r="H62" i="27"/>
  <c r="H266" i="24"/>
  <c r="L85" i="24"/>
  <c r="L143" i="22"/>
  <c r="K143" i="22"/>
  <c r="J143" i="22"/>
  <c r="J65" i="22"/>
  <c r="K65" i="22"/>
  <c r="C105" i="22"/>
  <c r="K87" i="22"/>
  <c r="J87" i="22"/>
  <c r="K45" i="22"/>
  <c r="L45" i="22"/>
  <c r="J45" i="22"/>
  <c r="K84" i="22"/>
  <c r="L84" i="22"/>
  <c r="J84" i="22"/>
  <c r="I91" i="22"/>
  <c r="K123" i="22"/>
  <c r="L123" i="22"/>
  <c r="J123" i="22"/>
  <c r="K157" i="22"/>
  <c r="J157" i="22"/>
  <c r="L157" i="22"/>
  <c r="J51" i="22"/>
  <c r="L51" i="22"/>
  <c r="K51" i="22"/>
  <c r="L89" i="22"/>
  <c r="J89" i="22"/>
  <c r="K89" i="22"/>
  <c r="L128" i="22"/>
  <c r="K128" i="22"/>
  <c r="J128" i="22"/>
  <c r="H147" i="22"/>
  <c r="C118" i="26"/>
  <c r="L151" i="22"/>
  <c r="J151" i="22"/>
  <c r="K151" i="22"/>
  <c r="H133" i="22"/>
  <c r="K23" i="22"/>
  <c r="J23" i="22"/>
  <c r="G91" i="22"/>
  <c r="G133" i="22"/>
  <c r="L75" i="24"/>
  <c r="G147" i="22"/>
  <c r="H105" i="22"/>
  <c r="K14" i="22"/>
  <c r="J14" i="22"/>
  <c r="E63" i="22"/>
  <c r="D49" i="22"/>
  <c r="F162" i="21"/>
  <c r="H113" i="21"/>
  <c r="N31" i="25"/>
  <c r="N54" i="25"/>
  <c r="D21" i="22"/>
  <c r="C36" i="21"/>
  <c r="D92" i="21"/>
  <c r="D162" i="21"/>
  <c r="X14" i="22"/>
  <c r="V14" i="22"/>
  <c r="W14" i="22"/>
  <c r="M22" i="21"/>
  <c r="F119" i="22"/>
  <c r="R19" i="21"/>
  <c r="Q19" i="21"/>
  <c r="H63" i="21"/>
  <c r="I63" i="21"/>
  <c r="I20" i="21"/>
  <c r="H20" i="21"/>
  <c r="H156" i="21"/>
  <c r="I156" i="21"/>
  <c r="I11" i="21"/>
  <c r="H11" i="21"/>
  <c r="I111" i="21"/>
  <c r="H111" i="21"/>
  <c r="I154" i="21"/>
  <c r="H154" i="21"/>
  <c r="G162" i="21"/>
  <c r="H122" i="21"/>
  <c r="I122" i="21"/>
  <c r="I86" i="21"/>
  <c r="H86" i="21"/>
  <c r="I32" i="21"/>
  <c r="H32" i="21"/>
  <c r="I110" i="21"/>
  <c r="H110" i="21"/>
  <c r="H74" i="21"/>
  <c r="I74" i="21"/>
  <c r="H152" i="21"/>
  <c r="I152" i="21"/>
  <c r="I99" i="21"/>
  <c r="H99" i="21"/>
  <c r="I45" i="21"/>
  <c r="H45" i="21"/>
  <c r="I114" i="21"/>
  <c r="H114" i="21"/>
  <c r="Q21" i="21"/>
  <c r="R21" i="21"/>
  <c r="E92" i="21"/>
  <c r="E120" i="21"/>
  <c r="Q10" i="21"/>
  <c r="R10" i="21"/>
  <c r="R20" i="21"/>
  <c r="O22" i="21"/>
  <c r="H155" i="19"/>
  <c r="I155" i="19"/>
  <c r="X39" i="19"/>
  <c r="Y39" i="19"/>
  <c r="H16" i="19"/>
  <c r="I16" i="19"/>
  <c r="X129" i="19"/>
  <c r="Y129" i="19"/>
  <c r="X156" i="19"/>
  <c r="Y156" i="19"/>
  <c r="X62" i="19"/>
  <c r="Y62" i="19"/>
  <c r="X84" i="19"/>
  <c r="Y84" i="19"/>
  <c r="X103" i="19"/>
  <c r="Y103" i="19"/>
  <c r="X116" i="19"/>
  <c r="Y116" i="19"/>
  <c r="X143" i="19"/>
  <c r="Y143" i="19"/>
  <c r="X153" i="19"/>
  <c r="Y153" i="19"/>
  <c r="W161" i="19"/>
  <c r="X87" i="19"/>
  <c r="Y87" i="19"/>
  <c r="X111" i="19"/>
  <c r="W119" i="19"/>
  <c r="Y111" i="19"/>
  <c r="H118" i="19"/>
  <c r="I118" i="19"/>
  <c r="H145" i="19"/>
  <c r="I145" i="19"/>
  <c r="H62" i="19"/>
  <c r="I62" i="19"/>
  <c r="H84" i="19"/>
  <c r="I84" i="19"/>
  <c r="H103" i="19"/>
  <c r="I103" i="19"/>
  <c r="H131" i="19"/>
  <c r="I131" i="19"/>
  <c r="H158" i="19"/>
  <c r="I158" i="19"/>
  <c r="H72" i="19"/>
  <c r="I72" i="19"/>
  <c r="H94" i="19"/>
  <c r="G93" i="19"/>
  <c r="I94" i="19"/>
  <c r="H126" i="19"/>
  <c r="I126" i="19"/>
  <c r="H61" i="19"/>
  <c r="I61" i="19"/>
  <c r="H129" i="19"/>
  <c r="I129" i="19"/>
  <c r="X46" i="19"/>
  <c r="Y46" i="19"/>
  <c r="X48" i="19"/>
  <c r="Y48" i="19"/>
  <c r="P42" i="19"/>
  <c r="Q42" i="19"/>
  <c r="Q54" i="18"/>
  <c r="P62" i="18"/>
  <c r="F36" i="18"/>
  <c r="I23" i="18"/>
  <c r="H22" i="18"/>
  <c r="I14" i="18"/>
  <c r="J87" i="17"/>
  <c r="I87" i="17"/>
  <c r="K87" i="17"/>
  <c r="F37" i="17"/>
  <c r="D135" i="16"/>
  <c r="G63" i="16"/>
  <c r="G37" i="16"/>
  <c r="C160" i="18"/>
  <c r="I45" i="18"/>
  <c r="X31" i="18"/>
  <c r="G22" i="18"/>
  <c r="Q116" i="18"/>
  <c r="Q72" i="18"/>
  <c r="Q142" i="18"/>
  <c r="Q113" i="18"/>
  <c r="Q86" i="18"/>
  <c r="Q51" i="18"/>
  <c r="P50" i="18"/>
  <c r="Q139" i="18"/>
  <c r="Q101" i="18"/>
  <c r="Q83" i="18"/>
  <c r="Q154" i="18"/>
  <c r="I82" i="18"/>
  <c r="H90" i="18"/>
  <c r="I55" i="18"/>
  <c r="I44" i="18"/>
  <c r="I122" i="18"/>
  <c r="I86" i="18"/>
  <c r="I59" i="18"/>
  <c r="I151" i="18"/>
  <c r="I101" i="18"/>
  <c r="I66" i="18"/>
  <c r="I145" i="18"/>
  <c r="I135" i="18"/>
  <c r="H134" i="18"/>
  <c r="I86" i="17"/>
  <c r="K86" i="17"/>
  <c r="J86" i="17"/>
  <c r="I69" i="17"/>
  <c r="H77" i="17"/>
  <c r="K69" i="17"/>
  <c r="J69" i="17"/>
  <c r="E37" i="17"/>
  <c r="G105" i="16"/>
  <c r="G79" i="16"/>
  <c r="P10" i="19"/>
  <c r="O9" i="19"/>
  <c r="R127" i="19" s="1"/>
  <c r="Q10" i="19"/>
  <c r="S50" i="18"/>
  <c r="I33" i="18"/>
  <c r="Q16" i="18"/>
  <c r="X81" i="18"/>
  <c r="X155" i="18"/>
  <c r="X114" i="18"/>
  <c r="X86" i="18"/>
  <c r="X68" i="18"/>
  <c r="W76" i="18"/>
  <c r="X75" i="18"/>
  <c r="X40" i="18"/>
  <c r="W48" i="18"/>
  <c r="X122" i="18"/>
  <c r="X73" i="18"/>
  <c r="X123" i="18"/>
  <c r="X159" i="18"/>
  <c r="O146" i="18"/>
  <c r="O148" i="18"/>
  <c r="G76" i="18"/>
  <c r="G132" i="18"/>
  <c r="E105" i="17"/>
  <c r="E93" i="17"/>
  <c r="J85" i="17"/>
  <c r="I85" i="17"/>
  <c r="K85" i="17"/>
  <c r="J68" i="17"/>
  <c r="I68" i="17"/>
  <c r="K68" i="17"/>
  <c r="G51" i="17"/>
  <c r="J33" i="17"/>
  <c r="I33" i="17"/>
  <c r="K33" i="17"/>
  <c r="U19" i="17"/>
  <c r="V19" i="17"/>
  <c r="U11" i="17"/>
  <c r="V11" i="17"/>
  <c r="C91" i="16"/>
  <c r="C79" i="16"/>
  <c r="C65" i="16"/>
  <c r="J52" i="16"/>
  <c r="I52" i="16"/>
  <c r="H51" i="16"/>
  <c r="J34" i="16"/>
  <c r="I34" i="16"/>
  <c r="P20" i="19"/>
  <c r="R20" i="19"/>
  <c r="Q20" i="19"/>
  <c r="Q80" i="18"/>
  <c r="X44" i="18"/>
  <c r="X33" i="18"/>
  <c r="I17" i="18"/>
  <c r="F64" i="18"/>
  <c r="K58" i="17"/>
  <c r="J58" i="17"/>
  <c r="I58" i="17"/>
  <c r="K41" i="17"/>
  <c r="J41" i="17"/>
  <c r="I41" i="17"/>
  <c r="H49" i="17"/>
  <c r="J137" i="16"/>
  <c r="I137" i="16"/>
  <c r="J102" i="16"/>
  <c r="I102" i="16"/>
  <c r="D37" i="16"/>
  <c r="D21" i="16"/>
  <c r="D9" i="16"/>
  <c r="Q47" i="18"/>
  <c r="Q27" i="18"/>
  <c r="M48" i="18"/>
  <c r="E160" i="18"/>
  <c r="E120" i="18"/>
  <c r="E148" i="18"/>
  <c r="K100" i="17"/>
  <c r="J100" i="17"/>
  <c r="I100" i="17"/>
  <c r="K83" i="17"/>
  <c r="J83" i="17"/>
  <c r="I83" i="17"/>
  <c r="H91" i="17"/>
  <c r="E51" i="17"/>
  <c r="C149" i="16"/>
  <c r="J136" i="16"/>
  <c r="I136" i="16"/>
  <c r="H135" i="16"/>
  <c r="J118" i="16"/>
  <c r="I118" i="16"/>
  <c r="J101" i="16"/>
  <c r="I101" i="16"/>
  <c r="F77" i="16"/>
  <c r="P18" i="19"/>
  <c r="R18" i="19"/>
  <c r="Q18" i="19"/>
  <c r="P45" i="19"/>
  <c r="Q45" i="19"/>
  <c r="P26" i="19"/>
  <c r="R26" i="19"/>
  <c r="Q26" i="19"/>
  <c r="P15" i="19"/>
  <c r="Q15" i="19"/>
  <c r="P41" i="19"/>
  <c r="R41" i="19"/>
  <c r="O49" i="19"/>
  <c r="Q41" i="19"/>
  <c r="P150" i="19"/>
  <c r="R150" i="19"/>
  <c r="O149" i="19"/>
  <c r="Q150" i="19"/>
  <c r="P46" i="19"/>
  <c r="R46" i="19"/>
  <c r="Q46" i="19"/>
  <c r="P68" i="19"/>
  <c r="Q68" i="19"/>
  <c r="P87" i="19"/>
  <c r="R87" i="19"/>
  <c r="Q87" i="19"/>
  <c r="P110" i="19"/>
  <c r="Q110" i="19"/>
  <c r="P137" i="19"/>
  <c r="R137" i="19"/>
  <c r="Q137" i="19"/>
  <c r="P113" i="19"/>
  <c r="Q113" i="19"/>
  <c r="P75" i="19"/>
  <c r="R75" i="19"/>
  <c r="Q75" i="19"/>
  <c r="P97" i="19"/>
  <c r="O105" i="19"/>
  <c r="Q97" i="19"/>
  <c r="P157" i="19"/>
  <c r="Q157" i="19"/>
  <c r="C50" i="18"/>
  <c r="N34" i="18"/>
  <c r="X19" i="18"/>
  <c r="I11" i="18"/>
  <c r="S90" i="18"/>
  <c r="K104" i="18"/>
  <c r="K146" i="18"/>
  <c r="C92" i="18"/>
  <c r="C106" i="18"/>
  <c r="J142" i="17"/>
  <c r="I142" i="17"/>
  <c r="G133" i="17"/>
  <c r="J125" i="17"/>
  <c r="I125" i="17"/>
  <c r="J90" i="17"/>
  <c r="I90" i="17"/>
  <c r="E49" i="17"/>
  <c r="K29" i="17"/>
  <c r="J29" i="17"/>
  <c r="I29" i="17"/>
  <c r="J159" i="16"/>
  <c r="I159" i="16"/>
  <c r="J143" i="16"/>
  <c r="I143" i="16"/>
  <c r="J126" i="16"/>
  <c r="I126" i="16"/>
  <c r="J30" i="16"/>
  <c r="I30" i="16"/>
  <c r="G78" i="18"/>
  <c r="C48" i="18"/>
  <c r="Q30" i="18"/>
  <c r="I13" i="18"/>
  <c r="C161" i="17"/>
  <c r="K140" i="17"/>
  <c r="I140" i="17"/>
  <c r="J140" i="17"/>
  <c r="K123" i="17"/>
  <c r="I123" i="17"/>
  <c r="J123" i="17"/>
  <c r="K88" i="17"/>
  <c r="I88" i="17"/>
  <c r="J88" i="17"/>
  <c r="E9" i="17"/>
  <c r="I72" i="16"/>
  <c r="J72" i="16"/>
  <c r="I55" i="16"/>
  <c r="H63" i="16"/>
  <c r="J55" i="16"/>
  <c r="F9" i="16"/>
  <c r="D50" i="18"/>
  <c r="D64" i="18"/>
  <c r="E49" i="16"/>
  <c r="E119" i="16"/>
  <c r="E35" i="16"/>
  <c r="E149" i="16"/>
  <c r="E9" i="16"/>
  <c r="I95" i="15"/>
  <c r="M95" i="15"/>
  <c r="K95" i="15"/>
  <c r="J95" i="15"/>
  <c r="L95" i="15"/>
  <c r="S21" i="15"/>
  <c r="J75" i="13"/>
  <c r="I75" i="13"/>
  <c r="K75" i="13"/>
  <c r="J32" i="13"/>
  <c r="I32" i="13"/>
  <c r="K32" i="13"/>
  <c r="S38" i="12"/>
  <c r="T38" i="12"/>
  <c r="S22" i="12"/>
  <c r="T22" i="12"/>
  <c r="J58" i="10"/>
  <c r="M82" i="15"/>
  <c r="K82" i="15"/>
  <c r="J82" i="15"/>
  <c r="I82" i="15"/>
  <c r="L82" i="15"/>
  <c r="M93" i="15"/>
  <c r="L93" i="15"/>
  <c r="K93" i="15"/>
  <c r="I93" i="15"/>
  <c r="J93" i="15"/>
  <c r="L15" i="15"/>
  <c r="J15" i="15"/>
  <c r="M15" i="15"/>
  <c r="I15" i="15"/>
  <c r="K15" i="15"/>
  <c r="L79" i="15"/>
  <c r="K79" i="15"/>
  <c r="J79" i="15"/>
  <c r="M79" i="15"/>
  <c r="I79" i="15"/>
  <c r="L156" i="15"/>
  <c r="K156" i="15"/>
  <c r="J156" i="15"/>
  <c r="M156" i="15"/>
  <c r="I156" i="15"/>
  <c r="L85" i="15"/>
  <c r="J85" i="15"/>
  <c r="I85" i="15"/>
  <c r="M85" i="15"/>
  <c r="K85" i="15"/>
  <c r="K28" i="15"/>
  <c r="I28" i="15"/>
  <c r="M28" i="15"/>
  <c r="L28" i="15"/>
  <c r="J28" i="15"/>
  <c r="K97" i="15"/>
  <c r="I97" i="15"/>
  <c r="H105" i="15"/>
  <c r="M97" i="15"/>
  <c r="L97" i="15"/>
  <c r="J97" i="15"/>
  <c r="J18" i="15"/>
  <c r="L18" i="15"/>
  <c r="K18" i="15"/>
  <c r="I18" i="15"/>
  <c r="M18" i="15"/>
  <c r="J74" i="15"/>
  <c r="L74" i="15"/>
  <c r="K74" i="15"/>
  <c r="M74" i="15"/>
  <c r="I74" i="15"/>
  <c r="J152" i="15"/>
  <c r="L152" i="15"/>
  <c r="K152" i="15"/>
  <c r="I152" i="15"/>
  <c r="M152" i="15"/>
  <c r="M89" i="15"/>
  <c r="L89" i="15"/>
  <c r="J89" i="15"/>
  <c r="I89" i="15"/>
  <c r="K89" i="15"/>
  <c r="M158" i="15"/>
  <c r="L158" i="15"/>
  <c r="J158" i="15"/>
  <c r="I158" i="15"/>
  <c r="K158" i="15"/>
  <c r="F76" i="13"/>
  <c r="I23" i="13"/>
  <c r="K23" i="13"/>
  <c r="J23" i="13"/>
  <c r="U9" i="13"/>
  <c r="W9" i="13"/>
  <c r="V9" i="13"/>
  <c r="U48" i="12"/>
  <c r="L22" i="18"/>
  <c r="L50" i="18"/>
  <c r="L146" i="18"/>
  <c r="L90" i="18"/>
  <c r="U21" i="15"/>
  <c r="W13" i="15"/>
  <c r="X13" i="15"/>
  <c r="I30" i="15"/>
  <c r="K30" i="15"/>
  <c r="K99" i="15"/>
  <c r="I99" i="15"/>
  <c r="G91" i="15"/>
  <c r="G146" i="13"/>
  <c r="E132" i="13"/>
  <c r="J99" i="13"/>
  <c r="I99" i="13"/>
  <c r="K99" i="13"/>
  <c r="G90" i="13"/>
  <c r="J39" i="13"/>
  <c r="I39" i="13"/>
  <c r="K39" i="13"/>
  <c r="F20" i="13"/>
  <c r="D55" i="12"/>
  <c r="J57" i="10"/>
  <c r="T92" i="18"/>
  <c r="T36" i="18"/>
  <c r="T78" i="18"/>
  <c r="I43" i="15"/>
  <c r="M43" i="15"/>
  <c r="K43" i="15"/>
  <c r="J43" i="15"/>
  <c r="L43" i="15"/>
  <c r="E49" i="15"/>
  <c r="E133" i="15"/>
  <c r="K131" i="13"/>
  <c r="J131" i="13"/>
  <c r="I131" i="13"/>
  <c r="K97" i="13"/>
  <c r="J97" i="13"/>
  <c r="I97" i="13"/>
  <c r="H104" i="13"/>
  <c r="D79" i="17"/>
  <c r="D21" i="17"/>
  <c r="D107" i="17"/>
  <c r="V11" i="16"/>
  <c r="U11" i="16"/>
  <c r="I155" i="15"/>
  <c r="M155" i="15"/>
  <c r="K155" i="15"/>
  <c r="J155" i="15"/>
  <c r="L155" i="15"/>
  <c r="W10" i="15"/>
  <c r="X10" i="15"/>
  <c r="C77" i="15"/>
  <c r="C161" i="15"/>
  <c r="C105" i="15"/>
  <c r="S17" i="14"/>
  <c r="J129" i="13"/>
  <c r="K129" i="13"/>
  <c r="I129" i="13"/>
  <c r="J95" i="13"/>
  <c r="K95" i="13"/>
  <c r="I95" i="13"/>
  <c r="J60" i="13"/>
  <c r="K60" i="13"/>
  <c r="I60" i="13"/>
  <c r="U19" i="13"/>
  <c r="V19" i="13"/>
  <c r="M142" i="15"/>
  <c r="K142" i="15"/>
  <c r="J142" i="15"/>
  <c r="I142" i="15"/>
  <c r="L142" i="15"/>
  <c r="M73" i="15"/>
  <c r="K73" i="15"/>
  <c r="J73" i="15"/>
  <c r="I73" i="15"/>
  <c r="L73" i="15"/>
  <c r="T21" i="15"/>
  <c r="S54" i="12"/>
  <c r="V54" i="12"/>
  <c r="T54" i="12"/>
  <c r="L61" i="10"/>
  <c r="J19" i="6"/>
  <c r="I19" i="6"/>
  <c r="K19" i="6"/>
  <c r="J12" i="6"/>
  <c r="I12" i="6"/>
  <c r="K12" i="6"/>
  <c r="K15" i="6"/>
  <c r="J25" i="6"/>
  <c r="K25" i="6"/>
  <c r="I25" i="6"/>
  <c r="K26" i="6"/>
  <c r="R17" i="6"/>
  <c r="S17" i="6"/>
  <c r="Q17" i="6"/>
  <c r="S18" i="6"/>
  <c r="J11" i="6"/>
  <c r="I11" i="6"/>
  <c r="J43" i="10"/>
  <c r="F105" i="15"/>
  <c r="F77" i="15"/>
  <c r="J31" i="6"/>
  <c r="I31" i="6"/>
  <c r="K31" i="6"/>
  <c r="R23" i="6"/>
  <c r="Q23" i="6"/>
  <c r="S23" i="6"/>
  <c r="J16" i="6"/>
  <c r="I16" i="6"/>
  <c r="K16" i="6"/>
  <c r="R8" i="6"/>
  <c r="Q8" i="6"/>
  <c r="S8" i="6"/>
  <c r="J56" i="15"/>
  <c r="L56" i="15"/>
  <c r="D91" i="15"/>
  <c r="F55" i="12"/>
  <c r="S45" i="6"/>
  <c r="R45" i="6"/>
  <c r="Q45" i="6"/>
  <c r="J38" i="6"/>
  <c r="I38" i="6"/>
  <c r="R30" i="6"/>
  <c r="Q30" i="6"/>
  <c r="U37" i="5"/>
  <c r="S37" i="5"/>
  <c r="K44" i="6"/>
  <c r="I44" i="6"/>
  <c r="J44" i="6"/>
  <c r="S36" i="6"/>
  <c r="Q36" i="6"/>
  <c r="R36" i="6"/>
  <c r="S38" i="6"/>
  <c r="I43" i="5"/>
  <c r="M43" i="5"/>
  <c r="K43" i="5"/>
  <c r="J43" i="5"/>
  <c r="L43" i="5"/>
  <c r="E196" i="3"/>
  <c r="K129" i="26"/>
  <c r="J129" i="26"/>
  <c r="I129" i="26"/>
  <c r="K112" i="26"/>
  <c r="J112" i="26"/>
  <c r="I112" i="26"/>
  <c r="F62" i="26"/>
  <c r="K17" i="26"/>
  <c r="J17" i="26"/>
  <c r="I17" i="26"/>
  <c r="K8" i="27"/>
  <c r="J8" i="27"/>
  <c r="I8" i="27"/>
  <c r="K106" i="27"/>
  <c r="K42" i="27"/>
  <c r="K111" i="27"/>
  <c r="K11" i="27"/>
  <c r="J11" i="27"/>
  <c r="I11" i="27"/>
  <c r="J12" i="27"/>
  <c r="I12" i="27"/>
  <c r="H20" i="27"/>
  <c r="K12" i="27"/>
  <c r="I22" i="27"/>
  <c r="K22" i="27"/>
  <c r="J22" i="27"/>
  <c r="K61" i="27"/>
  <c r="J61" i="27"/>
  <c r="I61" i="27"/>
  <c r="K69" i="27"/>
  <c r="I69" i="27"/>
  <c r="J69" i="27"/>
  <c r="K138" i="27"/>
  <c r="H146" i="27"/>
  <c r="I138" i="27"/>
  <c r="J138" i="27"/>
  <c r="K81" i="27"/>
  <c r="J81" i="27"/>
  <c r="I81" i="27"/>
  <c r="K158" i="27"/>
  <c r="J158" i="27"/>
  <c r="I158" i="27"/>
  <c r="J99" i="27"/>
  <c r="I99" i="27"/>
  <c r="K99" i="27"/>
  <c r="I23" i="27"/>
  <c r="K23" i="27"/>
  <c r="J23" i="27"/>
  <c r="I100" i="27"/>
  <c r="K100" i="27"/>
  <c r="J100" i="27"/>
  <c r="J32" i="27"/>
  <c r="K32" i="27"/>
  <c r="I32" i="27"/>
  <c r="J101" i="27"/>
  <c r="K101" i="27"/>
  <c r="I101" i="27"/>
  <c r="C76" i="28"/>
  <c r="L262" i="24"/>
  <c r="H238" i="24"/>
  <c r="J238" i="24"/>
  <c r="H216" i="24"/>
  <c r="J216" i="24"/>
  <c r="L196" i="24"/>
  <c r="L261" i="24"/>
  <c r="L239" i="24"/>
  <c r="H215" i="24"/>
  <c r="K15" i="27"/>
  <c r="I15" i="27"/>
  <c r="J15" i="27"/>
  <c r="J265" i="24"/>
  <c r="L76" i="24"/>
  <c r="N76" i="24"/>
  <c r="K100" i="22"/>
  <c r="J100" i="22"/>
  <c r="K48" i="22"/>
  <c r="J48" i="22"/>
  <c r="G21" i="22"/>
  <c r="C35" i="22"/>
  <c r="C147" i="22"/>
  <c r="J86" i="22"/>
  <c r="K86" i="22"/>
  <c r="K34" i="22"/>
  <c r="J34" i="22"/>
  <c r="K12" i="22"/>
  <c r="L12" i="22"/>
  <c r="J12" i="22"/>
  <c r="K54" i="22"/>
  <c r="L54" i="22"/>
  <c r="J54" i="22"/>
  <c r="K88" i="22"/>
  <c r="L88" i="22"/>
  <c r="J88" i="22"/>
  <c r="K127" i="22"/>
  <c r="L127" i="22"/>
  <c r="J127" i="22"/>
  <c r="L18" i="22"/>
  <c r="K18" i="22"/>
  <c r="J18" i="22"/>
  <c r="I63" i="22"/>
  <c r="L55" i="22"/>
  <c r="J55" i="22"/>
  <c r="K55" i="22"/>
  <c r="L94" i="22"/>
  <c r="K94" i="22"/>
  <c r="J94" i="22"/>
  <c r="L132" i="22"/>
  <c r="J132" i="22"/>
  <c r="K132" i="22"/>
  <c r="C160" i="26"/>
  <c r="L159" i="22"/>
  <c r="J159" i="22"/>
  <c r="K159" i="22"/>
  <c r="K96" i="22"/>
  <c r="J96" i="22"/>
  <c r="J44" i="22"/>
  <c r="K44" i="22"/>
  <c r="T21" i="22"/>
  <c r="E105" i="22"/>
  <c r="E35" i="22"/>
  <c r="E147" i="22"/>
  <c r="D77" i="22"/>
  <c r="D91" i="22"/>
  <c r="D105" i="22"/>
  <c r="F106" i="21"/>
  <c r="N33" i="25"/>
  <c r="D64" i="21"/>
  <c r="D134" i="21"/>
  <c r="D78" i="21"/>
  <c r="X18" i="22"/>
  <c r="W18" i="22"/>
  <c r="V18" i="22"/>
  <c r="C162" i="21"/>
  <c r="C92" i="21"/>
  <c r="C22" i="21"/>
  <c r="F63" i="22"/>
  <c r="F91" i="22"/>
  <c r="R12" i="21"/>
  <c r="Q12" i="21"/>
  <c r="H70" i="21"/>
  <c r="G78" i="21"/>
  <c r="I70" i="21"/>
  <c r="I26" i="21"/>
  <c r="H26" i="21"/>
  <c r="I25" i="21"/>
  <c r="H25" i="21"/>
  <c r="I15" i="21"/>
  <c r="H15" i="21"/>
  <c r="H31" i="21"/>
  <c r="I31" i="21"/>
  <c r="I10" i="21"/>
  <c r="H10" i="21"/>
  <c r="I27" i="21"/>
  <c r="I33" i="21"/>
  <c r="I29" i="21"/>
  <c r="I119" i="21"/>
  <c r="I96" i="21"/>
  <c r="I158" i="21"/>
  <c r="I113" i="21"/>
  <c r="I46" i="21"/>
  <c r="I128" i="21"/>
  <c r="H128" i="21"/>
  <c r="I95" i="21"/>
  <c r="H95" i="21"/>
  <c r="I41" i="21"/>
  <c r="H41" i="21"/>
  <c r="I118" i="21"/>
  <c r="H118" i="21"/>
  <c r="H83" i="21"/>
  <c r="I83" i="21"/>
  <c r="H160" i="21"/>
  <c r="I160" i="21"/>
  <c r="I108" i="21"/>
  <c r="H108" i="21"/>
  <c r="I54" i="21"/>
  <c r="H54" i="21"/>
  <c r="I123" i="21"/>
  <c r="H123" i="21"/>
  <c r="Q13" i="21"/>
  <c r="R13" i="21"/>
  <c r="X131" i="19"/>
  <c r="Y131" i="19"/>
  <c r="H28" i="19"/>
  <c r="I28" i="19"/>
  <c r="X14" i="19"/>
  <c r="Y14" i="19"/>
  <c r="W21" i="19"/>
  <c r="X138" i="19"/>
  <c r="Y138" i="19"/>
  <c r="X45" i="19"/>
  <c r="Y45" i="19"/>
  <c r="X67" i="19"/>
  <c r="Y67" i="19"/>
  <c r="X86" i="19"/>
  <c r="Y86" i="19"/>
  <c r="X115" i="19"/>
  <c r="Y115" i="19"/>
  <c r="X125" i="19"/>
  <c r="Y125" i="19"/>
  <c r="W133" i="19"/>
  <c r="X152" i="19"/>
  <c r="Y152" i="19"/>
  <c r="X70" i="19"/>
  <c r="Y70" i="19"/>
  <c r="X89" i="19"/>
  <c r="Y89" i="19"/>
  <c r="X128" i="19"/>
  <c r="Y128" i="19"/>
  <c r="H127" i="19"/>
  <c r="I127" i="19"/>
  <c r="H154" i="19"/>
  <c r="I154" i="19"/>
  <c r="H67" i="19"/>
  <c r="I67" i="19"/>
  <c r="H86" i="19"/>
  <c r="I86" i="19"/>
  <c r="H113" i="19"/>
  <c r="I113" i="19"/>
  <c r="H140" i="19"/>
  <c r="I140" i="19"/>
  <c r="H108" i="19"/>
  <c r="I108" i="19"/>
  <c r="G107" i="19"/>
  <c r="H74" i="19"/>
  <c r="I74" i="19"/>
  <c r="H96" i="19"/>
  <c r="I96" i="19"/>
  <c r="H143" i="19"/>
  <c r="I143" i="19"/>
  <c r="X55" i="19"/>
  <c r="Y55" i="19"/>
  <c r="W63" i="19"/>
  <c r="H59" i="19"/>
  <c r="I59" i="19"/>
  <c r="H44" i="19"/>
  <c r="I44" i="19"/>
  <c r="H43" i="19"/>
  <c r="I43" i="19"/>
  <c r="Q156" i="18"/>
  <c r="X46" i="18"/>
  <c r="Q31" i="18"/>
  <c r="X13" i="18"/>
  <c r="F149" i="17"/>
  <c r="J70" i="17"/>
  <c r="I70" i="17"/>
  <c r="K70" i="17"/>
  <c r="J53" i="17"/>
  <c r="I53" i="17"/>
  <c r="K53" i="17"/>
  <c r="G149" i="16"/>
  <c r="J71" i="16"/>
  <c r="I71" i="16"/>
  <c r="J54" i="16"/>
  <c r="I54" i="16"/>
  <c r="P120" i="18"/>
  <c r="Q121" i="18"/>
  <c r="Q81" i="18"/>
  <c r="Q44" i="18"/>
  <c r="Q130" i="18"/>
  <c r="Q95" i="18"/>
  <c r="Q59" i="18"/>
  <c r="Q145" i="18"/>
  <c r="Q110" i="18"/>
  <c r="P118" i="18"/>
  <c r="Q100" i="18"/>
  <c r="Q126" i="18"/>
  <c r="I99" i="18"/>
  <c r="I72" i="18"/>
  <c r="I53" i="18"/>
  <c r="I128" i="18"/>
  <c r="I95" i="18"/>
  <c r="I68" i="18"/>
  <c r="H76" i="18"/>
  <c r="I156" i="18"/>
  <c r="I110" i="18"/>
  <c r="H118" i="18"/>
  <c r="I74" i="18"/>
  <c r="I155" i="18"/>
  <c r="I143" i="18"/>
  <c r="E149" i="17"/>
  <c r="C91" i="17"/>
  <c r="C65" i="17"/>
  <c r="I52" i="17"/>
  <c r="H51" i="17"/>
  <c r="K52" i="17"/>
  <c r="J52" i="17"/>
  <c r="I34" i="17"/>
  <c r="K34" i="17"/>
  <c r="J34" i="17"/>
  <c r="I113" i="16"/>
  <c r="J113" i="16"/>
  <c r="I96" i="16"/>
  <c r="J96" i="16"/>
  <c r="I61" i="16"/>
  <c r="J61" i="16"/>
  <c r="X32" i="18"/>
  <c r="I16" i="18"/>
  <c r="X89" i="18"/>
  <c r="W36" i="18"/>
  <c r="X37" i="18"/>
  <c r="X124" i="18"/>
  <c r="W132" i="18"/>
  <c r="X95" i="18"/>
  <c r="X85" i="18"/>
  <c r="X84" i="18"/>
  <c r="X57" i="18"/>
  <c r="X128" i="18"/>
  <c r="W90" i="18"/>
  <c r="X82" i="18"/>
  <c r="W78" i="18"/>
  <c r="X131" i="18"/>
  <c r="Q97" i="18"/>
  <c r="G62" i="18"/>
  <c r="G146" i="18"/>
  <c r="G134" i="18"/>
  <c r="J145" i="17"/>
  <c r="I145" i="17"/>
  <c r="K145" i="17"/>
  <c r="J19" i="17"/>
  <c r="I19" i="17"/>
  <c r="K19" i="17"/>
  <c r="J11" i="17"/>
  <c r="I11" i="17"/>
  <c r="K11" i="17"/>
  <c r="J146" i="16"/>
  <c r="I146" i="16"/>
  <c r="J129" i="16"/>
  <c r="I129" i="16"/>
  <c r="F105" i="16"/>
  <c r="F93" i="16"/>
  <c r="Q159" i="18"/>
  <c r="Y16" i="18"/>
  <c r="X16" i="18"/>
  <c r="V134" i="18"/>
  <c r="V90" i="18"/>
  <c r="V132" i="18"/>
  <c r="F62" i="18"/>
  <c r="F134" i="18"/>
  <c r="F120" i="18"/>
  <c r="F132" i="18"/>
  <c r="K153" i="17"/>
  <c r="J153" i="17"/>
  <c r="I153" i="17"/>
  <c r="H161" i="17"/>
  <c r="E121" i="17"/>
  <c r="C63" i="17"/>
  <c r="C37" i="17"/>
  <c r="K24" i="17"/>
  <c r="J24" i="17"/>
  <c r="I24" i="17"/>
  <c r="H23" i="17"/>
  <c r="D149" i="16"/>
  <c r="G77" i="16"/>
  <c r="G51" i="16"/>
  <c r="J19" i="16"/>
  <c r="I19" i="16"/>
  <c r="X145" i="18"/>
  <c r="I27" i="18"/>
  <c r="Q10" i="18"/>
  <c r="U78" i="18"/>
  <c r="U36" i="18"/>
  <c r="M78" i="18"/>
  <c r="M92" i="18"/>
  <c r="M62" i="18"/>
  <c r="E104" i="18"/>
  <c r="E118" i="18"/>
  <c r="E62" i="18"/>
  <c r="E50" i="18"/>
  <c r="E119" i="17"/>
  <c r="C105" i="17"/>
  <c r="C79" i="17"/>
  <c r="K66" i="17"/>
  <c r="J66" i="17"/>
  <c r="I66" i="17"/>
  <c r="H65" i="17"/>
  <c r="K48" i="17"/>
  <c r="J48" i="17"/>
  <c r="I48" i="17"/>
  <c r="S9" i="17"/>
  <c r="C105" i="16"/>
  <c r="J84" i="16"/>
  <c r="I84" i="16"/>
  <c r="H91" i="16"/>
  <c r="F51" i="16"/>
  <c r="P34" i="19"/>
  <c r="R34" i="19"/>
  <c r="Q34" i="19"/>
  <c r="P58" i="19"/>
  <c r="R58" i="19"/>
  <c r="Q58" i="19"/>
  <c r="P29" i="19"/>
  <c r="R29" i="19"/>
  <c r="Q29" i="19"/>
  <c r="P17" i="19"/>
  <c r="R17" i="19"/>
  <c r="Q17" i="19"/>
  <c r="P44" i="19"/>
  <c r="R44" i="19"/>
  <c r="Q44" i="19"/>
  <c r="P158" i="19"/>
  <c r="R158" i="19"/>
  <c r="Q158" i="19"/>
  <c r="P48" i="19"/>
  <c r="R48" i="19"/>
  <c r="Q48" i="19"/>
  <c r="P70" i="19"/>
  <c r="R70" i="19"/>
  <c r="Q70" i="19"/>
  <c r="P89" i="19"/>
  <c r="R89" i="19"/>
  <c r="Q89" i="19"/>
  <c r="P118" i="19"/>
  <c r="R118" i="19"/>
  <c r="Q118" i="19"/>
  <c r="P145" i="19"/>
  <c r="R145" i="19"/>
  <c r="Q145" i="19"/>
  <c r="P122" i="19"/>
  <c r="R122" i="19"/>
  <c r="Q122" i="19"/>
  <c r="O121" i="19"/>
  <c r="P80" i="19"/>
  <c r="R80" i="19"/>
  <c r="O79" i="19"/>
  <c r="Q80" i="19"/>
  <c r="P99" i="19"/>
  <c r="R99" i="19"/>
  <c r="Q99" i="19"/>
  <c r="I47" i="18"/>
  <c r="F34" i="18"/>
  <c r="Q19" i="18"/>
  <c r="S118" i="18"/>
  <c r="S78" i="18"/>
  <c r="K62" i="18"/>
  <c r="K148" i="18"/>
  <c r="C64" i="18"/>
  <c r="E161" i="17"/>
  <c r="K141" i="17"/>
  <c r="J141" i="17"/>
  <c r="I141" i="17"/>
  <c r="K124" i="17"/>
  <c r="J124" i="17"/>
  <c r="I124" i="17"/>
  <c r="G107" i="17"/>
  <c r="J108" i="17"/>
  <c r="I108" i="17"/>
  <c r="K89" i="17"/>
  <c r="J89" i="17"/>
  <c r="I89" i="17"/>
  <c r="J73" i="17"/>
  <c r="I73" i="17"/>
  <c r="J56" i="17"/>
  <c r="I56" i="17"/>
  <c r="S21" i="17"/>
  <c r="V13" i="17"/>
  <c r="U13" i="17"/>
  <c r="J142" i="16"/>
  <c r="I142" i="16"/>
  <c r="J125" i="16"/>
  <c r="H133" i="16"/>
  <c r="I125" i="16"/>
  <c r="J109" i="16"/>
  <c r="I109" i="16"/>
  <c r="J74" i="16"/>
  <c r="I74" i="16"/>
  <c r="C35" i="16"/>
  <c r="C23" i="16"/>
  <c r="I14" i="16"/>
  <c r="J14" i="16"/>
  <c r="I39" i="18"/>
  <c r="I30" i="18"/>
  <c r="X12" i="18"/>
  <c r="W20" i="18"/>
  <c r="Y12" i="18"/>
  <c r="G63" i="17"/>
  <c r="U20" i="17"/>
  <c r="V20" i="17"/>
  <c r="C77" i="16"/>
  <c r="C51" i="16"/>
  <c r="H37" i="16"/>
  <c r="I38" i="16"/>
  <c r="J38" i="16"/>
  <c r="D118" i="18"/>
  <c r="D92" i="18"/>
  <c r="D106" i="18"/>
  <c r="E135" i="16"/>
  <c r="E121" i="16"/>
  <c r="E91" i="16"/>
  <c r="L14" i="15"/>
  <c r="J14" i="15"/>
  <c r="I14" i="15"/>
  <c r="M14" i="15"/>
  <c r="K14" i="15"/>
  <c r="J136" i="13"/>
  <c r="I136" i="13"/>
  <c r="K136" i="13"/>
  <c r="S36" i="12"/>
  <c r="T36" i="12"/>
  <c r="S20" i="12"/>
  <c r="T20" i="12"/>
  <c r="J55" i="10"/>
  <c r="O21" i="17"/>
  <c r="M24" i="15"/>
  <c r="L24" i="15"/>
  <c r="K24" i="15"/>
  <c r="I24" i="15"/>
  <c r="J24" i="15"/>
  <c r="M101" i="15"/>
  <c r="L101" i="15"/>
  <c r="K101" i="15"/>
  <c r="I101" i="15"/>
  <c r="J101" i="15"/>
  <c r="L17" i="15"/>
  <c r="K17" i="15"/>
  <c r="J17" i="15"/>
  <c r="M17" i="15"/>
  <c r="I17" i="15"/>
  <c r="L87" i="15"/>
  <c r="K87" i="15"/>
  <c r="J87" i="15"/>
  <c r="M87" i="15"/>
  <c r="I87" i="15"/>
  <c r="L25" i="15"/>
  <c r="J25" i="15"/>
  <c r="I25" i="15"/>
  <c r="M25" i="15"/>
  <c r="K25" i="15"/>
  <c r="L94" i="15"/>
  <c r="J94" i="15"/>
  <c r="I94" i="15"/>
  <c r="M94" i="15"/>
  <c r="K94" i="15"/>
  <c r="K37" i="15"/>
  <c r="I37" i="15"/>
  <c r="M37" i="15"/>
  <c r="L37" i="15"/>
  <c r="J37" i="15"/>
  <c r="K114" i="15"/>
  <c r="I114" i="15"/>
  <c r="M114" i="15"/>
  <c r="L114" i="15"/>
  <c r="J114" i="15"/>
  <c r="J20" i="15"/>
  <c r="L20" i="15"/>
  <c r="K20" i="15"/>
  <c r="M20" i="15"/>
  <c r="I20" i="15"/>
  <c r="J83" i="15"/>
  <c r="H91" i="15"/>
  <c r="L83" i="15"/>
  <c r="K83" i="15"/>
  <c r="I83" i="15"/>
  <c r="M83" i="15"/>
  <c r="J160" i="15"/>
  <c r="L160" i="15"/>
  <c r="K160" i="15"/>
  <c r="I160" i="15"/>
  <c r="M160" i="15"/>
  <c r="M98" i="15"/>
  <c r="L98" i="15"/>
  <c r="J98" i="15"/>
  <c r="I98" i="15"/>
  <c r="K98" i="15"/>
  <c r="S21" i="14"/>
  <c r="T21" i="14"/>
  <c r="E146" i="13"/>
  <c r="I126" i="13"/>
  <c r="K126" i="13"/>
  <c r="J126" i="13"/>
  <c r="G118" i="13"/>
  <c r="I83" i="13"/>
  <c r="K83" i="13"/>
  <c r="J83" i="13"/>
  <c r="I48" i="12"/>
  <c r="K48" i="12"/>
  <c r="J48" i="12"/>
  <c r="L48" i="12"/>
  <c r="L52" i="12"/>
  <c r="L49" i="12"/>
  <c r="L51" i="12"/>
  <c r="U42" i="12"/>
  <c r="L160" i="18"/>
  <c r="L36" i="18"/>
  <c r="L78" i="18"/>
  <c r="W11" i="15"/>
  <c r="X11" i="15"/>
  <c r="E160" i="13"/>
  <c r="J142" i="13"/>
  <c r="I142" i="13"/>
  <c r="K142" i="13"/>
  <c r="F132" i="13"/>
  <c r="E118" i="13"/>
  <c r="C104" i="13"/>
  <c r="J82" i="13"/>
  <c r="I82" i="13"/>
  <c r="H90" i="13"/>
  <c r="K82" i="13"/>
  <c r="S20" i="13"/>
  <c r="U7" i="12"/>
  <c r="H55" i="10"/>
  <c r="D77" i="17"/>
  <c r="I112" i="15"/>
  <c r="M112" i="15"/>
  <c r="K112" i="15"/>
  <c r="J112" i="15"/>
  <c r="L112" i="15"/>
  <c r="E105" i="15"/>
  <c r="D161" i="17"/>
  <c r="D147" i="17"/>
  <c r="V15" i="16"/>
  <c r="U15" i="16"/>
  <c r="Y16" i="15"/>
  <c r="W16" i="15"/>
  <c r="X16" i="15"/>
  <c r="P23" i="14"/>
  <c r="J19" i="13"/>
  <c r="K19" i="13"/>
  <c r="I19" i="13"/>
  <c r="C63" i="15"/>
  <c r="E21" i="15"/>
  <c r="S11" i="14"/>
  <c r="T11" i="14"/>
  <c r="T17" i="14"/>
  <c r="T20" i="14"/>
  <c r="T15" i="14"/>
  <c r="K128" i="13"/>
  <c r="I128" i="13"/>
  <c r="J128" i="13"/>
  <c r="K94" i="13"/>
  <c r="I94" i="13"/>
  <c r="J94" i="13"/>
  <c r="K51" i="13"/>
  <c r="I51" i="13"/>
  <c r="J51" i="13"/>
  <c r="W18" i="13"/>
  <c r="U18" i="13"/>
  <c r="V18" i="13"/>
  <c r="S52" i="12"/>
  <c r="V52" i="12"/>
  <c r="T52" i="12"/>
  <c r="D104" i="13"/>
  <c r="D20" i="13"/>
  <c r="L54" i="10"/>
  <c r="N54" i="10"/>
  <c r="L65" i="10"/>
  <c r="J32" i="10"/>
  <c r="L32" i="10"/>
  <c r="J17" i="6"/>
  <c r="K17" i="6"/>
  <c r="I17" i="6"/>
  <c r="K18" i="6"/>
  <c r="R10" i="6"/>
  <c r="S10" i="6"/>
  <c r="Q10" i="6"/>
  <c r="J40" i="10"/>
  <c r="L40" i="10"/>
  <c r="S48" i="6"/>
  <c r="Q48" i="6"/>
  <c r="R48" i="6"/>
  <c r="S51" i="6"/>
  <c r="S50" i="6"/>
  <c r="D160" i="13"/>
  <c r="J23" i="6"/>
  <c r="I23" i="6"/>
  <c r="K23" i="6"/>
  <c r="J8" i="6"/>
  <c r="I8" i="6"/>
  <c r="K8" i="6"/>
  <c r="J90" i="15"/>
  <c r="L90" i="15"/>
  <c r="N23" i="14"/>
  <c r="C23" i="14"/>
  <c r="C51" i="14"/>
  <c r="C79" i="14"/>
  <c r="C107" i="14"/>
  <c r="C135" i="14"/>
  <c r="C163" i="14"/>
  <c r="K45" i="6"/>
  <c r="J45" i="6"/>
  <c r="I45" i="6"/>
  <c r="S37" i="6"/>
  <c r="R37" i="6"/>
  <c r="Q37" i="6"/>
  <c r="J30" i="6"/>
  <c r="I30" i="6"/>
  <c r="R22" i="6"/>
  <c r="Q22" i="6"/>
  <c r="K36" i="6"/>
  <c r="I36" i="6"/>
  <c r="J36" i="6"/>
  <c r="K38" i="6"/>
  <c r="S28" i="6"/>
  <c r="Q28" i="6"/>
  <c r="R28" i="6"/>
  <c r="S13" i="6"/>
  <c r="Q13" i="6"/>
  <c r="R13" i="6"/>
  <c r="S41" i="5"/>
  <c r="W41" i="5"/>
  <c r="U41" i="5"/>
  <c r="T41" i="5"/>
  <c r="V41" i="5"/>
  <c r="G193" i="3"/>
  <c r="L162" i="3"/>
  <c r="J162" i="3"/>
  <c r="K162" i="3"/>
  <c r="F42" i="2"/>
  <c r="I87" i="26"/>
  <c r="J87" i="26"/>
  <c r="I70" i="26"/>
  <c r="J70" i="26"/>
  <c r="K52" i="26"/>
  <c r="J52" i="26"/>
  <c r="I52" i="26"/>
  <c r="K44" i="27"/>
  <c r="J44" i="27"/>
  <c r="I44" i="27"/>
  <c r="K18" i="27"/>
  <c r="J18" i="27"/>
  <c r="I18" i="27"/>
  <c r="I25" i="27"/>
  <c r="K25" i="27"/>
  <c r="J25" i="27"/>
  <c r="I51" i="27"/>
  <c r="K51" i="27"/>
  <c r="J51" i="27"/>
  <c r="K71" i="27"/>
  <c r="J71" i="27"/>
  <c r="I71" i="27"/>
  <c r="I102" i="27"/>
  <c r="K102" i="27"/>
  <c r="J102" i="27"/>
  <c r="K86" i="27"/>
  <c r="J86" i="27"/>
  <c r="I86" i="27"/>
  <c r="K29" i="27"/>
  <c r="J29" i="27"/>
  <c r="I29" i="27"/>
  <c r="K98" i="27"/>
  <c r="J98" i="27"/>
  <c r="I98" i="27"/>
  <c r="J39" i="27"/>
  <c r="I39" i="27"/>
  <c r="K39" i="27"/>
  <c r="J116" i="27"/>
  <c r="I116" i="27"/>
  <c r="K116" i="27"/>
  <c r="I40" i="27"/>
  <c r="H48" i="27"/>
  <c r="K40" i="27"/>
  <c r="J40" i="27"/>
  <c r="I117" i="27"/>
  <c r="K117" i="27"/>
  <c r="J117" i="27"/>
  <c r="J50" i="27"/>
  <c r="K50" i="27"/>
  <c r="I50" i="27"/>
  <c r="J127" i="27"/>
  <c r="K127" i="27"/>
  <c r="I127" i="27"/>
  <c r="J259" i="24"/>
  <c r="L259" i="24"/>
  <c r="L236" i="24"/>
  <c r="L214" i="24"/>
  <c r="N75" i="24"/>
  <c r="J258" i="24"/>
  <c r="J236" i="24"/>
  <c r="L213" i="24"/>
  <c r="H262" i="24"/>
  <c r="L82" i="24"/>
  <c r="C21" i="22"/>
  <c r="C119" i="22"/>
  <c r="N55" i="24"/>
  <c r="K122" i="22"/>
  <c r="J122" i="22"/>
  <c r="J70" i="22"/>
  <c r="K70" i="22"/>
  <c r="K24" i="22"/>
  <c r="L24" i="22"/>
  <c r="J24" i="22"/>
  <c r="K62" i="22"/>
  <c r="L62" i="22"/>
  <c r="J62" i="22"/>
  <c r="K97" i="22"/>
  <c r="I105" i="22"/>
  <c r="L97" i="22"/>
  <c r="J97" i="22"/>
  <c r="K136" i="22"/>
  <c r="L136" i="22"/>
  <c r="J136" i="22"/>
  <c r="L29" i="22"/>
  <c r="J29" i="22"/>
  <c r="K29" i="22"/>
  <c r="J68" i="22"/>
  <c r="L68" i="22"/>
  <c r="K68" i="22"/>
  <c r="J102" i="22"/>
  <c r="L102" i="22"/>
  <c r="K102" i="22"/>
  <c r="L141" i="22"/>
  <c r="K141" i="22"/>
  <c r="J141" i="22"/>
  <c r="L125" i="22"/>
  <c r="K125" i="22"/>
  <c r="J125" i="22"/>
  <c r="I133" i="22"/>
  <c r="L108" i="22"/>
  <c r="J108" i="22"/>
  <c r="K108" i="22"/>
  <c r="L73" i="22"/>
  <c r="J73" i="22"/>
  <c r="K73" i="22"/>
  <c r="L56" i="22"/>
  <c r="J56" i="22"/>
  <c r="K56" i="22"/>
  <c r="L39" i="22"/>
  <c r="J39" i="22"/>
  <c r="K39" i="22"/>
  <c r="H161" i="22"/>
  <c r="C76" i="26"/>
  <c r="C146" i="26"/>
  <c r="C62" i="26"/>
  <c r="C132" i="26"/>
  <c r="G105" i="22"/>
  <c r="E161" i="22"/>
  <c r="K130" i="22"/>
  <c r="J130" i="22"/>
  <c r="E77" i="22"/>
  <c r="D161" i="22"/>
  <c r="D147" i="22"/>
  <c r="F36" i="21"/>
  <c r="H29" i="21"/>
  <c r="H33" i="21"/>
  <c r="F134" i="21"/>
  <c r="H46" i="21"/>
  <c r="D148" i="21"/>
  <c r="W10" i="22"/>
  <c r="X10" i="22"/>
  <c r="V10" i="22"/>
  <c r="C106" i="21"/>
  <c r="C64" i="21"/>
  <c r="F92" i="21"/>
  <c r="W11" i="22"/>
  <c r="V11" i="22"/>
  <c r="X11" i="22"/>
  <c r="F105" i="22"/>
  <c r="F21" i="22"/>
  <c r="Q14" i="21"/>
  <c r="P22" i="21"/>
  <c r="R14" i="21"/>
  <c r="I13" i="21"/>
  <c r="H13" i="21"/>
  <c r="H132" i="21"/>
  <c r="I132" i="21"/>
  <c r="H61" i="21"/>
  <c r="I61" i="21"/>
  <c r="H59" i="21"/>
  <c r="I59" i="21"/>
  <c r="I24" i="21"/>
  <c r="H24" i="21"/>
  <c r="H55" i="21"/>
  <c r="I55" i="21"/>
  <c r="I18" i="21"/>
  <c r="H18" i="21"/>
  <c r="I43" i="21"/>
  <c r="H43" i="21"/>
  <c r="I112" i="21"/>
  <c r="G120" i="21"/>
  <c r="H112" i="21"/>
  <c r="I58" i="21"/>
  <c r="H58" i="21"/>
  <c r="I136" i="21"/>
  <c r="H136" i="21"/>
  <c r="H100" i="21"/>
  <c r="I100" i="21"/>
  <c r="I47" i="21"/>
  <c r="H47" i="21"/>
  <c r="I125" i="21"/>
  <c r="H125" i="21"/>
  <c r="I71" i="21"/>
  <c r="H71" i="21"/>
  <c r="G148" i="21"/>
  <c r="I140" i="21"/>
  <c r="H140" i="21"/>
  <c r="E22" i="21"/>
  <c r="E162" i="21"/>
  <c r="E64" i="21"/>
  <c r="E106" i="21"/>
  <c r="Q20" i="21"/>
  <c r="H66" i="19"/>
  <c r="G65" i="19"/>
  <c r="I66" i="19"/>
  <c r="X123" i="19"/>
  <c r="Y123" i="19"/>
  <c r="X20" i="19"/>
  <c r="Y20" i="19"/>
  <c r="X12" i="19"/>
  <c r="Y12" i="19"/>
  <c r="X155" i="19"/>
  <c r="Y155" i="19"/>
  <c r="X52" i="19"/>
  <c r="Y52" i="19"/>
  <c r="W51" i="19"/>
  <c r="X71" i="19"/>
  <c r="Y71" i="19"/>
  <c r="X90" i="19"/>
  <c r="Y90" i="19"/>
  <c r="X132" i="19"/>
  <c r="Y132" i="19"/>
  <c r="X151" i="19"/>
  <c r="Y151" i="19"/>
  <c r="X110" i="19"/>
  <c r="Y110" i="19"/>
  <c r="X74" i="19"/>
  <c r="Y74" i="19"/>
  <c r="X96" i="19"/>
  <c r="Y96" i="19"/>
  <c r="X145" i="19"/>
  <c r="Y145" i="19"/>
  <c r="H144" i="19"/>
  <c r="I144" i="19"/>
  <c r="H52" i="19"/>
  <c r="I52" i="19"/>
  <c r="G51" i="19"/>
  <c r="H71" i="19"/>
  <c r="I71" i="19"/>
  <c r="H90" i="19"/>
  <c r="I90" i="19"/>
  <c r="H130" i="19"/>
  <c r="I130" i="19"/>
  <c r="H115" i="19"/>
  <c r="I115" i="19"/>
  <c r="H125" i="19"/>
  <c r="I125" i="19"/>
  <c r="G133" i="19"/>
  <c r="H81" i="19"/>
  <c r="I81" i="19"/>
  <c r="H100" i="19"/>
  <c r="I100" i="19"/>
  <c r="H160" i="19"/>
  <c r="I160" i="19"/>
  <c r="X42" i="19"/>
  <c r="Y42" i="19"/>
  <c r="H41" i="19"/>
  <c r="G49" i="19"/>
  <c r="I41" i="19"/>
  <c r="X38" i="19"/>
  <c r="Y38" i="19"/>
  <c r="W37" i="19"/>
  <c r="X33" i="19"/>
  <c r="Y33" i="19"/>
  <c r="Q136" i="18"/>
  <c r="X30" i="18"/>
  <c r="K8" i="18"/>
  <c r="G105" i="17"/>
  <c r="Q21" i="17"/>
  <c r="J114" i="16"/>
  <c r="I114" i="16"/>
  <c r="H105" i="16"/>
  <c r="J97" i="16"/>
  <c r="I97" i="16"/>
  <c r="R21" i="16"/>
  <c r="S48" i="18"/>
  <c r="Q65" i="18"/>
  <c r="P64" i="18"/>
  <c r="P148" i="18"/>
  <c r="Q149" i="18"/>
  <c r="Q98" i="18"/>
  <c r="Q61" i="18"/>
  <c r="Q151" i="18"/>
  <c r="Q112" i="18"/>
  <c r="Q85" i="18"/>
  <c r="Q58" i="18"/>
  <c r="Q153" i="18"/>
  <c r="Q117" i="18"/>
  <c r="Q143" i="18"/>
  <c r="I116" i="18"/>
  <c r="I89" i="18"/>
  <c r="I70" i="18"/>
  <c r="I157" i="18"/>
  <c r="I112" i="18"/>
  <c r="I94" i="18"/>
  <c r="I58" i="18"/>
  <c r="I138" i="18"/>
  <c r="H146" i="18"/>
  <c r="I100" i="18"/>
  <c r="I141" i="18"/>
  <c r="I129" i="17"/>
  <c r="K129" i="17"/>
  <c r="J129" i="17"/>
  <c r="F79" i="17"/>
  <c r="I156" i="16"/>
  <c r="J156" i="16"/>
  <c r="I139" i="16"/>
  <c r="H147" i="16"/>
  <c r="J139" i="16"/>
  <c r="Q71" i="18"/>
  <c r="N22" i="18"/>
  <c r="X107" i="18"/>
  <c r="W106" i="18"/>
  <c r="W62" i="18"/>
  <c r="X54" i="18"/>
  <c r="Y144" i="18"/>
  <c r="X144" i="18"/>
  <c r="X112" i="18"/>
  <c r="X102" i="18"/>
  <c r="Y101" i="18"/>
  <c r="X101" i="18"/>
  <c r="X74" i="18"/>
  <c r="X156" i="18"/>
  <c r="X108" i="18"/>
  <c r="Y149" i="18"/>
  <c r="X149" i="18"/>
  <c r="W148" i="18"/>
  <c r="O36" i="18"/>
  <c r="Q129" i="18"/>
  <c r="G106" i="18"/>
  <c r="G48" i="18"/>
  <c r="C133" i="17"/>
  <c r="C121" i="17"/>
  <c r="C107" i="17"/>
  <c r="J94" i="17"/>
  <c r="I94" i="17"/>
  <c r="H93" i="17"/>
  <c r="K94" i="17"/>
  <c r="J76" i="17"/>
  <c r="I76" i="17"/>
  <c r="K76" i="17"/>
  <c r="F35" i="17"/>
  <c r="F23" i="17"/>
  <c r="D133" i="16"/>
  <c r="D121" i="16"/>
  <c r="J95" i="16"/>
  <c r="I95" i="16"/>
  <c r="J60" i="16"/>
  <c r="I60" i="16"/>
  <c r="M76" i="18"/>
  <c r="N48" i="18"/>
  <c r="K20" i="18"/>
  <c r="X154" i="18"/>
  <c r="V92" i="18"/>
  <c r="N50" i="18"/>
  <c r="N106" i="18"/>
  <c r="N146" i="18"/>
  <c r="F92" i="18"/>
  <c r="K101" i="17"/>
  <c r="J101" i="17"/>
  <c r="I101" i="17"/>
  <c r="F51" i="17"/>
  <c r="K145" i="16"/>
  <c r="J145" i="16"/>
  <c r="I145" i="16"/>
  <c r="X70" i="18"/>
  <c r="I42" i="18"/>
  <c r="O34" i="18"/>
  <c r="R18" i="18"/>
  <c r="Q18" i="18"/>
  <c r="Y9" i="18"/>
  <c r="X9" i="18"/>
  <c r="W8" i="18"/>
  <c r="Y99" i="18" s="1"/>
  <c r="U104" i="18"/>
  <c r="U64" i="18"/>
  <c r="U62" i="18"/>
  <c r="M104" i="18"/>
  <c r="M118" i="18"/>
  <c r="M64" i="18"/>
  <c r="E64" i="18"/>
  <c r="E106" i="18"/>
  <c r="K143" i="17"/>
  <c r="J143" i="17"/>
  <c r="I143" i="17"/>
  <c r="F93" i="17"/>
  <c r="C35" i="17"/>
  <c r="J144" i="16"/>
  <c r="I144" i="16"/>
  <c r="F119" i="16"/>
  <c r="D79" i="16"/>
  <c r="P47" i="19"/>
  <c r="R47" i="19"/>
  <c r="Q47" i="19"/>
  <c r="P152" i="19"/>
  <c r="R152" i="19"/>
  <c r="Q152" i="19"/>
  <c r="P24" i="19"/>
  <c r="R24" i="19"/>
  <c r="Q24" i="19"/>
  <c r="O23" i="19"/>
  <c r="P109" i="19"/>
  <c r="R109" i="19"/>
  <c r="Q109" i="19"/>
  <c r="P116" i="19"/>
  <c r="R116" i="19"/>
  <c r="Q116" i="19"/>
  <c r="P55" i="19"/>
  <c r="R55" i="19"/>
  <c r="Q55" i="19"/>
  <c r="O63" i="19"/>
  <c r="P74" i="19"/>
  <c r="R74" i="19"/>
  <c r="Q74" i="19"/>
  <c r="P96" i="19"/>
  <c r="R96" i="19"/>
  <c r="Q96" i="19"/>
  <c r="P136" i="19"/>
  <c r="R136" i="19"/>
  <c r="Q136" i="19"/>
  <c r="O135" i="19"/>
  <c r="P112" i="19"/>
  <c r="R112" i="19"/>
  <c r="Q112" i="19"/>
  <c r="P139" i="19"/>
  <c r="R139" i="19"/>
  <c r="Q139" i="19"/>
  <c r="O147" i="19"/>
  <c r="P84" i="19"/>
  <c r="R84" i="19"/>
  <c r="Q84" i="19"/>
  <c r="P103" i="19"/>
  <c r="R103" i="19"/>
  <c r="Q103" i="19"/>
  <c r="Y87" i="18"/>
  <c r="X87" i="18"/>
  <c r="I29" i="18"/>
  <c r="M34" i="18"/>
  <c r="X18" i="18"/>
  <c r="S104" i="18"/>
  <c r="C76" i="18"/>
  <c r="C90" i="18"/>
  <c r="C120" i="18"/>
  <c r="C146" i="18"/>
  <c r="J151" i="17"/>
  <c r="I151" i="17"/>
  <c r="E135" i="17"/>
  <c r="C77" i="17"/>
  <c r="C51" i="17"/>
  <c r="K38" i="17"/>
  <c r="J38" i="17"/>
  <c r="H37" i="17"/>
  <c r="I38" i="17"/>
  <c r="Q9" i="17"/>
  <c r="F161" i="16"/>
  <c r="K56" i="16"/>
  <c r="J56" i="16"/>
  <c r="I56" i="16"/>
  <c r="J40" i="16"/>
  <c r="I40" i="16"/>
  <c r="F23" i="16"/>
  <c r="R9" i="16"/>
  <c r="V36" i="18"/>
  <c r="G20" i="18"/>
  <c r="G149" i="17"/>
  <c r="K131" i="17"/>
  <c r="I131" i="17"/>
  <c r="J131" i="17"/>
  <c r="R21" i="17"/>
  <c r="R9" i="17"/>
  <c r="I98" i="16"/>
  <c r="J98" i="16"/>
  <c r="F65" i="16"/>
  <c r="S21" i="16"/>
  <c r="D8" i="18"/>
  <c r="D48" i="18"/>
  <c r="D132" i="18"/>
  <c r="D120" i="18"/>
  <c r="E161" i="16"/>
  <c r="E147" i="16"/>
  <c r="I60" i="15"/>
  <c r="M60" i="15"/>
  <c r="K60" i="15"/>
  <c r="J60" i="15"/>
  <c r="L60" i="15"/>
  <c r="L12" i="15"/>
  <c r="J12" i="15"/>
  <c r="I12" i="15"/>
  <c r="M12" i="15"/>
  <c r="K12" i="15"/>
  <c r="F34" i="13"/>
  <c r="J14" i="13"/>
  <c r="I14" i="13"/>
  <c r="K14" i="13"/>
  <c r="S32" i="12"/>
  <c r="T32" i="12"/>
  <c r="S16" i="12"/>
  <c r="T16" i="12"/>
  <c r="O9" i="17"/>
  <c r="M41" i="15"/>
  <c r="L41" i="15"/>
  <c r="K41" i="15"/>
  <c r="I41" i="15"/>
  <c r="H49" i="15"/>
  <c r="J41" i="15"/>
  <c r="M118" i="15"/>
  <c r="L118" i="15"/>
  <c r="K118" i="15"/>
  <c r="I118" i="15"/>
  <c r="J118" i="15"/>
  <c r="L27" i="15"/>
  <c r="K27" i="15"/>
  <c r="J27" i="15"/>
  <c r="H35" i="15"/>
  <c r="M27" i="15"/>
  <c r="I27" i="15"/>
  <c r="L104" i="15"/>
  <c r="K104" i="15"/>
  <c r="J104" i="15"/>
  <c r="M104" i="15"/>
  <c r="I104" i="15"/>
  <c r="L42" i="15"/>
  <c r="J42" i="15"/>
  <c r="I42" i="15"/>
  <c r="M42" i="15"/>
  <c r="K42" i="15"/>
  <c r="L111" i="15"/>
  <c r="J111" i="15"/>
  <c r="I111" i="15"/>
  <c r="H119" i="15"/>
  <c r="M111" i="15"/>
  <c r="K111" i="15"/>
  <c r="K54" i="15"/>
  <c r="I54" i="15"/>
  <c r="M54" i="15"/>
  <c r="L54" i="15"/>
  <c r="J54" i="15"/>
  <c r="K131" i="15"/>
  <c r="I131" i="15"/>
  <c r="M131" i="15"/>
  <c r="L131" i="15"/>
  <c r="J131" i="15"/>
  <c r="J31" i="15"/>
  <c r="L31" i="15"/>
  <c r="K31" i="15"/>
  <c r="M31" i="15"/>
  <c r="I31" i="15"/>
  <c r="J109" i="15"/>
  <c r="L109" i="15"/>
  <c r="K109" i="15"/>
  <c r="M109" i="15"/>
  <c r="I109" i="15"/>
  <c r="M38" i="15"/>
  <c r="L38" i="15"/>
  <c r="J38" i="15"/>
  <c r="I38" i="15"/>
  <c r="K38" i="15"/>
  <c r="M115" i="15"/>
  <c r="L115" i="15"/>
  <c r="J115" i="15"/>
  <c r="I115" i="15"/>
  <c r="K115" i="15"/>
  <c r="I152" i="13"/>
  <c r="H160" i="13"/>
  <c r="K152" i="13"/>
  <c r="J152" i="13"/>
  <c r="I31" i="13"/>
  <c r="K31" i="13"/>
  <c r="J31" i="13"/>
  <c r="U52" i="12"/>
  <c r="U46" i="12"/>
  <c r="T14" i="12"/>
  <c r="S14" i="12"/>
  <c r="L48" i="18"/>
  <c r="L62" i="18"/>
  <c r="L148" i="18"/>
  <c r="L104" i="18"/>
  <c r="I103" i="15"/>
  <c r="M103" i="15"/>
  <c r="K103" i="15"/>
  <c r="J103" i="15"/>
  <c r="L103" i="15"/>
  <c r="I34" i="15"/>
  <c r="M34" i="15"/>
  <c r="K34" i="15"/>
  <c r="J34" i="15"/>
  <c r="L34" i="15"/>
  <c r="K56" i="15"/>
  <c r="I56" i="15"/>
  <c r="G133" i="15"/>
  <c r="I125" i="15"/>
  <c r="K125" i="15"/>
  <c r="T14" i="14"/>
  <c r="S14" i="14"/>
  <c r="G160" i="13"/>
  <c r="J125" i="13"/>
  <c r="I125" i="13"/>
  <c r="K125" i="13"/>
  <c r="H132" i="13"/>
  <c r="J47" i="13"/>
  <c r="I47" i="13"/>
  <c r="K47" i="13"/>
  <c r="J14" i="12"/>
  <c r="I14" i="12"/>
  <c r="L14" i="12"/>
  <c r="K14" i="12"/>
  <c r="D53" i="12"/>
  <c r="T8" i="18"/>
  <c r="T20" i="18"/>
  <c r="T64" i="18"/>
  <c r="T148" i="18"/>
  <c r="T106" i="18"/>
  <c r="H21" i="15"/>
  <c r="L13" i="15"/>
  <c r="K13" i="15"/>
  <c r="J13" i="15"/>
  <c r="M13" i="15"/>
  <c r="I13" i="15"/>
  <c r="D51" i="17"/>
  <c r="D37" i="17"/>
  <c r="V13" i="16"/>
  <c r="T21" i="16"/>
  <c r="U13" i="16"/>
  <c r="I121" i="15"/>
  <c r="M121" i="15"/>
  <c r="K121" i="15"/>
  <c r="J121" i="15"/>
  <c r="L121" i="15"/>
  <c r="I52" i="15"/>
  <c r="M52" i="15"/>
  <c r="K52" i="15"/>
  <c r="J52" i="15"/>
  <c r="L52" i="15"/>
  <c r="Y20" i="15"/>
  <c r="W20" i="15"/>
  <c r="X20" i="15"/>
  <c r="C35" i="15"/>
  <c r="J155" i="13"/>
  <c r="K155" i="13"/>
  <c r="I155" i="13"/>
  <c r="J43" i="13"/>
  <c r="I43" i="13"/>
  <c r="K43" i="13"/>
  <c r="J15" i="13"/>
  <c r="I15" i="13"/>
  <c r="K15" i="13"/>
  <c r="D56" i="12"/>
  <c r="G119" i="15"/>
  <c r="K154" i="13"/>
  <c r="I154" i="13"/>
  <c r="J154" i="13"/>
  <c r="K120" i="13"/>
  <c r="I120" i="13"/>
  <c r="J120" i="13"/>
  <c r="C90" i="13"/>
  <c r="K42" i="13"/>
  <c r="I42" i="13"/>
  <c r="J42" i="13"/>
  <c r="W14" i="13"/>
  <c r="U14" i="13"/>
  <c r="V14" i="13"/>
  <c r="S48" i="12"/>
  <c r="V48" i="12"/>
  <c r="T48" i="12"/>
  <c r="V51" i="12"/>
  <c r="V49" i="12"/>
  <c r="D118" i="13"/>
  <c r="D34" i="13"/>
  <c r="L39" i="10"/>
  <c r="L53" i="10"/>
  <c r="N53" i="10"/>
  <c r="L60" i="10"/>
  <c r="J38" i="10"/>
  <c r="L38" i="10"/>
  <c r="L36" i="10"/>
  <c r="I50" i="6"/>
  <c r="J50" i="6"/>
  <c r="Q42" i="6"/>
  <c r="R42" i="6"/>
  <c r="L59" i="10"/>
  <c r="K40" i="6"/>
  <c r="I40" i="6"/>
  <c r="J40" i="6"/>
  <c r="S32" i="6"/>
  <c r="Q32" i="6"/>
  <c r="R32" i="6"/>
  <c r="F119" i="15"/>
  <c r="F35" i="15"/>
  <c r="J65" i="15"/>
  <c r="L65" i="15"/>
  <c r="J159" i="15"/>
  <c r="L159" i="15"/>
  <c r="K29" i="6"/>
  <c r="J29" i="6"/>
  <c r="I29" i="6"/>
  <c r="K30" i="6"/>
  <c r="S21" i="6"/>
  <c r="R21" i="6"/>
  <c r="Q21" i="6"/>
  <c r="J15" i="6"/>
  <c r="I15" i="6"/>
  <c r="R7" i="6"/>
  <c r="Q7" i="6"/>
  <c r="E53" i="12"/>
  <c r="K20" i="6"/>
  <c r="I20" i="6"/>
  <c r="J20" i="6"/>
  <c r="L11" i="3"/>
  <c r="K11" i="3"/>
  <c r="J11" i="3"/>
  <c r="K69" i="26"/>
  <c r="J69" i="26"/>
  <c r="I69" i="26"/>
  <c r="H76" i="26"/>
  <c r="J10" i="26"/>
  <c r="I10" i="26"/>
  <c r="K80" i="27"/>
  <c r="J80" i="27"/>
  <c r="I80" i="27"/>
  <c r="K27" i="27"/>
  <c r="J27" i="27"/>
  <c r="I27" i="27"/>
  <c r="K53" i="27"/>
  <c r="J53" i="27"/>
  <c r="I53" i="27"/>
  <c r="K79" i="27"/>
  <c r="J79" i="27"/>
  <c r="I79" i="27"/>
  <c r="K140" i="27"/>
  <c r="J140" i="27"/>
  <c r="I140" i="27"/>
  <c r="K130" i="27"/>
  <c r="J130" i="27"/>
  <c r="I130" i="27"/>
  <c r="K95" i="27"/>
  <c r="J95" i="27"/>
  <c r="I95" i="27"/>
  <c r="K38" i="27"/>
  <c r="J38" i="27"/>
  <c r="I38" i="27"/>
  <c r="K107" i="27"/>
  <c r="J107" i="27"/>
  <c r="I107" i="27"/>
  <c r="J47" i="27"/>
  <c r="I47" i="27"/>
  <c r="K47" i="27"/>
  <c r="J125" i="27"/>
  <c r="I125" i="27"/>
  <c r="K125" i="27"/>
  <c r="I57" i="27"/>
  <c r="K57" i="27"/>
  <c r="J57" i="27"/>
  <c r="I126" i="27"/>
  <c r="K126" i="27"/>
  <c r="J126" i="27"/>
  <c r="J58" i="27"/>
  <c r="K58" i="27"/>
  <c r="I58" i="27"/>
  <c r="J136" i="27"/>
  <c r="K136" i="27"/>
  <c r="I136" i="27"/>
  <c r="C146" i="28"/>
  <c r="C90" i="28"/>
  <c r="L258" i="24"/>
  <c r="H234" i="24"/>
  <c r="J234" i="24"/>
  <c r="H212" i="24"/>
  <c r="J212" i="24"/>
  <c r="D118" i="26"/>
  <c r="D34" i="26"/>
  <c r="D104" i="26"/>
  <c r="H267" i="24"/>
  <c r="J267" i="24"/>
  <c r="N257" i="24"/>
  <c r="L235" i="24"/>
  <c r="H211" i="24"/>
  <c r="C90" i="26"/>
  <c r="L86" i="24"/>
  <c r="K135" i="22"/>
  <c r="J135" i="22"/>
  <c r="H91" i="22"/>
  <c r="J83" i="22"/>
  <c r="K83" i="22"/>
  <c r="K31" i="22"/>
  <c r="J31" i="22"/>
  <c r="C49" i="22"/>
  <c r="C161" i="22"/>
  <c r="L160" i="22"/>
  <c r="K160" i="22"/>
  <c r="J160" i="22"/>
  <c r="J121" i="22"/>
  <c r="K121" i="22"/>
  <c r="H77" i="22"/>
  <c r="K69" i="22"/>
  <c r="J69" i="22"/>
  <c r="K28" i="22"/>
  <c r="L28" i="22"/>
  <c r="J28" i="22"/>
  <c r="I35" i="22"/>
  <c r="K67" i="22"/>
  <c r="L67" i="22"/>
  <c r="J67" i="22"/>
  <c r="K101" i="22"/>
  <c r="L101" i="22"/>
  <c r="J101" i="22"/>
  <c r="K140" i="22"/>
  <c r="J140" i="22"/>
  <c r="L140" i="22"/>
  <c r="J33" i="22"/>
  <c r="L33" i="22"/>
  <c r="K33" i="22"/>
  <c r="L72" i="22"/>
  <c r="J72" i="22"/>
  <c r="K72" i="22"/>
  <c r="L107" i="22"/>
  <c r="J107" i="22"/>
  <c r="K107" i="22"/>
  <c r="L145" i="22"/>
  <c r="K145" i="22"/>
  <c r="J145" i="22"/>
  <c r="H63" i="22"/>
  <c r="S21" i="22"/>
  <c r="H21" i="22"/>
  <c r="J13" i="22"/>
  <c r="K13" i="22"/>
  <c r="L139" i="22"/>
  <c r="K139" i="22"/>
  <c r="J139" i="22"/>
  <c r="I147" i="22"/>
  <c r="H49" i="22"/>
  <c r="G35" i="22"/>
  <c r="G77" i="22"/>
  <c r="J129" i="22"/>
  <c r="K129" i="22"/>
  <c r="K79" i="22"/>
  <c r="J79" i="22"/>
  <c r="H35" i="22"/>
  <c r="J27" i="22"/>
  <c r="K27" i="22"/>
  <c r="E119" i="22"/>
  <c r="D119" i="22"/>
  <c r="F50" i="21"/>
  <c r="H119" i="21"/>
  <c r="F78" i="21"/>
  <c r="N32" i="25"/>
  <c r="D106" i="21"/>
  <c r="D50" i="21"/>
  <c r="W19" i="22"/>
  <c r="V19" i="22"/>
  <c r="X19" i="22"/>
  <c r="X16" i="22"/>
  <c r="W16" i="22"/>
  <c r="V16" i="22"/>
  <c r="C78" i="21"/>
  <c r="F133" i="22"/>
  <c r="F49" i="22"/>
  <c r="F161" i="22"/>
  <c r="N22" i="21"/>
  <c r="I17" i="21"/>
  <c r="H17" i="21"/>
  <c r="H139" i="21"/>
  <c r="I139" i="21"/>
  <c r="H81" i="21"/>
  <c r="I81" i="21"/>
  <c r="I68" i="21"/>
  <c r="H68" i="21"/>
  <c r="H40" i="21"/>
  <c r="I40" i="21"/>
  <c r="H72" i="21"/>
  <c r="I72" i="21"/>
  <c r="I30" i="21"/>
  <c r="H30" i="21"/>
  <c r="I52" i="21"/>
  <c r="H52" i="21"/>
  <c r="I129" i="21"/>
  <c r="H129" i="21"/>
  <c r="I67" i="21"/>
  <c r="H67" i="21"/>
  <c r="I144" i="21"/>
  <c r="H144" i="21"/>
  <c r="H109" i="21"/>
  <c r="I109" i="21"/>
  <c r="I56" i="21"/>
  <c r="G64" i="21"/>
  <c r="H56" i="21"/>
  <c r="I133" i="21"/>
  <c r="H133" i="21"/>
  <c r="I80" i="21"/>
  <c r="H80" i="21"/>
  <c r="I157" i="21"/>
  <c r="H157" i="21"/>
  <c r="Q21" i="22"/>
  <c r="X59" i="19"/>
  <c r="Y59" i="19"/>
  <c r="X57" i="19"/>
  <c r="Y57" i="19"/>
  <c r="H20" i="19"/>
  <c r="I20" i="19"/>
  <c r="H12" i="19"/>
  <c r="I12" i="19"/>
  <c r="X113" i="19"/>
  <c r="Y113" i="19"/>
  <c r="X54" i="19"/>
  <c r="Y54" i="19"/>
  <c r="X73" i="19"/>
  <c r="Y73" i="19"/>
  <c r="X95" i="19"/>
  <c r="Y95" i="19"/>
  <c r="X141" i="19"/>
  <c r="Y141" i="19"/>
  <c r="X159" i="19"/>
  <c r="Y159" i="19"/>
  <c r="X118" i="19"/>
  <c r="Y118" i="19"/>
  <c r="X76" i="19"/>
  <c r="Y76" i="19"/>
  <c r="X98" i="19"/>
  <c r="Y98" i="19"/>
  <c r="X154" i="19"/>
  <c r="Y154" i="19"/>
  <c r="H153" i="19"/>
  <c r="I153" i="19"/>
  <c r="G161" i="19"/>
  <c r="H54" i="19"/>
  <c r="I54" i="19"/>
  <c r="H73" i="19"/>
  <c r="I73" i="19"/>
  <c r="H95" i="19"/>
  <c r="I95" i="19"/>
  <c r="H139" i="19"/>
  <c r="I139" i="19"/>
  <c r="G147" i="19"/>
  <c r="H124" i="19"/>
  <c r="I124" i="19"/>
  <c r="H142" i="19"/>
  <c r="I142" i="19"/>
  <c r="H83" i="19"/>
  <c r="G91" i="19"/>
  <c r="I83" i="19"/>
  <c r="H102" i="19"/>
  <c r="J102" i="19"/>
  <c r="I102" i="19"/>
  <c r="H34" i="19"/>
  <c r="I34" i="19"/>
  <c r="H38" i="19"/>
  <c r="I38" i="19"/>
  <c r="G37" i="19"/>
  <c r="H30" i="19"/>
  <c r="I30" i="19"/>
  <c r="H26" i="19"/>
  <c r="I26" i="19"/>
  <c r="S34" i="18"/>
  <c r="S22" i="18"/>
  <c r="V20" i="18"/>
  <c r="V8" i="18"/>
  <c r="C8" i="18"/>
  <c r="E133" i="17"/>
  <c r="J113" i="17"/>
  <c r="I113" i="17"/>
  <c r="K113" i="17"/>
  <c r="J96" i="17"/>
  <c r="I96" i="17"/>
  <c r="K96" i="17"/>
  <c r="G79" i="17"/>
  <c r="J61" i="17"/>
  <c r="I61" i="17"/>
  <c r="K61" i="17"/>
  <c r="F21" i="17"/>
  <c r="C119" i="16"/>
  <c r="C93" i="16"/>
  <c r="H79" i="16"/>
  <c r="J80" i="16"/>
  <c r="I80" i="16"/>
  <c r="J62" i="16"/>
  <c r="I62" i="16"/>
  <c r="K62" i="16"/>
  <c r="J45" i="16"/>
  <c r="I45" i="16"/>
  <c r="G21" i="16"/>
  <c r="C132" i="18"/>
  <c r="Q24" i="18"/>
  <c r="Q15" i="18"/>
  <c r="U20" i="18"/>
  <c r="U8" i="18"/>
  <c r="Q73" i="18"/>
  <c r="Q157" i="18"/>
  <c r="R107" i="18"/>
  <c r="Q107" i="18"/>
  <c r="P106" i="18"/>
  <c r="Q70" i="18"/>
  <c r="Q43" i="18"/>
  <c r="Q131" i="18"/>
  <c r="Q94" i="18"/>
  <c r="Q67" i="18"/>
  <c r="P48" i="18"/>
  <c r="Q40" i="18"/>
  <c r="P132" i="18"/>
  <c r="Q124" i="18"/>
  <c r="P160" i="18"/>
  <c r="Q152" i="18"/>
  <c r="I140" i="18"/>
  <c r="J98" i="18"/>
  <c r="I98" i="18"/>
  <c r="I79" i="18"/>
  <c r="H78" i="18"/>
  <c r="I43" i="18"/>
  <c r="I123" i="18"/>
  <c r="I102" i="18"/>
  <c r="I67" i="18"/>
  <c r="I144" i="18"/>
  <c r="I109" i="18"/>
  <c r="I150" i="18"/>
  <c r="I112" i="17"/>
  <c r="K112" i="17"/>
  <c r="J112" i="17"/>
  <c r="I95" i="17"/>
  <c r="K95" i="17"/>
  <c r="J95" i="17"/>
  <c r="I60" i="17"/>
  <c r="K60" i="17"/>
  <c r="J60" i="17"/>
  <c r="U15" i="17"/>
  <c r="W15" i="17"/>
  <c r="V15" i="17"/>
  <c r="C161" i="16"/>
  <c r="C135" i="16"/>
  <c r="I122" i="16"/>
  <c r="H121" i="16"/>
  <c r="J122" i="16"/>
  <c r="I104" i="16"/>
  <c r="J104" i="16"/>
  <c r="I87" i="16"/>
  <c r="J87" i="16"/>
  <c r="F63" i="16"/>
  <c r="U76" i="18"/>
  <c r="F22" i="18"/>
  <c r="X115" i="18"/>
  <c r="Y115" i="18"/>
  <c r="Y71" i="18"/>
  <c r="X71" i="18"/>
  <c r="Y43" i="18"/>
  <c r="X43" i="18"/>
  <c r="Y153" i="18"/>
  <c r="X153" i="18"/>
  <c r="Y111" i="18"/>
  <c r="X111" i="18"/>
  <c r="Y110" i="18"/>
  <c r="X110" i="18"/>
  <c r="W118" i="18"/>
  <c r="X83" i="18"/>
  <c r="Y83" i="18"/>
  <c r="Y39" i="18"/>
  <c r="X39" i="18"/>
  <c r="Y116" i="18"/>
  <c r="X116" i="18"/>
  <c r="X157" i="18"/>
  <c r="O50" i="18"/>
  <c r="O118" i="18"/>
  <c r="O64" i="18"/>
  <c r="I88" i="18"/>
  <c r="G90" i="18"/>
  <c r="G148" i="18"/>
  <c r="F147" i="17"/>
  <c r="F135" i="17"/>
  <c r="J59" i="17"/>
  <c r="I59" i="17"/>
  <c r="K59" i="17"/>
  <c r="D107" i="16"/>
  <c r="J44" i="16"/>
  <c r="I44" i="16"/>
  <c r="G35" i="16"/>
  <c r="I27" i="16"/>
  <c r="G23" i="16"/>
  <c r="J27" i="16"/>
  <c r="Y61" i="18"/>
  <c r="X61" i="18"/>
  <c r="Q39" i="18"/>
  <c r="R39" i="18"/>
  <c r="Q26" i="18"/>
  <c r="P34" i="18"/>
  <c r="U22" i="18"/>
  <c r="C20" i="18"/>
  <c r="V78" i="18"/>
  <c r="X79" i="18"/>
  <c r="N104" i="18"/>
  <c r="N160" i="18"/>
  <c r="N118" i="18"/>
  <c r="N64" i="18"/>
  <c r="F78" i="18"/>
  <c r="F50" i="18"/>
  <c r="K84" i="17"/>
  <c r="J84" i="17"/>
  <c r="I84" i="17"/>
  <c r="K67" i="17"/>
  <c r="J67" i="17"/>
  <c r="I67" i="17"/>
  <c r="K32" i="17"/>
  <c r="J32" i="17"/>
  <c r="I32" i="17"/>
  <c r="W14" i="17"/>
  <c r="V14" i="17"/>
  <c r="U14" i="17"/>
  <c r="T21" i="17"/>
  <c r="J128" i="16"/>
  <c r="I128" i="16"/>
  <c r="J111" i="16"/>
  <c r="I111" i="16"/>
  <c r="H119" i="16"/>
  <c r="K11" i="16"/>
  <c r="I11" i="16"/>
  <c r="J11" i="16"/>
  <c r="E76" i="18"/>
  <c r="K48" i="18"/>
  <c r="G34" i="18"/>
  <c r="J18" i="18"/>
  <c r="I18" i="18"/>
  <c r="O8" i="18"/>
  <c r="U118" i="18"/>
  <c r="U106" i="18"/>
  <c r="U120" i="18"/>
  <c r="U148" i="18"/>
  <c r="M146" i="18"/>
  <c r="E134" i="18"/>
  <c r="C147" i="17"/>
  <c r="K126" i="17"/>
  <c r="J126" i="17"/>
  <c r="I126" i="17"/>
  <c r="H133" i="17"/>
  <c r="K109" i="17"/>
  <c r="J109" i="17"/>
  <c r="I109" i="17"/>
  <c r="K74" i="17"/>
  <c r="J74" i="17"/>
  <c r="I74" i="17"/>
  <c r="F49" i="17"/>
  <c r="G119" i="16"/>
  <c r="G93" i="16"/>
  <c r="D35" i="16"/>
  <c r="P56" i="19"/>
  <c r="R56" i="19"/>
  <c r="Q56" i="19"/>
  <c r="P32" i="19"/>
  <c r="R32" i="19"/>
  <c r="Q32" i="19"/>
  <c r="P40" i="19"/>
  <c r="R40" i="19"/>
  <c r="Q40" i="19"/>
  <c r="P30" i="19"/>
  <c r="R30" i="19"/>
  <c r="Q30" i="19"/>
  <c r="P115" i="19"/>
  <c r="R115" i="19"/>
  <c r="Q115" i="19"/>
  <c r="P125" i="19"/>
  <c r="R125" i="19"/>
  <c r="O133" i="19"/>
  <c r="Q125" i="19"/>
  <c r="P57" i="19"/>
  <c r="R57" i="19"/>
  <c r="Q57" i="19"/>
  <c r="P76" i="19"/>
  <c r="R76" i="19"/>
  <c r="Q76" i="19"/>
  <c r="P98" i="19"/>
  <c r="R98" i="19"/>
  <c r="Q98" i="19"/>
  <c r="P144" i="19"/>
  <c r="R144" i="19"/>
  <c r="Q144" i="19"/>
  <c r="P129" i="19"/>
  <c r="R129" i="19"/>
  <c r="Q129" i="19"/>
  <c r="P156" i="19"/>
  <c r="R156" i="19"/>
  <c r="Q156" i="19"/>
  <c r="P86" i="19"/>
  <c r="R86" i="19"/>
  <c r="Q86" i="19"/>
  <c r="P114" i="19"/>
  <c r="R114" i="19"/>
  <c r="Q114" i="19"/>
  <c r="O78" i="18"/>
  <c r="Y28" i="18"/>
  <c r="X28" i="18"/>
  <c r="E34" i="18"/>
  <c r="R12" i="18"/>
  <c r="P20" i="18"/>
  <c r="Q12" i="18"/>
  <c r="S62" i="18"/>
  <c r="S146" i="18"/>
  <c r="K132" i="18"/>
  <c r="K92" i="18"/>
  <c r="K120" i="18"/>
  <c r="C104" i="18"/>
  <c r="K150" i="17"/>
  <c r="J150" i="17"/>
  <c r="H149" i="17"/>
  <c r="I150" i="17"/>
  <c r="K132" i="17"/>
  <c r="J132" i="17"/>
  <c r="I132" i="17"/>
  <c r="I116" i="17"/>
  <c r="J116" i="17"/>
  <c r="F91" i="17"/>
  <c r="F9" i="17"/>
  <c r="J152" i="16"/>
  <c r="I152" i="16"/>
  <c r="F135" i="16"/>
  <c r="J117" i="16"/>
  <c r="I117" i="16"/>
  <c r="D77" i="16"/>
  <c r="J39" i="16"/>
  <c r="I39" i="16"/>
  <c r="G9" i="16"/>
  <c r="I10" i="16"/>
  <c r="J10" i="16"/>
  <c r="R45" i="18"/>
  <c r="Q45" i="18"/>
  <c r="G36" i="18"/>
  <c r="K114" i="17"/>
  <c r="I114" i="17"/>
  <c r="J114" i="17"/>
  <c r="K97" i="17"/>
  <c r="I97" i="17"/>
  <c r="H105" i="17"/>
  <c r="J97" i="17"/>
  <c r="E65" i="17"/>
  <c r="G21" i="17"/>
  <c r="G9" i="17"/>
  <c r="D119" i="16"/>
  <c r="I81" i="16"/>
  <c r="J81" i="16"/>
  <c r="K46" i="16"/>
  <c r="I46" i="16"/>
  <c r="J46" i="16"/>
  <c r="I13" i="16"/>
  <c r="H21" i="16"/>
  <c r="J13" i="16"/>
  <c r="H9" i="16"/>
  <c r="K132" i="16" s="1"/>
  <c r="D146" i="18"/>
  <c r="D104" i="18"/>
  <c r="E77" i="16"/>
  <c r="E105" i="16"/>
  <c r="E133" i="16"/>
  <c r="I129" i="15"/>
  <c r="M129" i="15"/>
  <c r="K129" i="15"/>
  <c r="J129" i="15"/>
  <c r="L129" i="15"/>
  <c r="J144" i="13"/>
  <c r="I144" i="13"/>
  <c r="K144" i="13"/>
  <c r="E104" i="13"/>
  <c r="J84" i="13"/>
  <c r="I84" i="13"/>
  <c r="K84" i="13"/>
  <c r="G76" i="13"/>
  <c r="J41" i="13"/>
  <c r="I41" i="13"/>
  <c r="K41" i="13"/>
  <c r="T46" i="12"/>
  <c r="S46" i="12"/>
  <c r="T30" i="12"/>
  <c r="S30" i="12"/>
  <c r="S11" i="12"/>
  <c r="T11" i="12"/>
  <c r="M58" i="15"/>
  <c r="L58" i="15"/>
  <c r="K58" i="15"/>
  <c r="I58" i="15"/>
  <c r="J58" i="15"/>
  <c r="M127" i="15"/>
  <c r="L127" i="15"/>
  <c r="K127" i="15"/>
  <c r="I127" i="15"/>
  <c r="J127" i="15"/>
  <c r="L44" i="15"/>
  <c r="K44" i="15"/>
  <c r="J44" i="15"/>
  <c r="M44" i="15"/>
  <c r="I44" i="15"/>
  <c r="L113" i="15"/>
  <c r="K113" i="15"/>
  <c r="J113" i="15"/>
  <c r="M113" i="15"/>
  <c r="I113" i="15"/>
  <c r="L51" i="15"/>
  <c r="J51" i="15"/>
  <c r="I51" i="15"/>
  <c r="M51" i="15"/>
  <c r="K51" i="15"/>
  <c r="L128" i="15"/>
  <c r="J128" i="15"/>
  <c r="I128" i="15"/>
  <c r="M128" i="15"/>
  <c r="K128" i="15"/>
  <c r="K62" i="15"/>
  <c r="I62" i="15"/>
  <c r="M62" i="15"/>
  <c r="L62" i="15"/>
  <c r="J62" i="15"/>
  <c r="K140" i="15"/>
  <c r="I140" i="15"/>
  <c r="M140" i="15"/>
  <c r="L140" i="15"/>
  <c r="J140" i="15"/>
  <c r="J40" i="15"/>
  <c r="L40" i="15"/>
  <c r="K40" i="15"/>
  <c r="M40" i="15"/>
  <c r="I40" i="15"/>
  <c r="J117" i="15"/>
  <c r="L117" i="15"/>
  <c r="K117" i="15"/>
  <c r="I117" i="15"/>
  <c r="M117" i="15"/>
  <c r="M46" i="15"/>
  <c r="L46" i="15"/>
  <c r="J46" i="15"/>
  <c r="I46" i="15"/>
  <c r="K46" i="15"/>
  <c r="M124" i="15"/>
  <c r="L124" i="15"/>
  <c r="J124" i="15"/>
  <c r="I124" i="15"/>
  <c r="K124" i="15"/>
  <c r="S13" i="14"/>
  <c r="T13" i="14"/>
  <c r="I135" i="13"/>
  <c r="K135" i="13"/>
  <c r="J135" i="13"/>
  <c r="I92" i="13"/>
  <c r="K92" i="13"/>
  <c r="J92" i="13"/>
  <c r="P20" i="13"/>
  <c r="I46" i="12"/>
  <c r="K46" i="12"/>
  <c r="J46" i="12"/>
  <c r="L46" i="12"/>
  <c r="H55" i="12"/>
  <c r="U40" i="12"/>
  <c r="L106" i="18"/>
  <c r="P9" i="16"/>
  <c r="K65" i="15"/>
  <c r="I65" i="15"/>
  <c r="J151" i="13"/>
  <c r="I151" i="13"/>
  <c r="K151" i="13"/>
  <c r="J108" i="13"/>
  <c r="I108" i="13"/>
  <c r="K108" i="13"/>
  <c r="E62" i="13"/>
  <c r="G34" i="13"/>
  <c r="T12" i="12"/>
  <c r="S12" i="12"/>
  <c r="V12" i="12"/>
  <c r="J65" i="10"/>
  <c r="T50" i="18"/>
  <c r="T48" i="18"/>
  <c r="T120" i="18"/>
  <c r="T132" i="18"/>
  <c r="E119" i="15"/>
  <c r="E161" i="15"/>
  <c r="K149" i="13"/>
  <c r="J149" i="13"/>
  <c r="I149" i="13"/>
  <c r="K114" i="13"/>
  <c r="J114" i="13"/>
  <c r="I114" i="13"/>
  <c r="K80" i="13"/>
  <c r="J80" i="13"/>
  <c r="I80" i="13"/>
  <c r="D23" i="17"/>
  <c r="D93" i="17"/>
  <c r="V17" i="16"/>
  <c r="U17" i="16"/>
  <c r="V12" i="16"/>
  <c r="U12" i="16"/>
  <c r="Y15" i="15"/>
  <c r="W15" i="15"/>
  <c r="X15" i="15"/>
  <c r="V21" i="15"/>
  <c r="C49" i="15"/>
  <c r="C133" i="15"/>
  <c r="C160" i="13"/>
  <c r="J112" i="13"/>
  <c r="I112" i="13"/>
  <c r="K112" i="13"/>
  <c r="J78" i="13"/>
  <c r="I78" i="13"/>
  <c r="K78" i="13"/>
  <c r="C48" i="13"/>
  <c r="U11" i="13"/>
  <c r="V11" i="13"/>
  <c r="D54" i="12"/>
  <c r="M108" i="15"/>
  <c r="K108" i="15"/>
  <c r="J108" i="15"/>
  <c r="I108" i="15"/>
  <c r="L108" i="15"/>
  <c r="M39" i="15"/>
  <c r="K39" i="15"/>
  <c r="J39" i="15"/>
  <c r="I39" i="15"/>
  <c r="L39" i="15"/>
  <c r="L34" i="10"/>
  <c r="L55" i="10"/>
  <c r="N55" i="10"/>
  <c r="L64" i="10"/>
  <c r="R43" i="6"/>
  <c r="Q43" i="6"/>
  <c r="S43" i="6"/>
  <c r="S46" i="6"/>
  <c r="J42" i="10"/>
  <c r="L42" i="10"/>
  <c r="E56" i="12"/>
  <c r="H33" i="10"/>
  <c r="R49" i="6"/>
  <c r="S49" i="6"/>
  <c r="Q49" i="6"/>
  <c r="I42" i="6"/>
  <c r="J42" i="6"/>
  <c r="Q34" i="6"/>
  <c r="R34" i="6"/>
  <c r="D76" i="13"/>
  <c r="K32" i="6"/>
  <c r="I32" i="6"/>
  <c r="J32" i="6"/>
  <c r="S24" i="6"/>
  <c r="Q24" i="6"/>
  <c r="R24" i="6"/>
  <c r="S9" i="6"/>
  <c r="Q9" i="6"/>
  <c r="R9" i="6"/>
  <c r="J41" i="10"/>
  <c r="J99" i="15"/>
  <c r="L99" i="15"/>
  <c r="D63" i="15"/>
  <c r="D48" i="13"/>
  <c r="K21" i="6"/>
  <c r="J21" i="6"/>
  <c r="I21" i="6"/>
  <c r="S14" i="6"/>
  <c r="R14" i="6"/>
  <c r="Q14" i="6"/>
  <c r="J7" i="6"/>
  <c r="I7" i="6"/>
  <c r="E55" i="12"/>
  <c r="S25" i="5"/>
  <c r="W25" i="5"/>
  <c r="U25" i="5"/>
  <c r="T25" i="5"/>
  <c r="V25" i="5"/>
  <c r="I139" i="26"/>
  <c r="G146" i="26"/>
  <c r="J139" i="26"/>
  <c r="K121" i="26"/>
  <c r="J121" i="26"/>
  <c r="I121" i="26"/>
  <c r="I27" i="26"/>
  <c r="J27" i="26"/>
  <c r="G34" i="26"/>
  <c r="K9" i="26"/>
  <c r="I9" i="26"/>
  <c r="J9" i="26"/>
  <c r="I85" i="27"/>
  <c r="K85" i="27"/>
  <c r="J85" i="27"/>
  <c r="I68" i="27"/>
  <c r="H76" i="27"/>
  <c r="K68" i="27"/>
  <c r="J68" i="27"/>
  <c r="K88" i="27"/>
  <c r="J88" i="27"/>
  <c r="I88" i="27"/>
  <c r="K114" i="27"/>
  <c r="J114" i="27"/>
  <c r="I114" i="27"/>
  <c r="I145" i="27"/>
  <c r="J145" i="27"/>
  <c r="K145" i="27"/>
  <c r="K26" i="27"/>
  <c r="H34" i="27"/>
  <c r="J26" i="27"/>
  <c r="I26" i="27"/>
  <c r="K103" i="27"/>
  <c r="J103" i="27"/>
  <c r="I103" i="27"/>
  <c r="K46" i="27"/>
  <c r="J46" i="27"/>
  <c r="I46" i="27"/>
  <c r="K115" i="27"/>
  <c r="J115" i="27"/>
  <c r="I115" i="27"/>
  <c r="J56" i="27"/>
  <c r="I56" i="27"/>
  <c r="K56" i="27"/>
  <c r="J134" i="27"/>
  <c r="I134" i="27"/>
  <c r="K134" i="27"/>
  <c r="I66" i="27"/>
  <c r="K66" i="27"/>
  <c r="J66" i="27"/>
  <c r="I135" i="27"/>
  <c r="K135" i="27"/>
  <c r="J135" i="27"/>
  <c r="J67" i="27"/>
  <c r="K67" i="27"/>
  <c r="I67" i="27"/>
  <c r="J144" i="27"/>
  <c r="K144" i="27"/>
  <c r="I144" i="27"/>
  <c r="C20" i="28"/>
  <c r="C160" i="28"/>
  <c r="H257" i="24"/>
  <c r="J257" i="24"/>
  <c r="J233" i="24"/>
  <c r="L233" i="24"/>
  <c r="J211" i="24"/>
  <c r="L211" i="24"/>
  <c r="K139" i="27"/>
  <c r="J139" i="27"/>
  <c r="I139" i="27"/>
  <c r="D48" i="26"/>
  <c r="J266" i="24"/>
  <c r="J256" i="24"/>
  <c r="H233" i="24"/>
  <c r="J82" i="22"/>
  <c r="K82" i="22"/>
  <c r="J30" i="22"/>
  <c r="K30" i="22"/>
  <c r="C91" i="22"/>
  <c r="K104" i="22"/>
  <c r="J104" i="22"/>
  <c r="L17" i="22"/>
  <c r="J17" i="22"/>
  <c r="K17" i="22"/>
  <c r="I21" i="22"/>
  <c r="K32" i="22"/>
  <c r="L32" i="22"/>
  <c r="J32" i="22"/>
  <c r="K71" i="22"/>
  <c r="L71" i="22"/>
  <c r="J71" i="22"/>
  <c r="I77" i="22"/>
  <c r="K110" i="22"/>
  <c r="L110" i="22"/>
  <c r="J110" i="22"/>
  <c r="K144" i="22"/>
  <c r="J144" i="22"/>
  <c r="L144" i="22"/>
  <c r="L38" i="22"/>
  <c r="J38" i="22"/>
  <c r="K38" i="22"/>
  <c r="L76" i="22"/>
  <c r="K76" i="22"/>
  <c r="J76" i="22"/>
  <c r="I119" i="22"/>
  <c r="L111" i="22"/>
  <c r="K111" i="22"/>
  <c r="J111" i="22"/>
  <c r="L150" i="22"/>
  <c r="J150" i="22"/>
  <c r="K150" i="22"/>
  <c r="J15" i="22"/>
  <c r="K15" i="22"/>
  <c r="C48" i="26"/>
  <c r="J26" i="22"/>
  <c r="K26" i="22"/>
  <c r="L9" i="22"/>
  <c r="K9" i="22"/>
  <c r="J9" i="22"/>
  <c r="L34" i="22"/>
  <c r="L87" i="22"/>
  <c r="L82" i="22"/>
  <c r="L104" i="22"/>
  <c r="L23" i="22"/>
  <c r="L122" i="22"/>
  <c r="L53" i="22"/>
  <c r="L52" i="22"/>
  <c r="L156" i="22"/>
  <c r="L117" i="22"/>
  <c r="L155" i="22"/>
  <c r="L112" i="22"/>
  <c r="L146" i="22"/>
  <c r="L60" i="22"/>
  <c r="L30" i="22"/>
  <c r="L113" i="22"/>
  <c r="L61" i="22"/>
  <c r="L83" i="22"/>
  <c r="L11" i="22"/>
  <c r="L31" i="22"/>
  <c r="L26" i="22"/>
  <c r="L96" i="22"/>
  <c r="L10" i="22"/>
  <c r="L99" i="22"/>
  <c r="L100" i="22"/>
  <c r="L95" i="22"/>
  <c r="L69" i="22"/>
  <c r="L16" i="22"/>
  <c r="L129" i="22"/>
  <c r="L130" i="22"/>
  <c r="L86" i="22"/>
  <c r="L135" i="22"/>
  <c r="L27" i="22"/>
  <c r="L121" i="22"/>
  <c r="L14" i="22"/>
  <c r="L66" i="22"/>
  <c r="L103" i="22"/>
  <c r="L43" i="22"/>
  <c r="L47" i="22"/>
  <c r="L48" i="22"/>
  <c r="L15" i="22"/>
  <c r="L116" i="22"/>
  <c r="L65" i="22"/>
  <c r="L70" i="22"/>
  <c r="L44" i="22"/>
  <c r="L79" i="22"/>
  <c r="L13" i="22"/>
  <c r="E49" i="22"/>
  <c r="E91" i="22"/>
  <c r="D120" i="21"/>
  <c r="X13" i="22"/>
  <c r="U21" i="22"/>
  <c r="W13" i="22"/>
  <c r="V13" i="22"/>
  <c r="C134" i="21"/>
  <c r="F147" i="22"/>
  <c r="F64" i="21"/>
  <c r="R15" i="21"/>
  <c r="Q15" i="21"/>
  <c r="I21" i="21"/>
  <c r="H21" i="21"/>
  <c r="I145" i="21"/>
  <c r="H145" i="21"/>
  <c r="H87" i="21"/>
  <c r="I87" i="21"/>
  <c r="H124" i="21"/>
  <c r="I124" i="21"/>
  <c r="H57" i="21"/>
  <c r="I57" i="21"/>
  <c r="I85" i="21"/>
  <c r="H85" i="21"/>
  <c r="H35" i="21"/>
  <c r="I35" i="21"/>
  <c r="I60" i="21"/>
  <c r="H60" i="21"/>
  <c r="I138" i="21"/>
  <c r="H138" i="21"/>
  <c r="I75" i="21"/>
  <c r="H75" i="21"/>
  <c r="I153" i="21"/>
  <c r="H153" i="21"/>
  <c r="H117" i="21"/>
  <c r="I117" i="21"/>
  <c r="I73" i="21"/>
  <c r="H73" i="21"/>
  <c r="I142" i="21"/>
  <c r="H142" i="21"/>
  <c r="I88" i="21"/>
  <c r="H88" i="21"/>
  <c r="R16" i="21"/>
  <c r="Q16" i="21"/>
  <c r="E50" i="21"/>
  <c r="E148" i="21"/>
  <c r="I102" i="21"/>
  <c r="H102" i="21"/>
  <c r="H39" i="19"/>
  <c r="I39" i="19"/>
  <c r="H46" i="19"/>
  <c r="J46" i="19"/>
  <c r="I46" i="19"/>
  <c r="X18" i="19"/>
  <c r="Y18" i="19"/>
  <c r="X10" i="19"/>
  <c r="Y10" i="19"/>
  <c r="W9" i="19"/>
  <c r="X122" i="19"/>
  <c r="W121" i="19"/>
  <c r="Y122" i="19"/>
  <c r="X56" i="19"/>
  <c r="Y56" i="19"/>
  <c r="X75" i="19"/>
  <c r="Y75" i="19"/>
  <c r="X97" i="19"/>
  <c r="Y97" i="19"/>
  <c r="W105" i="19"/>
  <c r="X150" i="19"/>
  <c r="Y150" i="19"/>
  <c r="W149" i="19"/>
  <c r="X109" i="19"/>
  <c r="Y109" i="19"/>
  <c r="X127" i="19"/>
  <c r="Y127" i="19"/>
  <c r="X81" i="19"/>
  <c r="Y81" i="19"/>
  <c r="X100" i="19"/>
  <c r="Y100" i="19"/>
  <c r="H111" i="19"/>
  <c r="G119" i="19"/>
  <c r="I111" i="19"/>
  <c r="H56" i="19"/>
  <c r="I56" i="19"/>
  <c r="G63" i="19"/>
  <c r="H75" i="19"/>
  <c r="I75" i="19"/>
  <c r="H97" i="19"/>
  <c r="J97" i="19"/>
  <c r="I97" i="19"/>
  <c r="G105" i="19"/>
  <c r="H156" i="19"/>
  <c r="J156" i="19"/>
  <c r="I156" i="19"/>
  <c r="H132" i="19"/>
  <c r="I132" i="19"/>
  <c r="H151" i="19"/>
  <c r="I151" i="19"/>
  <c r="H85" i="19"/>
  <c r="I85" i="19"/>
  <c r="H104" i="19"/>
  <c r="J104" i="19"/>
  <c r="I104" i="19"/>
  <c r="H31" i="19"/>
  <c r="I31" i="19"/>
  <c r="X34" i="19"/>
  <c r="Y34" i="19"/>
  <c r="H27" i="19"/>
  <c r="J27" i="19"/>
  <c r="G35" i="19"/>
  <c r="I27" i="19"/>
  <c r="G23" i="19"/>
  <c r="X140" i="19"/>
  <c r="Y140" i="19"/>
  <c r="M132" i="18"/>
  <c r="V48" i="18"/>
  <c r="K34" i="18"/>
  <c r="K22" i="18"/>
  <c r="N20" i="18"/>
  <c r="N8" i="18"/>
  <c r="J44" i="17"/>
  <c r="I44" i="17"/>
  <c r="K44" i="17"/>
  <c r="H35" i="17"/>
  <c r="J27" i="17"/>
  <c r="I27" i="17"/>
  <c r="K27" i="17"/>
  <c r="F133" i="16"/>
  <c r="C49" i="16"/>
  <c r="J28" i="16"/>
  <c r="I28" i="16"/>
  <c r="H35" i="16"/>
  <c r="Y113" i="18"/>
  <c r="X113" i="18"/>
  <c r="I24" i="18"/>
  <c r="J24" i="18"/>
  <c r="I15" i="18"/>
  <c r="J15" i="18"/>
  <c r="M20" i="18"/>
  <c r="M8" i="18"/>
  <c r="Q82" i="18"/>
  <c r="P90" i="18"/>
  <c r="R82" i="18"/>
  <c r="R38" i="18"/>
  <c r="Q38" i="18"/>
  <c r="R115" i="18"/>
  <c r="Q115" i="18"/>
  <c r="R79" i="18"/>
  <c r="Q79" i="18"/>
  <c r="P78" i="18"/>
  <c r="R52" i="18"/>
  <c r="Q52" i="18"/>
  <c r="P146" i="18"/>
  <c r="R138" i="18"/>
  <c r="Q138" i="18"/>
  <c r="R102" i="18"/>
  <c r="Q102" i="18"/>
  <c r="Q75" i="18"/>
  <c r="R75" i="18"/>
  <c r="R57" i="18"/>
  <c r="Q57" i="18"/>
  <c r="R141" i="18"/>
  <c r="Q141" i="18"/>
  <c r="I56" i="18"/>
  <c r="I153" i="18"/>
  <c r="J107" i="18"/>
  <c r="I107" i="18"/>
  <c r="H106" i="18"/>
  <c r="I87" i="18"/>
  <c r="I52" i="18"/>
  <c r="I129" i="18"/>
  <c r="I111" i="18"/>
  <c r="I75" i="18"/>
  <c r="J75" i="18"/>
  <c r="I159" i="18"/>
  <c r="I117" i="18"/>
  <c r="I158" i="18"/>
  <c r="G35" i="17"/>
  <c r="I70" i="16"/>
  <c r="J70" i="16"/>
  <c r="S134" i="18"/>
  <c r="Q37" i="18"/>
  <c r="P36" i="18"/>
  <c r="R37" i="18"/>
  <c r="Q25" i="18"/>
  <c r="X130" i="18"/>
  <c r="Y130" i="18"/>
  <c r="Y80" i="18"/>
  <c r="X80" i="18"/>
  <c r="Y52" i="18"/>
  <c r="X52" i="18"/>
  <c r="Y42" i="18"/>
  <c r="X42" i="18"/>
  <c r="X126" i="18"/>
  <c r="Y126" i="18"/>
  <c r="Y121" i="18"/>
  <c r="X121" i="18"/>
  <c r="W120" i="18"/>
  <c r="X100" i="18"/>
  <c r="Y100" i="18"/>
  <c r="Y47" i="18"/>
  <c r="X47" i="18"/>
  <c r="Y129" i="18"/>
  <c r="X129" i="18"/>
  <c r="Y125" i="18"/>
  <c r="X125" i="18"/>
  <c r="O62" i="18"/>
  <c r="O160" i="18"/>
  <c r="Q123" i="18"/>
  <c r="G120" i="18"/>
  <c r="G92" i="18"/>
  <c r="G160" i="18"/>
  <c r="F121" i="17"/>
  <c r="J42" i="17"/>
  <c r="I42" i="17"/>
  <c r="K42" i="17"/>
  <c r="J25" i="17"/>
  <c r="I25" i="17"/>
  <c r="K25" i="17"/>
  <c r="J15" i="17"/>
  <c r="I15" i="17"/>
  <c r="K15" i="17"/>
  <c r="G147" i="16"/>
  <c r="G135" i="16"/>
  <c r="G121" i="16"/>
  <c r="J43" i="16"/>
  <c r="I43" i="16"/>
  <c r="K43" i="16"/>
  <c r="J26" i="16"/>
  <c r="I26" i="16"/>
  <c r="K26" i="16"/>
  <c r="I12" i="16"/>
  <c r="J12" i="16"/>
  <c r="X38" i="18"/>
  <c r="Y38" i="18"/>
  <c r="I26" i="18"/>
  <c r="H34" i="18"/>
  <c r="M22" i="18"/>
  <c r="Q9" i="18"/>
  <c r="P8" i="18"/>
  <c r="R86" i="18" s="1"/>
  <c r="V146" i="18"/>
  <c r="V50" i="18"/>
  <c r="V118" i="18"/>
  <c r="N62" i="18"/>
  <c r="N76" i="18"/>
  <c r="N132" i="18"/>
  <c r="F118" i="18"/>
  <c r="K144" i="17"/>
  <c r="J144" i="17"/>
  <c r="I144" i="17"/>
  <c r="C21" i="17"/>
  <c r="C9" i="17"/>
  <c r="C133" i="16"/>
  <c r="C107" i="16"/>
  <c r="K94" i="16"/>
  <c r="J94" i="16"/>
  <c r="I94" i="16"/>
  <c r="H93" i="16"/>
  <c r="K76" i="16"/>
  <c r="J76" i="16"/>
  <c r="I76" i="16"/>
  <c r="J59" i="16"/>
  <c r="I59" i="16"/>
  <c r="F35" i="16"/>
  <c r="P39" i="19"/>
  <c r="R39" i="19"/>
  <c r="Q39" i="19"/>
  <c r="Y17" i="18"/>
  <c r="X17" i="18"/>
  <c r="G8" i="18"/>
  <c r="U132" i="18"/>
  <c r="U90" i="18"/>
  <c r="M90" i="18"/>
  <c r="M134" i="18"/>
  <c r="E90" i="18"/>
  <c r="F161" i="17"/>
  <c r="G49" i="17"/>
  <c r="D147" i="16"/>
  <c r="J127" i="16"/>
  <c r="I127" i="16"/>
  <c r="K110" i="16"/>
  <c r="J110" i="16"/>
  <c r="I110" i="16"/>
  <c r="J75" i="16"/>
  <c r="I75" i="16"/>
  <c r="G49" i="16"/>
  <c r="C21" i="16"/>
  <c r="P117" i="19"/>
  <c r="R117" i="19"/>
  <c r="Q117" i="19"/>
  <c r="P62" i="19"/>
  <c r="R62" i="19"/>
  <c r="Q62" i="19"/>
  <c r="P160" i="19"/>
  <c r="R160" i="19"/>
  <c r="Q160" i="19"/>
  <c r="P33" i="19"/>
  <c r="R33" i="19"/>
  <c r="Q33" i="19"/>
  <c r="P124" i="19"/>
  <c r="R124" i="19"/>
  <c r="Q124" i="19"/>
  <c r="P142" i="19"/>
  <c r="R142" i="19"/>
  <c r="Q142" i="19"/>
  <c r="P59" i="19"/>
  <c r="R59" i="19"/>
  <c r="Q59" i="19"/>
  <c r="P81" i="19"/>
  <c r="R81" i="19"/>
  <c r="Q81" i="19"/>
  <c r="P100" i="19"/>
  <c r="R100" i="19"/>
  <c r="Q100" i="19"/>
  <c r="P153" i="19"/>
  <c r="R153" i="19"/>
  <c r="Q153" i="19"/>
  <c r="O161" i="19"/>
  <c r="P138" i="19"/>
  <c r="R138" i="19"/>
  <c r="Q138" i="19"/>
  <c r="P69" i="19"/>
  <c r="R69" i="19"/>
  <c r="O77" i="19"/>
  <c r="Q69" i="19"/>
  <c r="P88" i="19"/>
  <c r="R88" i="19"/>
  <c r="Q88" i="19"/>
  <c r="P123" i="19"/>
  <c r="R123" i="19"/>
  <c r="Q123" i="19"/>
  <c r="F48" i="18"/>
  <c r="Q28" i="18"/>
  <c r="H20" i="18"/>
  <c r="I12" i="18"/>
  <c r="S106" i="18"/>
  <c r="S132" i="18"/>
  <c r="K64" i="18"/>
  <c r="K134" i="18"/>
  <c r="C62" i="18"/>
  <c r="K115" i="17"/>
  <c r="J115" i="17"/>
  <c r="I115" i="17"/>
  <c r="I99" i="17"/>
  <c r="J99" i="17"/>
  <c r="J82" i="17"/>
  <c r="I82" i="17"/>
  <c r="F65" i="17"/>
  <c r="J47" i="17"/>
  <c r="I47" i="17"/>
  <c r="V17" i="17"/>
  <c r="U17" i="17"/>
  <c r="K151" i="16"/>
  <c r="J151" i="16"/>
  <c r="I151" i="16"/>
  <c r="K116" i="16"/>
  <c r="J116" i="16"/>
  <c r="I116" i="16"/>
  <c r="D51" i="16"/>
  <c r="Y96" i="18"/>
  <c r="X96" i="18"/>
  <c r="W104" i="18"/>
  <c r="C119" i="17"/>
  <c r="C93" i="17"/>
  <c r="H79" i="17"/>
  <c r="K80" i="17"/>
  <c r="I80" i="17"/>
  <c r="J80" i="17"/>
  <c r="K62" i="17"/>
  <c r="I62" i="17"/>
  <c r="J62" i="17"/>
  <c r="W12" i="17"/>
  <c r="U12" i="17"/>
  <c r="V12" i="17"/>
  <c r="K158" i="16"/>
  <c r="I158" i="16"/>
  <c r="J158" i="16"/>
  <c r="D93" i="16"/>
  <c r="D34" i="18"/>
  <c r="D36" i="18"/>
  <c r="D160" i="18"/>
  <c r="D62" i="18"/>
  <c r="E37" i="16"/>
  <c r="C119" i="15"/>
  <c r="L10" i="15"/>
  <c r="J10" i="15"/>
  <c r="I10" i="15"/>
  <c r="M10" i="15"/>
  <c r="K10" i="15"/>
  <c r="J127" i="13"/>
  <c r="I127" i="13"/>
  <c r="K127" i="13"/>
  <c r="J67" i="13"/>
  <c r="I67" i="13"/>
  <c r="K67" i="13"/>
  <c r="J24" i="13"/>
  <c r="I24" i="13"/>
  <c r="K24" i="13"/>
  <c r="S44" i="12"/>
  <c r="T44" i="12"/>
  <c r="S28" i="12"/>
  <c r="T28" i="12"/>
  <c r="T9" i="12"/>
  <c r="S9" i="12"/>
  <c r="V9" i="12"/>
  <c r="M116" i="15"/>
  <c r="K116" i="15"/>
  <c r="J116" i="15"/>
  <c r="I116" i="15"/>
  <c r="L116" i="15"/>
  <c r="M67" i="15"/>
  <c r="L67" i="15"/>
  <c r="K67" i="15"/>
  <c r="I67" i="15"/>
  <c r="J67" i="15"/>
  <c r="M136" i="15"/>
  <c r="L136" i="15"/>
  <c r="K136" i="15"/>
  <c r="I136" i="15"/>
  <c r="J136" i="15"/>
  <c r="L53" i="15"/>
  <c r="K53" i="15"/>
  <c r="J53" i="15"/>
  <c r="M53" i="15"/>
  <c r="I53" i="15"/>
  <c r="L122" i="15"/>
  <c r="K122" i="15"/>
  <c r="J122" i="15"/>
  <c r="M122" i="15"/>
  <c r="I122" i="15"/>
  <c r="L59" i="15"/>
  <c r="J59" i="15"/>
  <c r="I59" i="15"/>
  <c r="M59" i="15"/>
  <c r="K59" i="15"/>
  <c r="L137" i="15"/>
  <c r="J137" i="15"/>
  <c r="I137" i="15"/>
  <c r="M137" i="15"/>
  <c r="K137" i="15"/>
  <c r="K71" i="15"/>
  <c r="I71" i="15"/>
  <c r="M71" i="15"/>
  <c r="L71" i="15"/>
  <c r="J71" i="15"/>
  <c r="K149" i="15"/>
  <c r="I149" i="15"/>
  <c r="M149" i="15"/>
  <c r="L149" i="15"/>
  <c r="J149" i="15"/>
  <c r="J48" i="15"/>
  <c r="L48" i="15"/>
  <c r="K48" i="15"/>
  <c r="I48" i="15"/>
  <c r="M48" i="15"/>
  <c r="J126" i="15"/>
  <c r="L126" i="15"/>
  <c r="K126" i="15"/>
  <c r="I126" i="15"/>
  <c r="M126" i="15"/>
  <c r="H133" i="15"/>
  <c r="H63" i="15"/>
  <c r="M55" i="15"/>
  <c r="L55" i="15"/>
  <c r="J55" i="15"/>
  <c r="I55" i="15"/>
  <c r="K55" i="15"/>
  <c r="M132" i="15"/>
  <c r="L132" i="15"/>
  <c r="J132" i="15"/>
  <c r="I132" i="15"/>
  <c r="K132" i="15"/>
  <c r="I117" i="13"/>
  <c r="K117" i="13"/>
  <c r="J117" i="13"/>
  <c r="I74" i="13"/>
  <c r="K74" i="13"/>
  <c r="J74" i="13"/>
  <c r="E34" i="13"/>
  <c r="E20" i="13"/>
  <c r="U50" i="12"/>
  <c r="I40" i="12"/>
  <c r="K40" i="12"/>
  <c r="J40" i="12"/>
  <c r="L40" i="12"/>
  <c r="L8" i="18"/>
  <c r="L92" i="18"/>
  <c r="I138" i="15"/>
  <c r="K138" i="15"/>
  <c r="J73" i="13"/>
  <c r="I73" i="13"/>
  <c r="K73" i="13"/>
  <c r="F62" i="13"/>
  <c r="E48" i="13"/>
  <c r="J30" i="13"/>
  <c r="I30" i="13"/>
  <c r="K30" i="13"/>
  <c r="U17" i="13"/>
  <c r="V17" i="13"/>
  <c r="H62" i="10"/>
  <c r="J62" i="10"/>
  <c r="T34" i="18"/>
  <c r="T22" i="18"/>
  <c r="T134" i="18"/>
  <c r="T90" i="18"/>
  <c r="T146" i="18"/>
  <c r="I146" i="15"/>
  <c r="M146" i="15"/>
  <c r="K146" i="15"/>
  <c r="J146" i="15"/>
  <c r="L146" i="15"/>
  <c r="L11" i="15"/>
  <c r="K11" i="15"/>
  <c r="J11" i="15"/>
  <c r="M11" i="15"/>
  <c r="I11" i="15"/>
  <c r="E77" i="15"/>
  <c r="C118" i="13"/>
  <c r="C76" i="13"/>
  <c r="D63" i="17"/>
  <c r="D65" i="17"/>
  <c r="V10" i="16"/>
  <c r="U10" i="16"/>
  <c r="T9" i="16"/>
  <c r="W16" i="16" s="1"/>
  <c r="W10" i="16"/>
  <c r="V16" i="16"/>
  <c r="U16" i="16"/>
  <c r="E35" i="15"/>
  <c r="Y17" i="15"/>
  <c r="W17" i="15"/>
  <c r="X17" i="15"/>
  <c r="J11" i="13"/>
  <c r="I11" i="13"/>
  <c r="K11" i="13"/>
  <c r="J63" i="10"/>
  <c r="S19" i="14"/>
  <c r="T19" i="14"/>
  <c r="K145" i="13"/>
  <c r="I145" i="13"/>
  <c r="J145" i="13"/>
  <c r="K111" i="13"/>
  <c r="I111" i="13"/>
  <c r="J111" i="13"/>
  <c r="K68" i="13"/>
  <c r="I68" i="13"/>
  <c r="H76" i="13"/>
  <c r="J68" i="13"/>
  <c r="K33" i="13"/>
  <c r="I33" i="13"/>
  <c r="J33" i="13"/>
  <c r="W10" i="13"/>
  <c r="U10" i="13"/>
  <c r="V10" i="13"/>
  <c r="C56" i="12"/>
  <c r="D90" i="13"/>
  <c r="F56" i="12"/>
  <c r="J33" i="10"/>
  <c r="L58" i="10"/>
  <c r="L37" i="10"/>
  <c r="J43" i="6"/>
  <c r="I43" i="6"/>
  <c r="K43" i="6"/>
  <c r="K46" i="6"/>
  <c r="R35" i="6"/>
  <c r="Q35" i="6"/>
  <c r="S35" i="6"/>
  <c r="H35" i="10"/>
  <c r="J49" i="6"/>
  <c r="K49" i="6"/>
  <c r="I49" i="6"/>
  <c r="R41" i="6"/>
  <c r="S41" i="6"/>
  <c r="Q41" i="6"/>
  <c r="I34" i="6"/>
  <c r="J34" i="6"/>
  <c r="R26" i="6"/>
  <c r="Q26" i="6"/>
  <c r="I51" i="5"/>
  <c r="K51" i="5"/>
  <c r="K24" i="6"/>
  <c r="I24" i="6"/>
  <c r="J24" i="6"/>
  <c r="K9" i="6"/>
  <c r="I9" i="6"/>
  <c r="J9" i="6"/>
  <c r="F161" i="15"/>
  <c r="F49" i="15"/>
  <c r="F133" i="15"/>
  <c r="F63" i="15"/>
  <c r="J36" i="10"/>
  <c r="R47" i="6"/>
  <c r="Q47" i="6"/>
  <c r="S47" i="6"/>
  <c r="D77" i="15"/>
  <c r="C37" i="14"/>
  <c r="C65" i="14"/>
  <c r="C93" i="14"/>
  <c r="C121" i="14"/>
  <c r="C149" i="14"/>
  <c r="F54" i="12"/>
  <c r="K14" i="6"/>
  <c r="J14" i="6"/>
  <c r="I14" i="6"/>
  <c r="J31" i="10"/>
  <c r="L31" i="10"/>
  <c r="U23" i="5"/>
  <c r="S23" i="5"/>
  <c r="W23" i="5"/>
  <c r="V23" i="5"/>
  <c r="T23" i="5"/>
  <c r="K51" i="3"/>
  <c r="J51" i="3"/>
  <c r="L171" i="3"/>
  <c r="J171" i="3"/>
  <c r="K171" i="3"/>
  <c r="F104" i="26"/>
  <c r="J61" i="26"/>
  <c r="I61" i="26"/>
  <c r="J44" i="26"/>
  <c r="I44" i="26"/>
  <c r="K26" i="26"/>
  <c r="H34" i="26"/>
  <c r="J26" i="26"/>
  <c r="I26" i="26"/>
  <c r="K113" i="27"/>
  <c r="J113" i="27"/>
  <c r="I113" i="27"/>
  <c r="K96" i="27"/>
  <c r="J96" i="27"/>
  <c r="H104" i="27"/>
  <c r="I96" i="27"/>
  <c r="I94" i="27"/>
  <c r="K94" i="27"/>
  <c r="J94" i="27"/>
  <c r="I120" i="27"/>
  <c r="K120" i="27"/>
  <c r="J120" i="27"/>
  <c r="J14" i="27"/>
  <c r="I14" i="27"/>
  <c r="K14" i="27"/>
  <c r="K43" i="27"/>
  <c r="J43" i="27"/>
  <c r="I43" i="27"/>
  <c r="K112" i="27"/>
  <c r="J112" i="27"/>
  <c r="I112" i="27"/>
  <c r="K55" i="27"/>
  <c r="J55" i="27"/>
  <c r="I55" i="27"/>
  <c r="K124" i="27"/>
  <c r="J124" i="27"/>
  <c r="I124" i="27"/>
  <c r="H132" i="27"/>
  <c r="J65" i="27"/>
  <c r="I65" i="27"/>
  <c r="K65" i="27"/>
  <c r="J142" i="27"/>
  <c r="I142" i="27"/>
  <c r="K142" i="27"/>
  <c r="I74" i="27"/>
  <c r="K74" i="27"/>
  <c r="J74" i="27"/>
  <c r="I143" i="27"/>
  <c r="K143" i="27"/>
  <c r="J143" i="27"/>
  <c r="J75" i="27"/>
  <c r="K75" i="27"/>
  <c r="I75" i="27"/>
  <c r="J153" i="27"/>
  <c r="K153" i="27"/>
  <c r="I153" i="27"/>
  <c r="C34" i="28"/>
  <c r="C104" i="28"/>
  <c r="K70" i="27"/>
  <c r="J70" i="27"/>
  <c r="I70" i="27"/>
  <c r="L266" i="24"/>
  <c r="L256" i="24"/>
  <c r="N256" i="24"/>
  <c r="L232" i="24"/>
  <c r="L210" i="24"/>
  <c r="K37" i="27"/>
  <c r="J37" i="27"/>
  <c r="I37" i="27"/>
  <c r="D20" i="26"/>
  <c r="D90" i="26"/>
  <c r="L265" i="24"/>
  <c r="N255" i="24"/>
  <c r="H219" i="24"/>
  <c r="J219" i="24"/>
  <c r="L152" i="22"/>
  <c r="K152" i="22"/>
  <c r="J152" i="22"/>
  <c r="K117" i="22"/>
  <c r="J117" i="22"/>
  <c r="C133" i="22"/>
  <c r="K103" i="22"/>
  <c r="J103" i="22"/>
  <c r="J53" i="22"/>
  <c r="K53" i="22"/>
  <c r="J16" i="22"/>
  <c r="K16" i="22"/>
  <c r="K37" i="22"/>
  <c r="L37" i="22"/>
  <c r="J37" i="22"/>
  <c r="K75" i="22"/>
  <c r="L75" i="22"/>
  <c r="J75" i="22"/>
  <c r="K114" i="22"/>
  <c r="L114" i="22"/>
  <c r="J114" i="22"/>
  <c r="K149" i="22"/>
  <c r="J149" i="22"/>
  <c r="L149" i="22"/>
  <c r="L42" i="22"/>
  <c r="K42" i="22"/>
  <c r="J42" i="22"/>
  <c r="L81" i="22"/>
  <c r="J81" i="22"/>
  <c r="K81" i="22"/>
  <c r="L115" i="22"/>
  <c r="J115" i="22"/>
  <c r="K115" i="22"/>
  <c r="L154" i="22"/>
  <c r="K154" i="22"/>
  <c r="J154" i="22"/>
  <c r="L138" i="22"/>
  <c r="K138" i="22"/>
  <c r="J138" i="22"/>
  <c r="K156" i="22"/>
  <c r="J156" i="22"/>
  <c r="K10" i="22"/>
  <c r="J10" i="22"/>
  <c r="G119" i="22"/>
  <c r="L142" i="22"/>
  <c r="K142" i="22"/>
  <c r="J142" i="22"/>
  <c r="K113" i="22"/>
  <c r="J113" i="22"/>
  <c r="K61" i="22"/>
  <c r="J61" i="22"/>
  <c r="L19" i="22"/>
  <c r="K19" i="22"/>
  <c r="J19" i="22"/>
  <c r="D133" i="22"/>
  <c r="H96" i="21"/>
  <c r="N53" i="25"/>
  <c r="X9" i="22"/>
  <c r="W9" i="22"/>
  <c r="V9" i="22"/>
  <c r="X20" i="22"/>
  <c r="W17" i="22"/>
  <c r="X17" i="22"/>
  <c r="V17" i="22"/>
  <c r="Q17" i="21"/>
  <c r="R17" i="21"/>
  <c r="Q18" i="21"/>
  <c r="R18" i="21"/>
  <c r="G36" i="21"/>
  <c r="I28" i="21"/>
  <c r="H28" i="21"/>
  <c r="I12" i="21"/>
  <c r="H12" i="21"/>
  <c r="I94" i="21"/>
  <c r="H94" i="21"/>
  <c r="H130" i="21"/>
  <c r="I130" i="21"/>
  <c r="H98" i="21"/>
  <c r="I98" i="21"/>
  <c r="G106" i="21"/>
  <c r="H141" i="21"/>
  <c r="I141" i="21"/>
  <c r="H53" i="21"/>
  <c r="I53" i="21"/>
  <c r="I69" i="21"/>
  <c r="H69" i="21"/>
  <c r="I146" i="21"/>
  <c r="H146" i="21"/>
  <c r="I84" i="21"/>
  <c r="H84" i="21"/>
  <c r="G92" i="21"/>
  <c r="I161" i="21"/>
  <c r="H161" i="21"/>
  <c r="H126" i="21"/>
  <c r="G134" i="21"/>
  <c r="I126" i="21"/>
  <c r="I82" i="21"/>
  <c r="H82" i="21"/>
  <c r="I151" i="21"/>
  <c r="H151" i="21"/>
  <c r="I97" i="21"/>
  <c r="H97" i="21"/>
  <c r="E78" i="21"/>
  <c r="L22" i="21"/>
  <c r="E36" i="21"/>
  <c r="H89" i="21"/>
  <c r="I89" i="21"/>
  <c r="X32" i="19"/>
  <c r="Y32" i="19"/>
  <c r="H45" i="19"/>
  <c r="I45" i="19"/>
  <c r="H18" i="19"/>
  <c r="J18" i="19"/>
  <c r="I18" i="19"/>
  <c r="H10" i="19"/>
  <c r="I10" i="19"/>
  <c r="G9" i="19"/>
  <c r="J88" i="19" s="1"/>
  <c r="X130" i="19"/>
  <c r="Y130" i="19"/>
  <c r="X58" i="19"/>
  <c r="Y58" i="19"/>
  <c r="X80" i="19"/>
  <c r="W79" i="19"/>
  <c r="Y80" i="19"/>
  <c r="X99" i="19"/>
  <c r="Y99" i="19"/>
  <c r="X158" i="19"/>
  <c r="Y158" i="19"/>
  <c r="X117" i="19"/>
  <c r="Y117" i="19"/>
  <c r="X136" i="19"/>
  <c r="Y136" i="19"/>
  <c r="W135" i="19"/>
  <c r="X83" i="19"/>
  <c r="W91" i="19"/>
  <c r="Y83" i="19"/>
  <c r="X102" i="19"/>
  <c r="Y102" i="19"/>
  <c r="H128" i="19"/>
  <c r="J128" i="19"/>
  <c r="I128" i="19"/>
  <c r="H58" i="19"/>
  <c r="J58" i="19"/>
  <c r="I58" i="19"/>
  <c r="H80" i="19"/>
  <c r="J80" i="19"/>
  <c r="G79" i="19"/>
  <c r="I80" i="19"/>
  <c r="H99" i="19"/>
  <c r="I99" i="19"/>
  <c r="H114" i="19"/>
  <c r="I114" i="19"/>
  <c r="H141" i="19"/>
  <c r="J141" i="19"/>
  <c r="I141" i="19"/>
  <c r="H159" i="19"/>
  <c r="J159" i="19"/>
  <c r="I159" i="19"/>
  <c r="H87" i="19"/>
  <c r="J87" i="19"/>
  <c r="I87" i="19"/>
  <c r="H109" i="19"/>
  <c r="J109" i="19"/>
  <c r="I109" i="19"/>
  <c r="X28" i="19"/>
  <c r="Y28" i="19"/>
  <c r="W35" i="19"/>
  <c r="X31" i="19"/>
  <c r="Y31" i="19"/>
  <c r="X66" i="19"/>
  <c r="W65" i="19"/>
  <c r="Y66" i="19"/>
  <c r="X61" i="19"/>
  <c r="Y61" i="19"/>
  <c r="C34" i="18"/>
  <c r="C22" i="18"/>
  <c r="F20" i="18"/>
  <c r="F8" i="18"/>
  <c r="H147" i="17"/>
  <c r="J139" i="17"/>
  <c r="I139" i="17"/>
  <c r="K139" i="17"/>
  <c r="E107" i="17"/>
  <c r="C49" i="17"/>
  <c r="C23" i="17"/>
  <c r="J12" i="17"/>
  <c r="I12" i="17"/>
  <c r="K12" i="17"/>
  <c r="J140" i="16"/>
  <c r="I140" i="16"/>
  <c r="K140" i="16"/>
  <c r="F107" i="16"/>
  <c r="D49" i="16"/>
  <c r="J54" i="18"/>
  <c r="I54" i="18"/>
  <c r="H62" i="18"/>
  <c r="Q32" i="18"/>
  <c r="R32" i="18"/>
  <c r="X23" i="18"/>
  <c r="W22" i="18"/>
  <c r="Y23" i="18"/>
  <c r="X14" i="18"/>
  <c r="Y14" i="18"/>
  <c r="E20" i="18"/>
  <c r="E8" i="18"/>
  <c r="Q99" i="18"/>
  <c r="R99" i="18"/>
  <c r="R46" i="18"/>
  <c r="Q46" i="18"/>
  <c r="R122" i="18"/>
  <c r="Q122" i="18"/>
  <c r="R87" i="18"/>
  <c r="Q87" i="18"/>
  <c r="R60" i="18"/>
  <c r="Q60" i="18"/>
  <c r="Q144" i="18"/>
  <c r="R144" i="18"/>
  <c r="R111" i="18"/>
  <c r="Q111" i="18"/>
  <c r="Q84" i="18"/>
  <c r="R84" i="18"/>
  <c r="R66" i="18"/>
  <c r="Q66" i="18"/>
  <c r="R150" i="18"/>
  <c r="Q150" i="18"/>
  <c r="I65" i="18"/>
  <c r="H64" i="18"/>
  <c r="J38" i="18"/>
  <c r="I38" i="18"/>
  <c r="I115" i="18"/>
  <c r="I96" i="18"/>
  <c r="H104" i="18"/>
  <c r="I60" i="18"/>
  <c r="I136" i="18"/>
  <c r="J130" i="18"/>
  <c r="I130" i="18"/>
  <c r="I84" i="18"/>
  <c r="J84" i="18"/>
  <c r="H48" i="18"/>
  <c r="J40" i="18"/>
  <c r="I40" i="18"/>
  <c r="I125" i="18"/>
  <c r="J125" i="18"/>
  <c r="I154" i="18"/>
  <c r="I156" i="17"/>
  <c r="J156" i="17"/>
  <c r="G147" i="17"/>
  <c r="E63" i="17"/>
  <c r="I43" i="17"/>
  <c r="K43" i="17"/>
  <c r="J43" i="17"/>
  <c r="I26" i="17"/>
  <c r="K26" i="17"/>
  <c r="J26" i="17"/>
  <c r="P21" i="17"/>
  <c r="F149" i="16"/>
  <c r="D91" i="16"/>
  <c r="I53" i="16"/>
  <c r="K53" i="16"/>
  <c r="J53" i="16"/>
  <c r="C36" i="18"/>
  <c r="I25" i="18"/>
  <c r="X55" i="18"/>
  <c r="Y55" i="18"/>
  <c r="X137" i="18"/>
  <c r="Y137" i="18"/>
  <c r="Y88" i="18"/>
  <c r="X88" i="18"/>
  <c r="Y60" i="18"/>
  <c r="X60" i="18"/>
  <c r="Y51" i="18"/>
  <c r="X51" i="18"/>
  <c r="W50" i="18"/>
  <c r="Y58" i="18"/>
  <c r="X58" i="18"/>
  <c r="Y127" i="18"/>
  <c r="X127" i="18"/>
  <c r="X109" i="18"/>
  <c r="Y109" i="18"/>
  <c r="Y56" i="18"/>
  <c r="X56" i="18"/>
  <c r="Y136" i="18"/>
  <c r="X136" i="18"/>
  <c r="Y142" i="18"/>
  <c r="X142" i="18"/>
  <c r="O106" i="18"/>
  <c r="O76" i="18"/>
  <c r="O90" i="18"/>
  <c r="G50" i="18"/>
  <c r="J154" i="17"/>
  <c r="I154" i="17"/>
  <c r="K154" i="17"/>
  <c r="J137" i="17"/>
  <c r="I137" i="17"/>
  <c r="K137" i="17"/>
  <c r="J102" i="17"/>
  <c r="I102" i="17"/>
  <c r="K102" i="17"/>
  <c r="J155" i="16"/>
  <c r="I155" i="16"/>
  <c r="K155" i="16"/>
  <c r="J138" i="16"/>
  <c r="I138" i="16"/>
  <c r="K138" i="16"/>
  <c r="J103" i="16"/>
  <c r="I103" i="16"/>
  <c r="K103" i="16"/>
  <c r="C9" i="16"/>
  <c r="Y25" i="18"/>
  <c r="X25" i="18"/>
  <c r="E22" i="18"/>
  <c r="J9" i="18"/>
  <c r="I9" i="18"/>
  <c r="H8" i="18"/>
  <c r="J61" i="18" s="1"/>
  <c r="V104" i="18"/>
  <c r="V120" i="18"/>
  <c r="N90" i="18"/>
  <c r="N134" i="18"/>
  <c r="F104" i="18"/>
  <c r="F76" i="18"/>
  <c r="F146" i="18"/>
  <c r="G119" i="17"/>
  <c r="E35" i="17"/>
  <c r="W18" i="17"/>
  <c r="V18" i="17"/>
  <c r="U18" i="17"/>
  <c r="F147" i="16"/>
  <c r="K42" i="16"/>
  <c r="J42" i="16"/>
  <c r="I42" i="16"/>
  <c r="K15" i="16"/>
  <c r="J15" i="16"/>
  <c r="I15" i="16"/>
  <c r="P14" i="19"/>
  <c r="R14" i="19"/>
  <c r="Q14" i="19"/>
  <c r="K36" i="18"/>
  <c r="U48" i="18"/>
  <c r="U146" i="18"/>
  <c r="E48" i="18"/>
  <c r="E132" i="18"/>
  <c r="G161" i="17"/>
  <c r="E77" i="17"/>
  <c r="K57" i="17"/>
  <c r="J57" i="17"/>
  <c r="I57" i="17"/>
  <c r="K40" i="17"/>
  <c r="J40" i="17"/>
  <c r="I40" i="17"/>
  <c r="G23" i="17"/>
  <c r="K14" i="17"/>
  <c r="J14" i="17"/>
  <c r="I14" i="17"/>
  <c r="G161" i="16"/>
  <c r="K58" i="16"/>
  <c r="J58" i="16"/>
  <c r="I58" i="16"/>
  <c r="K41" i="16"/>
  <c r="J41" i="16"/>
  <c r="I41" i="16"/>
  <c r="H49" i="16"/>
  <c r="P28" i="19"/>
  <c r="R28" i="19"/>
  <c r="Q28" i="19"/>
  <c r="P67" i="19"/>
  <c r="R67" i="19"/>
  <c r="Q67" i="19"/>
  <c r="P11" i="19"/>
  <c r="R11" i="19"/>
  <c r="Q11" i="19"/>
  <c r="P52" i="19"/>
  <c r="R52" i="19"/>
  <c r="O51" i="19"/>
  <c r="Q52" i="19"/>
  <c r="P132" i="19"/>
  <c r="R132" i="19"/>
  <c r="Q132" i="19"/>
  <c r="P151" i="19"/>
  <c r="R151" i="19"/>
  <c r="Q151" i="19"/>
  <c r="P61" i="19"/>
  <c r="R61" i="19"/>
  <c r="Q61" i="19"/>
  <c r="P83" i="19"/>
  <c r="R83" i="19"/>
  <c r="Q83" i="19"/>
  <c r="O91" i="19"/>
  <c r="P102" i="19"/>
  <c r="R102" i="19"/>
  <c r="Q102" i="19"/>
  <c r="P111" i="19"/>
  <c r="R111" i="19"/>
  <c r="Q111" i="19"/>
  <c r="O119" i="19"/>
  <c r="P146" i="19"/>
  <c r="R146" i="19"/>
  <c r="Q146" i="19"/>
  <c r="P71" i="19"/>
  <c r="R71" i="19"/>
  <c r="Q71" i="19"/>
  <c r="P90" i="19"/>
  <c r="R90" i="19"/>
  <c r="Q90" i="19"/>
  <c r="P131" i="19"/>
  <c r="R131" i="19"/>
  <c r="Q131" i="19"/>
  <c r="I37" i="18"/>
  <c r="H36" i="18"/>
  <c r="J37" i="18"/>
  <c r="I28" i="18"/>
  <c r="Y11" i="18"/>
  <c r="X11" i="18"/>
  <c r="S64" i="18"/>
  <c r="S148" i="18"/>
  <c r="K160" i="18"/>
  <c r="K118" i="18"/>
  <c r="K78" i="18"/>
  <c r="C134" i="18"/>
  <c r="J159" i="17"/>
  <c r="I159" i="17"/>
  <c r="K98" i="17"/>
  <c r="J98" i="17"/>
  <c r="I98" i="17"/>
  <c r="K81" i="17"/>
  <c r="J81" i="17"/>
  <c r="I81" i="17"/>
  <c r="K46" i="17"/>
  <c r="J46" i="17"/>
  <c r="I46" i="17"/>
  <c r="K17" i="17"/>
  <c r="J17" i="17"/>
  <c r="I17" i="17"/>
  <c r="J100" i="16"/>
  <c r="I100" i="16"/>
  <c r="G91" i="16"/>
  <c r="J83" i="16"/>
  <c r="I83" i="16"/>
  <c r="G65" i="16"/>
  <c r="J66" i="16"/>
  <c r="I66" i="16"/>
  <c r="J48" i="16"/>
  <c r="I48" i="16"/>
  <c r="J18" i="16"/>
  <c r="I18" i="16"/>
  <c r="X152" i="18"/>
  <c r="Y152" i="18"/>
  <c r="W160" i="18"/>
  <c r="F133" i="17"/>
  <c r="K45" i="17"/>
  <c r="I45" i="17"/>
  <c r="J45" i="17"/>
  <c r="G133" i="16"/>
  <c r="G107" i="16"/>
  <c r="K29" i="16"/>
  <c r="I29" i="16"/>
  <c r="J29" i="16"/>
  <c r="K17" i="16"/>
  <c r="I17" i="16"/>
  <c r="J17" i="16"/>
  <c r="D22" i="18"/>
  <c r="D148" i="18"/>
  <c r="D134" i="18"/>
  <c r="E23" i="16"/>
  <c r="E93" i="16"/>
  <c r="I26" i="15"/>
  <c r="M26" i="15"/>
  <c r="K26" i="15"/>
  <c r="J26" i="15"/>
  <c r="L26" i="15"/>
  <c r="C132" i="13"/>
  <c r="H118" i="13"/>
  <c r="J110" i="13"/>
  <c r="I110" i="13"/>
  <c r="K110" i="13"/>
  <c r="S42" i="12"/>
  <c r="T42" i="12"/>
  <c r="S26" i="12"/>
  <c r="T26" i="12"/>
  <c r="T7" i="12"/>
  <c r="S7" i="12"/>
  <c r="V7" i="12"/>
  <c r="M75" i="15"/>
  <c r="L75" i="15"/>
  <c r="K75" i="15"/>
  <c r="I75" i="15"/>
  <c r="J75" i="15"/>
  <c r="M144" i="15"/>
  <c r="L144" i="15"/>
  <c r="K144" i="15"/>
  <c r="I144" i="15"/>
  <c r="J144" i="15"/>
  <c r="L61" i="15"/>
  <c r="K61" i="15"/>
  <c r="J61" i="15"/>
  <c r="M61" i="15"/>
  <c r="I61" i="15"/>
  <c r="L130" i="15"/>
  <c r="K130" i="15"/>
  <c r="J130" i="15"/>
  <c r="M130" i="15"/>
  <c r="I130" i="15"/>
  <c r="L68" i="15"/>
  <c r="J68" i="15"/>
  <c r="I68" i="15"/>
  <c r="M68" i="15"/>
  <c r="K68" i="15"/>
  <c r="L145" i="15"/>
  <c r="J145" i="15"/>
  <c r="I145" i="15"/>
  <c r="M145" i="15"/>
  <c r="K145" i="15"/>
  <c r="K80" i="15"/>
  <c r="I80" i="15"/>
  <c r="M80" i="15"/>
  <c r="L80" i="15"/>
  <c r="J80" i="15"/>
  <c r="K157" i="15"/>
  <c r="I157" i="15"/>
  <c r="M157" i="15"/>
  <c r="L157" i="15"/>
  <c r="J157" i="15"/>
  <c r="J57" i="15"/>
  <c r="L57" i="15"/>
  <c r="K57" i="15"/>
  <c r="I57" i="15"/>
  <c r="M57" i="15"/>
  <c r="J135" i="15"/>
  <c r="L135" i="15"/>
  <c r="K135" i="15"/>
  <c r="M135" i="15"/>
  <c r="I135" i="15"/>
  <c r="M72" i="15"/>
  <c r="L72" i="15"/>
  <c r="J72" i="15"/>
  <c r="I72" i="15"/>
  <c r="K72" i="15"/>
  <c r="M141" i="15"/>
  <c r="L141" i="15"/>
  <c r="J141" i="15"/>
  <c r="I141" i="15"/>
  <c r="K141" i="15"/>
  <c r="I57" i="13"/>
  <c r="K57" i="13"/>
  <c r="J57" i="13"/>
  <c r="U13" i="13"/>
  <c r="W13" i="13"/>
  <c r="V13" i="13"/>
  <c r="T20" i="13"/>
  <c r="I50" i="12"/>
  <c r="K50" i="12"/>
  <c r="J50" i="12"/>
  <c r="L50" i="12"/>
  <c r="U44" i="12"/>
  <c r="L118" i="18"/>
  <c r="L64" i="18"/>
  <c r="L120" i="18"/>
  <c r="R21" i="15"/>
  <c r="G147" i="15"/>
  <c r="K159" i="15"/>
  <c r="I159" i="15"/>
  <c r="G77" i="15"/>
  <c r="G161" i="15"/>
  <c r="J134" i="13"/>
  <c r="I134" i="13"/>
  <c r="K134" i="13"/>
  <c r="F104" i="13"/>
  <c r="E90" i="13"/>
  <c r="G62" i="13"/>
  <c r="F48" i="13"/>
  <c r="C34" i="13"/>
  <c r="J17" i="13"/>
  <c r="I17" i="13"/>
  <c r="K17" i="13"/>
  <c r="J9" i="13"/>
  <c r="I9" i="13"/>
  <c r="K9" i="13"/>
  <c r="U9" i="12"/>
  <c r="J61" i="10"/>
  <c r="T118" i="18"/>
  <c r="T76" i="18"/>
  <c r="T160" i="18"/>
  <c r="T16" i="14"/>
  <c r="S16" i="14"/>
  <c r="R23" i="14"/>
  <c r="K140" i="13"/>
  <c r="J140" i="13"/>
  <c r="I140" i="13"/>
  <c r="K106" i="13"/>
  <c r="J106" i="13"/>
  <c r="I106" i="13"/>
  <c r="D49" i="17"/>
  <c r="D119" i="17"/>
  <c r="D35" i="17"/>
  <c r="D149" i="17"/>
  <c r="D9" i="17"/>
  <c r="W14" i="16"/>
  <c r="V14" i="16"/>
  <c r="U14" i="16"/>
  <c r="V20" i="16"/>
  <c r="U20" i="16"/>
  <c r="W20" i="16"/>
  <c r="W14" i="15"/>
  <c r="X14" i="15"/>
  <c r="Y19" i="15"/>
  <c r="W19" i="15"/>
  <c r="X19" i="15"/>
  <c r="J138" i="13"/>
  <c r="H146" i="13"/>
  <c r="I138" i="13"/>
  <c r="K138" i="13"/>
  <c r="J103" i="13"/>
  <c r="I103" i="13"/>
  <c r="K103" i="13"/>
  <c r="J69" i="13"/>
  <c r="I69" i="13"/>
  <c r="K69" i="13"/>
  <c r="J26" i="13"/>
  <c r="H34" i="13"/>
  <c r="K26" i="13"/>
  <c r="I26" i="13"/>
  <c r="J59" i="10"/>
  <c r="E91" i="15"/>
  <c r="C54" i="12"/>
  <c r="C57" i="12" s="1"/>
  <c r="D62" i="13"/>
  <c r="E54" i="12"/>
  <c r="L62" i="10"/>
  <c r="L41" i="10"/>
  <c r="J35" i="6"/>
  <c r="I35" i="6"/>
  <c r="K35" i="6"/>
  <c r="R27" i="6"/>
  <c r="Q27" i="6"/>
  <c r="S27" i="6"/>
  <c r="H39" i="10"/>
  <c r="J39" i="10"/>
  <c r="J41" i="6"/>
  <c r="K41" i="6"/>
  <c r="I41" i="6"/>
  <c r="R33" i="6"/>
  <c r="S33" i="6"/>
  <c r="Q33" i="6"/>
  <c r="I26" i="6"/>
  <c r="J26" i="6"/>
  <c r="Q18" i="6"/>
  <c r="R18" i="6"/>
  <c r="F21" i="15"/>
  <c r="J47" i="6"/>
  <c r="I47" i="6"/>
  <c r="K47" i="6"/>
  <c r="R39" i="6"/>
  <c r="Q39" i="6"/>
  <c r="S39" i="6"/>
  <c r="S42" i="6"/>
  <c r="D161" i="15"/>
  <c r="D147" i="15"/>
  <c r="H36" i="10"/>
  <c r="R46" i="6"/>
  <c r="Q46" i="6"/>
  <c r="I39" i="5"/>
  <c r="K39" i="5"/>
  <c r="S29" i="5"/>
  <c r="U29" i="5"/>
  <c r="S52" i="6"/>
  <c r="Q52" i="6"/>
  <c r="R52" i="6"/>
  <c r="W21" i="5"/>
  <c r="U21" i="5"/>
  <c r="S21" i="5"/>
  <c r="V21" i="5"/>
  <c r="T21" i="5"/>
  <c r="L214" i="3"/>
  <c r="J214" i="3"/>
  <c r="K214" i="3"/>
  <c r="L166" i="3"/>
  <c r="J166" i="3"/>
  <c r="K166" i="3"/>
  <c r="L179" i="3"/>
  <c r="J179" i="3"/>
  <c r="K179" i="3"/>
  <c r="I190" i="3"/>
  <c r="G104" i="26"/>
  <c r="J96" i="26"/>
  <c r="I96" i="26"/>
  <c r="I79" i="26"/>
  <c r="J79" i="26"/>
  <c r="K60" i="26"/>
  <c r="J60" i="26"/>
  <c r="I60" i="26"/>
  <c r="K43" i="26"/>
  <c r="J43" i="26"/>
  <c r="I43" i="26"/>
  <c r="K123" i="27"/>
  <c r="J123" i="27"/>
  <c r="I123" i="27"/>
  <c r="K149" i="27"/>
  <c r="J149" i="27"/>
  <c r="I149" i="27"/>
  <c r="K131" i="27"/>
  <c r="J131" i="27"/>
  <c r="I131" i="27"/>
  <c r="K122" i="27"/>
  <c r="J122" i="27"/>
  <c r="I122" i="27"/>
  <c r="K148" i="27"/>
  <c r="J148" i="27"/>
  <c r="I148" i="27"/>
  <c r="K28" i="27"/>
  <c r="J28" i="27"/>
  <c r="I28" i="27"/>
  <c r="K52" i="27"/>
  <c r="I52" i="27"/>
  <c r="J52" i="27"/>
  <c r="K121" i="27"/>
  <c r="I121" i="27"/>
  <c r="J121" i="27"/>
  <c r="K64" i="27"/>
  <c r="J64" i="27"/>
  <c r="I64" i="27"/>
  <c r="K141" i="27"/>
  <c r="J141" i="27"/>
  <c r="I141" i="27"/>
  <c r="J73" i="27"/>
  <c r="I73" i="27"/>
  <c r="K73" i="27"/>
  <c r="J151" i="27"/>
  <c r="I151" i="27"/>
  <c r="K151" i="27"/>
  <c r="I83" i="27"/>
  <c r="K83" i="27"/>
  <c r="J83" i="27"/>
  <c r="I152" i="27"/>
  <c r="H160" i="27"/>
  <c r="K152" i="27"/>
  <c r="J152" i="27"/>
  <c r="J84" i="27"/>
  <c r="K84" i="27"/>
  <c r="I84" i="27"/>
  <c r="C118" i="28"/>
  <c r="K17" i="27"/>
  <c r="J17" i="27"/>
  <c r="I17" i="27"/>
  <c r="I59" i="27"/>
  <c r="J59" i="27"/>
  <c r="K59" i="27"/>
  <c r="H264" i="24"/>
  <c r="J264" i="24"/>
  <c r="H255" i="24"/>
  <c r="J255" i="24"/>
  <c r="H231" i="24"/>
  <c r="J231" i="24"/>
  <c r="H209" i="24"/>
  <c r="J209" i="24"/>
  <c r="K9" i="27"/>
  <c r="J9" i="27"/>
  <c r="I9" i="27"/>
  <c r="I128" i="27"/>
  <c r="J128" i="27"/>
  <c r="K128" i="27"/>
  <c r="H263" i="24"/>
  <c r="H241" i="24"/>
  <c r="J241" i="24"/>
  <c r="J218" i="24"/>
  <c r="K156" i="27"/>
  <c r="J156" i="27"/>
  <c r="I156" i="27"/>
  <c r="L81" i="24"/>
  <c r="J116" i="22"/>
  <c r="K116" i="22"/>
  <c r="K66" i="22"/>
  <c r="J66" i="22"/>
  <c r="C63" i="22"/>
  <c r="N54" i="24"/>
  <c r="J52" i="22"/>
  <c r="K52" i="22"/>
  <c r="V20" i="22"/>
  <c r="W20" i="22"/>
  <c r="K41" i="22"/>
  <c r="I49" i="22"/>
  <c r="L41" i="22"/>
  <c r="J41" i="22"/>
  <c r="K80" i="22"/>
  <c r="L80" i="22"/>
  <c r="J80" i="22"/>
  <c r="K118" i="22"/>
  <c r="L118" i="22"/>
  <c r="J118" i="22"/>
  <c r="K153" i="22"/>
  <c r="J153" i="22"/>
  <c r="I161" i="22"/>
  <c r="L153" i="22"/>
  <c r="L46" i="22"/>
  <c r="J46" i="22"/>
  <c r="K46" i="22"/>
  <c r="J85" i="22"/>
  <c r="L85" i="22"/>
  <c r="K85" i="22"/>
  <c r="L124" i="22"/>
  <c r="K124" i="22"/>
  <c r="J124" i="22"/>
  <c r="L158" i="22"/>
  <c r="K158" i="22"/>
  <c r="J158" i="22"/>
  <c r="C34" i="26"/>
  <c r="C104" i="26"/>
  <c r="C20" i="26"/>
  <c r="G49" i="22"/>
  <c r="G161" i="22"/>
  <c r="L83" i="24"/>
  <c r="K112" i="22"/>
  <c r="J112" i="22"/>
  <c r="H119" i="22"/>
  <c r="K60" i="22"/>
  <c r="J60" i="22"/>
  <c r="E133" i="22"/>
  <c r="F120" i="21"/>
  <c r="H158" i="21"/>
  <c r="N55" i="25"/>
  <c r="D36" i="21"/>
  <c r="V15" i="22"/>
  <c r="X15" i="22"/>
  <c r="W15" i="22"/>
  <c r="C50" i="21"/>
  <c r="C120" i="21"/>
  <c r="D35" i="22"/>
  <c r="F148" i="21"/>
  <c r="F35" i="22"/>
  <c r="H48" i="21"/>
  <c r="I48" i="21"/>
  <c r="I16" i="21"/>
  <c r="H16" i="21"/>
  <c r="H150" i="21"/>
  <c r="I150" i="21"/>
  <c r="I137" i="21"/>
  <c r="H137" i="21"/>
  <c r="H104" i="21"/>
  <c r="I104" i="21"/>
  <c r="H147" i="21"/>
  <c r="I147" i="21"/>
  <c r="H115" i="21"/>
  <c r="I115" i="21"/>
  <c r="I77" i="21"/>
  <c r="H77" i="21"/>
  <c r="I155" i="21"/>
  <c r="H155" i="21"/>
  <c r="I101" i="21"/>
  <c r="H101" i="21"/>
  <c r="H66" i="21"/>
  <c r="I66" i="21"/>
  <c r="H143" i="21"/>
  <c r="I143" i="21"/>
  <c r="I90" i="21"/>
  <c r="H90" i="21"/>
  <c r="I159" i="21"/>
  <c r="H159" i="21"/>
  <c r="I105" i="21"/>
  <c r="H105" i="21"/>
  <c r="E134" i="21"/>
  <c r="X29" i="19"/>
  <c r="Y29" i="19"/>
  <c r="H42" i="19"/>
  <c r="J42" i="19"/>
  <c r="I42" i="19"/>
  <c r="X16" i="19"/>
  <c r="Y16" i="19"/>
  <c r="X112" i="19"/>
  <c r="Y112" i="19"/>
  <c r="X139" i="19"/>
  <c r="W147" i="19"/>
  <c r="Y139" i="19"/>
  <c r="X60" i="19"/>
  <c r="Y60" i="19"/>
  <c r="X82" i="19"/>
  <c r="Y82" i="19"/>
  <c r="X101" i="19"/>
  <c r="Y101" i="19"/>
  <c r="X108" i="19"/>
  <c r="Y108" i="19"/>
  <c r="W107" i="19"/>
  <c r="X126" i="19"/>
  <c r="Y126" i="19"/>
  <c r="X144" i="19"/>
  <c r="Y144" i="19"/>
  <c r="X85" i="19"/>
  <c r="Y85" i="19"/>
  <c r="X104" i="19"/>
  <c r="Y104" i="19"/>
  <c r="H110" i="19"/>
  <c r="J110" i="19"/>
  <c r="I110" i="19"/>
  <c r="H137" i="19"/>
  <c r="J137" i="19"/>
  <c r="I137" i="19"/>
  <c r="H60" i="19"/>
  <c r="J60" i="19"/>
  <c r="I60" i="19"/>
  <c r="H82" i="19"/>
  <c r="J82" i="19"/>
  <c r="I82" i="19"/>
  <c r="H101" i="19"/>
  <c r="J101" i="19"/>
  <c r="I101" i="19"/>
  <c r="H123" i="19"/>
  <c r="J123" i="19"/>
  <c r="I123" i="19"/>
  <c r="H150" i="19"/>
  <c r="J150" i="19"/>
  <c r="I150" i="19"/>
  <c r="G149" i="19"/>
  <c r="H70" i="19"/>
  <c r="J70" i="19"/>
  <c r="I70" i="19"/>
  <c r="H89" i="19"/>
  <c r="J89" i="19"/>
  <c r="I89" i="19"/>
  <c r="H117" i="19"/>
  <c r="J117" i="19"/>
  <c r="I117" i="19"/>
  <c r="H68" i="19"/>
  <c r="J68" i="19"/>
  <c r="I68" i="19"/>
  <c r="X25" i="19"/>
  <c r="Y25" i="19"/>
  <c r="H57" i="19"/>
  <c r="J57" i="19"/>
  <c r="I57" i="19"/>
  <c r="H53" i="19"/>
  <c r="J53" i="19"/>
  <c r="I53" i="19"/>
  <c r="X43" i="19"/>
  <c r="Y43" i="19"/>
  <c r="J114" i="18"/>
  <c r="I114" i="18"/>
  <c r="S36" i="18"/>
  <c r="R23" i="18"/>
  <c r="Q23" i="18"/>
  <c r="P22" i="18"/>
  <c r="R14" i="18"/>
  <c r="Q14" i="18"/>
  <c r="C135" i="17"/>
  <c r="H121" i="17"/>
  <c r="J122" i="17"/>
  <c r="I122" i="17"/>
  <c r="K122" i="17"/>
  <c r="J104" i="17"/>
  <c r="I104" i="17"/>
  <c r="K104" i="17"/>
  <c r="F63" i="17"/>
  <c r="J20" i="17"/>
  <c r="I20" i="17"/>
  <c r="K20" i="17"/>
  <c r="J123" i="16"/>
  <c r="I123" i="16"/>
  <c r="K123" i="16"/>
  <c r="J88" i="16"/>
  <c r="I88" i="16"/>
  <c r="K88" i="16"/>
  <c r="D23" i="16"/>
  <c r="G104" i="18"/>
  <c r="U50" i="18"/>
  <c r="I32" i="18"/>
  <c r="J32" i="18"/>
  <c r="O22" i="18"/>
  <c r="Q108" i="18"/>
  <c r="R108" i="18"/>
  <c r="R55" i="18"/>
  <c r="Q55" i="18"/>
  <c r="R128" i="18"/>
  <c r="Q128" i="18"/>
  <c r="R96" i="18"/>
  <c r="Q96" i="18"/>
  <c r="P104" i="18"/>
  <c r="R69" i="18"/>
  <c r="Q69" i="18"/>
  <c r="Q155" i="18"/>
  <c r="R155" i="18"/>
  <c r="Q125" i="18"/>
  <c r="R125" i="18"/>
  <c r="Q93" i="18"/>
  <c r="P92" i="18"/>
  <c r="R93" i="18"/>
  <c r="R74" i="18"/>
  <c r="Q74" i="18"/>
  <c r="R158" i="18"/>
  <c r="Q158" i="18"/>
  <c r="I73" i="18"/>
  <c r="J73" i="18"/>
  <c r="J46" i="18"/>
  <c r="I46" i="18"/>
  <c r="H120" i="18"/>
  <c r="J121" i="18"/>
  <c r="I121" i="18"/>
  <c r="J113" i="18"/>
  <c r="I113" i="18"/>
  <c r="J69" i="18"/>
  <c r="I69" i="18"/>
  <c r="J51" i="18"/>
  <c r="I51" i="18"/>
  <c r="H50" i="18"/>
  <c r="J137" i="18"/>
  <c r="I137" i="18"/>
  <c r="I93" i="18"/>
  <c r="H92" i="18"/>
  <c r="J93" i="18"/>
  <c r="J57" i="18"/>
  <c r="I57" i="18"/>
  <c r="J139" i="18"/>
  <c r="I139" i="18"/>
  <c r="J126" i="18"/>
  <c r="I126" i="18"/>
  <c r="I155" i="17"/>
  <c r="K155" i="17"/>
  <c r="J155" i="17"/>
  <c r="I138" i="17"/>
  <c r="K138" i="17"/>
  <c r="J138" i="17"/>
  <c r="G121" i="17"/>
  <c r="I103" i="17"/>
  <c r="K103" i="17"/>
  <c r="J103" i="17"/>
  <c r="E21" i="17"/>
  <c r="I130" i="16"/>
  <c r="K130" i="16"/>
  <c r="J130" i="16"/>
  <c r="D65" i="16"/>
  <c r="Y53" i="18"/>
  <c r="X53" i="18"/>
  <c r="R33" i="18"/>
  <c r="Q33" i="18"/>
  <c r="Y24" i="18"/>
  <c r="X24" i="18"/>
  <c r="X72" i="18"/>
  <c r="Y72" i="18"/>
  <c r="X143" i="18"/>
  <c r="Y143" i="18"/>
  <c r="Y97" i="18"/>
  <c r="X97" i="18"/>
  <c r="Y69" i="18"/>
  <c r="X69" i="18"/>
  <c r="Y59" i="18"/>
  <c r="X59" i="18"/>
  <c r="Y67" i="18"/>
  <c r="X67" i="18"/>
  <c r="X141" i="18"/>
  <c r="Y141" i="18"/>
  <c r="X117" i="18"/>
  <c r="Y117" i="18"/>
  <c r="Y65" i="18"/>
  <c r="X65" i="18"/>
  <c r="W64" i="18"/>
  <c r="X150" i="18"/>
  <c r="Y150" i="18"/>
  <c r="Y151" i="18"/>
  <c r="X151" i="18"/>
  <c r="O132" i="18"/>
  <c r="O48" i="18"/>
  <c r="I127" i="18"/>
  <c r="G118" i="18"/>
  <c r="G77" i="17"/>
  <c r="G65" i="17"/>
  <c r="J86" i="16"/>
  <c r="I86" i="16"/>
  <c r="K86" i="16"/>
  <c r="J69" i="16"/>
  <c r="I69" i="16"/>
  <c r="H77" i="16"/>
  <c r="K69" i="16"/>
  <c r="H65" i="16"/>
  <c r="I20" i="16"/>
  <c r="J20" i="16"/>
  <c r="P60" i="19"/>
  <c r="R60" i="19"/>
  <c r="Q60" i="19"/>
  <c r="M50" i="18"/>
  <c r="N36" i="18"/>
  <c r="R17" i="18"/>
  <c r="Q17" i="18"/>
  <c r="V62" i="18"/>
  <c r="V76" i="18"/>
  <c r="V64" i="18"/>
  <c r="V106" i="18"/>
  <c r="N148" i="18"/>
  <c r="F106" i="18"/>
  <c r="E147" i="17"/>
  <c r="K127" i="17"/>
  <c r="J127" i="17"/>
  <c r="I127" i="17"/>
  <c r="K110" i="17"/>
  <c r="J110" i="17"/>
  <c r="I110" i="17"/>
  <c r="G93" i="17"/>
  <c r="K75" i="17"/>
  <c r="J75" i="17"/>
  <c r="I75" i="17"/>
  <c r="K154" i="16"/>
  <c r="J154" i="16"/>
  <c r="I154" i="16"/>
  <c r="F121" i="16"/>
  <c r="D63" i="16"/>
  <c r="K25" i="16"/>
  <c r="J25" i="16"/>
  <c r="I25" i="16"/>
  <c r="O21" i="16"/>
  <c r="X158" i="18"/>
  <c r="Y158" i="18"/>
  <c r="R88" i="18"/>
  <c r="Q88" i="18"/>
  <c r="K50" i="18"/>
  <c r="U160" i="18"/>
  <c r="U134" i="18"/>
  <c r="M36" i="18"/>
  <c r="E78" i="18"/>
  <c r="E92" i="18"/>
  <c r="E36" i="18"/>
  <c r="K152" i="17"/>
  <c r="J152" i="17"/>
  <c r="I152" i="17"/>
  <c r="G135" i="17"/>
  <c r="K117" i="17"/>
  <c r="J117" i="17"/>
  <c r="I117" i="17"/>
  <c r="G91" i="17"/>
  <c r="K153" i="16"/>
  <c r="J153" i="16"/>
  <c r="I153" i="16"/>
  <c r="H161" i="16"/>
  <c r="C63" i="16"/>
  <c r="C37" i="16"/>
  <c r="K24" i="16"/>
  <c r="J24" i="16"/>
  <c r="I24" i="16"/>
  <c r="H23" i="16"/>
  <c r="P31" i="19"/>
  <c r="R31" i="19"/>
  <c r="Q31" i="19"/>
  <c r="P143" i="19"/>
  <c r="R143" i="19"/>
  <c r="Q143" i="19"/>
  <c r="P13" i="19"/>
  <c r="R13" i="19"/>
  <c r="Q13" i="19"/>
  <c r="O21" i="19"/>
  <c r="P27" i="19"/>
  <c r="R27" i="19"/>
  <c r="O35" i="19"/>
  <c r="Q27" i="19"/>
  <c r="P141" i="19"/>
  <c r="R141" i="19"/>
  <c r="Q141" i="19"/>
  <c r="P159" i="19"/>
  <c r="R159" i="19"/>
  <c r="Q159" i="19"/>
  <c r="P66" i="19"/>
  <c r="R66" i="19"/>
  <c r="Q66" i="19"/>
  <c r="O65" i="19"/>
  <c r="P85" i="19"/>
  <c r="R85" i="19"/>
  <c r="Q85" i="19"/>
  <c r="P104" i="19"/>
  <c r="R104" i="19"/>
  <c r="Q104" i="19"/>
  <c r="P128" i="19"/>
  <c r="R128" i="19"/>
  <c r="Q128" i="19"/>
  <c r="P155" i="19"/>
  <c r="R155" i="19"/>
  <c r="Q155" i="19"/>
  <c r="P73" i="19"/>
  <c r="R73" i="19"/>
  <c r="Q73" i="19"/>
  <c r="P95" i="19"/>
  <c r="R95" i="19"/>
  <c r="Q95" i="19"/>
  <c r="P140" i="19"/>
  <c r="R140" i="19"/>
  <c r="Q140" i="19"/>
  <c r="X27" i="18"/>
  <c r="V34" i="18"/>
  <c r="Q11" i="18"/>
  <c r="S92" i="18"/>
  <c r="S160" i="18"/>
  <c r="K76" i="18"/>
  <c r="K90" i="18"/>
  <c r="K158" i="17"/>
  <c r="J158" i="17"/>
  <c r="I158" i="17"/>
  <c r="J30" i="17"/>
  <c r="I30" i="17"/>
  <c r="J160" i="16"/>
  <c r="I160" i="16"/>
  <c r="K99" i="16"/>
  <c r="J99" i="16"/>
  <c r="I99" i="16"/>
  <c r="K82" i="16"/>
  <c r="J82" i="16"/>
  <c r="I82" i="16"/>
  <c r="K47" i="16"/>
  <c r="J47" i="16"/>
  <c r="I47" i="16"/>
  <c r="J31" i="16"/>
  <c r="I31" i="16"/>
  <c r="J149" i="18"/>
  <c r="I149" i="18"/>
  <c r="H148" i="18"/>
  <c r="Y41" i="18"/>
  <c r="X41" i="18"/>
  <c r="Q13" i="18"/>
  <c r="R13" i="18"/>
  <c r="K157" i="17"/>
  <c r="I157" i="17"/>
  <c r="J157" i="17"/>
  <c r="F107" i="17"/>
  <c r="K28" i="17"/>
  <c r="I28" i="17"/>
  <c r="J28" i="17"/>
  <c r="W16" i="17"/>
  <c r="U16" i="17"/>
  <c r="V16" i="17"/>
  <c r="P9" i="17"/>
  <c r="D161" i="16"/>
  <c r="K141" i="16"/>
  <c r="I141" i="16"/>
  <c r="J141" i="16"/>
  <c r="K124" i="16"/>
  <c r="I124" i="16"/>
  <c r="J124" i="16"/>
  <c r="K89" i="16"/>
  <c r="I89" i="16"/>
  <c r="J89" i="16"/>
  <c r="Q9" i="16"/>
  <c r="D20" i="18"/>
  <c r="E63" i="16"/>
  <c r="E51" i="16"/>
  <c r="E65" i="16"/>
  <c r="T12" i="14"/>
  <c r="S12" i="14"/>
  <c r="F146" i="13"/>
  <c r="J93" i="13"/>
  <c r="I93" i="13"/>
  <c r="K93" i="13"/>
  <c r="J50" i="13"/>
  <c r="I50" i="13"/>
  <c r="K50" i="13"/>
  <c r="J18" i="13"/>
  <c r="I18" i="13"/>
  <c r="K18" i="13"/>
  <c r="J10" i="13"/>
  <c r="I10" i="13"/>
  <c r="K10" i="13"/>
  <c r="T40" i="12"/>
  <c r="S40" i="12"/>
  <c r="S24" i="12"/>
  <c r="T24" i="12"/>
  <c r="H59" i="10"/>
  <c r="N9" i="10"/>
  <c r="M84" i="15"/>
  <c r="L84" i="15"/>
  <c r="K84" i="15"/>
  <c r="I84" i="15"/>
  <c r="J84" i="15"/>
  <c r="M153" i="15"/>
  <c r="L153" i="15"/>
  <c r="K153" i="15"/>
  <c r="I153" i="15"/>
  <c r="H161" i="15"/>
  <c r="J153" i="15"/>
  <c r="L70" i="15"/>
  <c r="K70" i="15"/>
  <c r="J70" i="15"/>
  <c r="M70" i="15"/>
  <c r="I70" i="15"/>
  <c r="L139" i="15"/>
  <c r="K139" i="15"/>
  <c r="J139" i="15"/>
  <c r="H147" i="15"/>
  <c r="M139" i="15"/>
  <c r="I139" i="15"/>
  <c r="L76" i="15"/>
  <c r="J76" i="15"/>
  <c r="I76" i="15"/>
  <c r="M76" i="15"/>
  <c r="K76" i="15"/>
  <c r="L154" i="15"/>
  <c r="J154" i="15"/>
  <c r="I154" i="15"/>
  <c r="M154" i="15"/>
  <c r="K154" i="15"/>
  <c r="K88" i="15"/>
  <c r="I88" i="15"/>
  <c r="M88" i="15"/>
  <c r="L88" i="15"/>
  <c r="J88" i="15"/>
  <c r="J16" i="15"/>
  <c r="L16" i="15"/>
  <c r="K16" i="15"/>
  <c r="I16" i="15"/>
  <c r="M16" i="15"/>
  <c r="J66" i="15"/>
  <c r="L66" i="15"/>
  <c r="K66" i="15"/>
  <c r="M66" i="15"/>
  <c r="I66" i="15"/>
  <c r="J143" i="15"/>
  <c r="L143" i="15"/>
  <c r="K143" i="15"/>
  <c r="M143" i="15"/>
  <c r="I143" i="15"/>
  <c r="M81" i="15"/>
  <c r="L81" i="15"/>
  <c r="J81" i="15"/>
  <c r="I81" i="15"/>
  <c r="K81" i="15"/>
  <c r="M150" i="15"/>
  <c r="L150" i="15"/>
  <c r="J150" i="15"/>
  <c r="I150" i="15"/>
  <c r="K150" i="15"/>
  <c r="I143" i="13"/>
  <c r="K143" i="13"/>
  <c r="J143" i="13"/>
  <c r="I100" i="13"/>
  <c r="K100" i="13"/>
  <c r="J100" i="13"/>
  <c r="C62" i="13"/>
  <c r="I40" i="13"/>
  <c r="H48" i="13"/>
  <c r="K40" i="13"/>
  <c r="J40" i="13"/>
  <c r="C20" i="13"/>
  <c r="I44" i="12"/>
  <c r="K44" i="12"/>
  <c r="J44" i="12"/>
  <c r="L44" i="12"/>
  <c r="L45" i="12"/>
  <c r="H53" i="12"/>
  <c r="L47" i="12"/>
  <c r="L34" i="18"/>
  <c r="L20" i="18"/>
  <c r="L132" i="18"/>
  <c r="L134" i="18"/>
  <c r="I69" i="15"/>
  <c r="M69" i="15"/>
  <c r="K69" i="15"/>
  <c r="J69" i="15"/>
  <c r="L69" i="15"/>
  <c r="H77" i="15"/>
  <c r="C21" i="15"/>
  <c r="K90" i="15"/>
  <c r="I90" i="15"/>
  <c r="G105" i="15"/>
  <c r="T22" i="14"/>
  <c r="S22" i="14"/>
  <c r="J159" i="13"/>
  <c r="I159" i="13"/>
  <c r="K159" i="13"/>
  <c r="J116" i="13"/>
  <c r="I116" i="13"/>
  <c r="K116" i="13"/>
  <c r="G104" i="13"/>
  <c r="F90" i="13"/>
  <c r="E76" i="13"/>
  <c r="J56" i="13"/>
  <c r="I56" i="13"/>
  <c r="K56" i="13"/>
  <c r="H62" i="13"/>
  <c r="G48" i="13"/>
  <c r="Q20" i="13"/>
  <c r="J9" i="12"/>
  <c r="H56" i="12"/>
  <c r="I9" i="12"/>
  <c r="L9" i="12"/>
  <c r="K9" i="12"/>
  <c r="H58" i="10"/>
  <c r="L9" i="15"/>
  <c r="K9" i="15"/>
  <c r="J9" i="15"/>
  <c r="M9" i="15"/>
  <c r="I9" i="15"/>
  <c r="M99" i="15"/>
  <c r="M90" i="15"/>
  <c r="M65" i="15"/>
  <c r="M138" i="15"/>
  <c r="M56" i="15"/>
  <c r="M159" i="15"/>
  <c r="M125" i="15"/>
  <c r="M30" i="15"/>
  <c r="Q23" i="14"/>
  <c r="S15" i="14"/>
  <c r="D135" i="17"/>
  <c r="D121" i="17"/>
  <c r="D91" i="17"/>
  <c r="W18" i="16"/>
  <c r="V18" i="16"/>
  <c r="U18" i="16"/>
  <c r="I86" i="15"/>
  <c r="M86" i="15"/>
  <c r="K86" i="15"/>
  <c r="J86" i="15"/>
  <c r="L86" i="15"/>
  <c r="W12" i="15"/>
  <c r="X12" i="15"/>
  <c r="C147" i="15"/>
  <c r="T18" i="14"/>
  <c r="S18" i="14"/>
  <c r="C55" i="12"/>
  <c r="G21" i="15"/>
  <c r="K137" i="13"/>
  <c r="I137" i="13"/>
  <c r="J137" i="13"/>
  <c r="K102" i="13"/>
  <c r="I102" i="13"/>
  <c r="J102" i="13"/>
  <c r="K59" i="13"/>
  <c r="I59" i="13"/>
  <c r="J59" i="13"/>
  <c r="K25" i="13"/>
  <c r="I25" i="13"/>
  <c r="J25" i="13"/>
  <c r="S56" i="12"/>
  <c r="V56" i="12"/>
  <c r="T56" i="12"/>
  <c r="D132" i="13"/>
  <c r="D146" i="13"/>
  <c r="L57" i="10"/>
  <c r="J27" i="6"/>
  <c r="I27" i="6"/>
  <c r="K27" i="6"/>
  <c r="R19" i="6"/>
  <c r="Q19" i="6"/>
  <c r="S19" i="6"/>
  <c r="R12" i="6"/>
  <c r="Q12" i="6"/>
  <c r="S12" i="6"/>
  <c r="S15" i="6"/>
  <c r="H43" i="10"/>
  <c r="J33" i="6"/>
  <c r="K33" i="6"/>
  <c r="I33" i="6"/>
  <c r="R25" i="6"/>
  <c r="S25" i="6"/>
  <c r="Q25" i="6"/>
  <c r="S26" i="6"/>
  <c r="J18" i="6"/>
  <c r="I18" i="6"/>
  <c r="Q11" i="6"/>
  <c r="R11" i="6"/>
  <c r="S17" i="5"/>
  <c r="U17" i="5"/>
  <c r="F147" i="15"/>
  <c r="L63" i="10"/>
  <c r="J39" i="6"/>
  <c r="I39" i="6"/>
  <c r="K39" i="6"/>
  <c r="K42" i="6"/>
  <c r="R31" i="6"/>
  <c r="Q31" i="6"/>
  <c r="S31" i="6"/>
  <c r="R16" i="6"/>
  <c r="Q16" i="6"/>
  <c r="S16" i="6"/>
  <c r="J138" i="15"/>
  <c r="L138" i="15"/>
  <c r="D105" i="15"/>
  <c r="F53" i="12"/>
  <c r="F57" i="12" s="1"/>
  <c r="L33" i="10"/>
  <c r="N33" i="10"/>
  <c r="J46" i="6"/>
  <c r="I46" i="6"/>
  <c r="R38" i="6"/>
  <c r="Q38" i="6"/>
  <c r="K52" i="6"/>
  <c r="I52" i="6"/>
  <c r="J52" i="6"/>
  <c r="S44" i="6"/>
  <c r="Q44" i="6"/>
  <c r="R44" i="6"/>
  <c r="J52" i="3"/>
  <c r="K52" i="3"/>
  <c r="J153" i="3"/>
  <c r="L153" i="3"/>
  <c r="K153" i="3"/>
  <c r="I187" i="3"/>
  <c r="L176" i="3"/>
  <c r="J176" i="3"/>
  <c r="K176" i="3"/>
  <c r="I195" i="3"/>
  <c r="L184" i="3"/>
  <c r="J184" i="3"/>
  <c r="K184" i="3"/>
  <c r="G120" i="3"/>
  <c r="L208" i="3"/>
  <c r="J208" i="3"/>
  <c r="K208" i="3"/>
  <c r="L216" i="3"/>
  <c r="L215" i="3"/>
  <c r="H192" i="3"/>
  <c r="J141" i="3"/>
  <c r="K141" i="3"/>
  <c r="K61" i="3"/>
  <c r="J61" i="3"/>
  <c r="H68" i="2"/>
  <c r="J65" i="2"/>
  <c r="K65" i="2"/>
  <c r="J57" i="2"/>
  <c r="K57" i="2"/>
  <c r="J13" i="2"/>
  <c r="K13" i="2"/>
  <c r="G18" i="2"/>
  <c r="L31" i="3"/>
  <c r="K31" i="3"/>
  <c r="J31" i="3"/>
  <c r="G53" i="12"/>
  <c r="G57" i="12" s="1"/>
  <c r="I6" i="12"/>
  <c r="J6" i="12"/>
  <c r="J25" i="12"/>
  <c r="I25" i="12"/>
  <c r="I41" i="12"/>
  <c r="J41" i="12"/>
  <c r="I18" i="12"/>
  <c r="J18" i="12"/>
  <c r="I34" i="12"/>
  <c r="J34" i="12"/>
  <c r="K17" i="5"/>
  <c r="I17" i="5"/>
  <c r="M17" i="5"/>
  <c r="L17" i="5"/>
  <c r="J17" i="5"/>
  <c r="L213" i="3"/>
  <c r="J213" i="3"/>
  <c r="K213" i="3"/>
  <c r="L110" i="3"/>
  <c r="K110" i="3"/>
  <c r="J110" i="3"/>
  <c r="I121" i="3"/>
  <c r="L102" i="3"/>
  <c r="K102" i="3"/>
  <c r="J102" i="3"/>
  <c r="I113" i="3"/>
  <c r="L94" i="3"/>
  <c r="K94" i="3"/>
  <c r="J94" i="3"/>
  <c r="L86" i="3"/>
  <c r="K86" i="3"/>
  <c r="J86" i="3"/>
  <c r="L71" i="3"/>
  <c r="K71" i="3"/>
  <c r="J71" i="3"/>
  <c r="L63" i="3"/>
  <c r="K63" i="3"/>
  <c r="J63" i="3"/>
  <c r="G115" i="3"/>
  <c r="L8" i="3"/>
  <c r="K8" i="3"/>
  <c r="J8" i="3"/>
  <c r="M21" i="5"/>
  <c r="K21" i="5"/>
  <c r="I21" i="5"/>
  <c r="L21" i="5"/>
  <c r="J21" i="5"/>
  <c r="L26" i="5"/>
  <c r="J26" i="5"/>
  <c r="M26" i="5"/>
  <c r="K26" i="5"/>
  <c r="I26" i="5"/>
  <c r="L44" i="5"/>
  <c r="J44" i="5"/>
  <c r="I44" i="5"/>
  <c r="M44" i="5"/>
  <c r="K44" i="5"/>
  <c r="J30" i="5"/>
  <c r="L30" i="5"/>
  <c r="K30" i="5"/>
  <c r="M30" i="5"/>
  <c r="I30" i="5"/>
  <c r="M48" i="5"/>
  <c r="L48" i="5"/>
  <c r="J48" i="5"/>
  <c r="I48" i="5"/>
  <c r="K48" i="5"/>
  <c r="M51" i="5"/>
  <c r="L164" i="3"/>
  <c r="J164" i="3"/>
  <c r="K164" i="3"/>
  <c r="F189" i="3"/>
  <c r="H120" i="3"/>
  <c r="G122" i="3"/>
  <c r="L27" i="3"/>
  <c r="K27" i="3"/>
  <c r="J27" i="3"/>
  <c r="W16" i="5"/>
  <c r="U16" i="5"/>
  <c r="S16" i="5"/>
  <c r="V16" i="5"/>
  <c r="T16" i="5"/>
  <c r="V24" i="5"/>
  <c r="T24" i="5"/>
  <c r="S24" i="5"/>
  <c r="W24" i="5"/>
  <c r="U24" i="5"/>
  <c r="V26" i="5"/>
  <c r="T26" i="5"/>
  <c r="W26" i="5"/>
  <c r="S26" i="5"/>
  <c r="U26" i="5"/>
  <c r="T20" i="5"/>
  <c r="V20" i="5"/>
  <c r="U20" i="5"/>
  <c r="W20" i="5"/>
  <c r="S20" i="5"/>
  <c r="W30" i="5"/>
  <c r="V30" i="5"/>
  <c r="T30" i="5"/>
  <c r="S30" i="5"/>
  <c r="U30" i="5"/>
  <c r="F119" i="3"/>
  <c r="G114" i="3"/>
  <c r="L35" i="3"/>
  <c r="K35" i="3"/>
  <c r="J35" i="3"/>
  <c r="N209" i="8"/>
  <c r="N121" i="8"/>
  <c r="N230" i="8"/>
  <c r="S14" i="5"/>
  <c r="W14" i="5"/>
  <c r="U14" i="5"/>
  <c r="T14" i="5"/>
  <c r="V14" i="5"/>
  <c r="G188" i="3"/>
  <c r="E116" i="3"/>
  <c r="L23" i="3"/>
  <c r="K23" i="3"/>
  <c r="J23" i="3"/>
  <c r="L34" i="3"/>
  <c r="K34" i="3"/>
  <c r="J34" i="3"/>
  <c r="L211" i="3"/>
  <c r="J211" i="3"/>
  <c r="K211" i="3"/>
  <c r="L169" i="3"/>
  <c r="J169" i="3"/>
  <c r="K169" i="3"/>
  <c r="L177" i="3"/>
  <c r="J177" i="3"/>
  <c r="I188" i="3"/>
  <c r="K177" i="3"/>
  <c r="L185" i="3"/>
  <c r="J185" i="3"/>
  <c r="I196" i="3"/>
  <c r="K185" i="3"/>
  <c r="G195" i="3"/>
  <c r="L163" i="3"/>
  <c r="J163" i="3"/>
  <c r="K163" i="3"/>
  <c r="J215" i="3"/>
  <c r="K215" i="3"/>
  <c r="H193" i="3"/>
  <c r="J140" i="3"/>
  <c r="K140" i="3"/>
  <c r="H67" i="2"/>
  <c r="J64" i="2"/>
  <c r="K64" i="2"/>
  <c r="J12" i="2"/>
  <c r="K12" i="2"/>
  <c r="G17" i="2"/>
  <c r="L24" i="3"/>
  <c r="K24" i="3"/>
  <c r="J24" i="3"/>
  <c r="G55" i="12"/>
  <c r="J8" i="12"/>
  <c r="I8" i="12"/>
  <c r="J27" i="12"/>
  <c r="I27" i="12"/>
  <c r="I43" i="12"/>
  <c r="J43" i="12"/>
  <c r="J20" i="12"/>
  <c r="I20" i="12"/>
  <c r="J36" i="12"/>
  <c r="I36" i="12"/>
  <c r="I52" i="12"/>
  <c r="J52" i="12"/>
  <c r="I16" i="5"/>
  <c r="M16" i="5"/>
  <c r="K16" i="5"/>
  <c r="J16" i="5"/>
  <c r="L16" i="5"/>
  <c r="J159" i="3"/>
  <c r="L159" i="3"/>
  <c r="K159" i="3"/>
  <c r="L109" i="3"/>
  <c r="K109" i="3"/>
  <c r="I120" i="3"/>
  <c r="J109" i="3"/>
  <c r="L101" i="3"/>
  <c r="K101" i="3"/>
  <c r="J101" i="3"/>
  <c r="L93" i="3"/>
  <c r="K93" i="3"/>
  <c r="J93" i="3"/>
  <c r="L85" i="3"/>
  <c r="K85" i="3"/>
  <c r="J85" i="3"/>
  <c r="L70" i="3"/>
  <c r="K70" i="3"/>
  <c r="J70" i="3"/>
  <c r="L62" i="3"/>
  <c r="K62" i="3"/>
  <c r="J62" i="3"/>
  <c r="G68" i="2"/>
  <c r="M29" i="5"/>
  <c r="K29" i="5"/>
  <c r="I29" i="5"/>
  <c r="L29" i="5"/>
  <c r="J29" i="5"/>
  <c r="L34" i="5"/>
  <c r="K34" i="5"/>
  <c r="J34" i="5"/>
  <c r="M34" i="5"/>
  <c r="I34" i="5"/>
  <c r="L52" i="5"/>
  <c r="J52" i="5"/>
  <c r="I52" i="5"/>
  <c r="M52" i="5"/>
  <c r="K52" i="5"/>
  <c r="J38" i="5"/>
  <c r="L38" i="5"/>
  <c r="K38" i="5"/>
  <c r="M38" i="5"/>
  <c r="I38" i="5"/>
  <c r="L218" i="3"/>
  <c r="J218" i="3"/>
  <c r="K218" i="3"/>
  <c r="F190" i="3"/>
  <c r="H119" i="3"/>
  <c r="G117" i="3"/>
  <c r="L19" i="3"/>
  <c r="K19" i="3"/>
  <c r="J19" i="3"/>
  <c r="W19" i="5"/>
  <c r="U19" i="5"/>
  <c r="S19" i="5"/>
  <c r="V19" i="5"/>
  <c r="T19" i="5"/>
  <c r="V32" i="5"/>
  <c r="U32" i="5"/>
  <c r="T32" i="5"/>
  <c r="W32" i="5"/>
  <c r="S32" i="5"/>
  <c r="V34" i="5"/>
  <c r="T34" i="5"/>
  <c r="S34" i="5"/>
  <c r="W34" i="5"/>
  <c r="U34" i="5"/>
  <c r="T28" i="5"/>
  <c r="V28" i="5"/>
  <c r="U28" i="5"/>
  <c r="S28" i="5"/>
  <c r="W28" i="5"/>
  <c r="W38" i="5"/>
  <c r="V38" i="5"/>
  <c r="T38" i="5"/>
  <c r="S38" i="5"/>
  <c r="U38" i="5"/>
  <c r="L161" i="3"/>
  <c r="J161" i="3"/>
  <c r="K161" i="3"/>
  <c r="F118" i="3"/>
  <c r="K57" i="3"/>
  <c r="J57" i="3"/>
  <c r="L32" i="3"/>
  <c r="K32" i="3"/>
  <c r="J32" i="3"/>
  <c r="N229" i="8"/>
  <c r="N141" i="8"/>
  <c r="N252" i="8"/>
  <c r="U12" i="5"/>
  <c r="S12" i="5"/>
  <c r="W12" i="5"/>
  <c r="V12" i="5"/>
  <c r="T12" i="5"/>
  <c r="E115" i="3"/>
  <c r="G43" i="2"/>
  <c r="G123" i="3"/>
  <c r="L17" i="3"/>
  <c r="K17" i="3"/>
  <c r="J17" i="3"/>
  <c r="F43" i="2"/>
  <c r="L26" i="3"/>
  <c r="K26" i="3"/>
  <c r="J26" i="3"/>
  <c r="E193" i="3"/>
  <c r="L170" i="3"/>
  <c r="J170" i="3"/>
  <c r="K170" i="3"/>
  <c r="I189" i="3"/>
  <c r="L178" i="3"/>
  <c r="J178" i="3"/>
  <c r="K178" i="3"/>
  <c r="J60" i="3"/>
  <c r="K60" i="3"/>
  <c r="I35" i="5"/>
  <c r="M35" i="5"/>
  <c r="K35" i="5"/>
  <c r="J35" i="5"/>
  <c r="L35" i="5"/>
  <c r="E190" i="3"/>
  <c r="J216" i="3"/>
  <c r="K216" i="3"/>
  <c r="H186" i="3"/>
  <c r="H194" i="3"/>
  <c r="K139" i="3"/>
  <c r="J139" i="3"/>
  <c r="K45" i="3"/>
  <c r="J45" i="3"/>
  <c r="K63" i="2"/>
  <c r="J63" i="2"/>
  <c r="J11" i="2"/>
  <c r="K11" i="2"/>
  <c r="L16" i="3"/>
  <c r="K16" i="3"/>
  <c r="J16" i="3"/>
  <c r="I10" i="12"/>
  <c r="J10" i="12"/>
  <c r="J29" i="12"/>
  <c r="I29" i="12"/>
  <c r="I45" i="12"/>
  <c r="J45" i="12"/>
  <c r="I22" i="12"/>
  <c r="J22" i="12"/>
  <c r="I38" i="12"/>
  <c r="J38" i="12"/>
  <c r="K14" i="5"/>
  <c r="I14" i="5"/>
  <c r="M14" i="5"/>
  <c r="L14" i="5"/>
  <c r="J14" i="5"/>
  <c r="E195" i="3"/>
  <c r="L108" i="3"/>
  <c r="I119" i="3"/>
  <c r="K108" i="3"/>
  <c r="J108" i="3"/>
  <c r="L100" i="3"/>
  <c r="K100" i="3"/>
  <c r="J100" i="3"/>
  <c r="L92" i="3"/>
  <c r="K92" i="3"/>
  <c r="J92" i="3"/>
  <c r="L84" i="3"/>
  <c r="K84" i="3"/>
  <c r="J84" i="3"/>
  <c r="L69" i="3"/>
  <c r="K69" i="3"/>
  <c r="J69" i="3"/>
  <c r="G67" i="2"/>
  <c r="L48" i="2"/>
  <c r="J48" i="2"/>
  <c r="K48" i="2"/>
  <c r="M37" i="5"/>
  <c r="L37" i="5"/>
  <c r="K37" i="5"/>
  <c r="I37" i="5"/>
  <c r="J37" i="5"/>
  <c r="L42" i="5"/>
  <c r="K42" i="5"/>
  <c r="J42" i="5"/>
  <c r="I42" i="5"/>
  <c r="M42" i="5"/>
  <c r="K33" i="5"/>
  <c r="I33" i="5"/>
  <c r="M33" i="5"/>
  <c r="L33" i="5"/>
  <c r="J33" i="5"/>
  <c r="J46" i="5"/>
  <c r="L46" i="5"/>
  <c r="K46" i="5"/>
  <c r="I46" i="5"/>
  <c r="M46" i="5"/>
  <c r="L160" i="3"/>
  <c r="J160" i="3"/>
  <c r="K160" i="3"/>
  <c r="F191" i="3"/>
  <c r="H118" i="3"/>
  <c r="K55" i="3"/>
  <c r="J55" i="3"/>
  <c r="F68" i="2"/>
  <c r="L12" i="3"/>
  <c r="K12" i="3"/>
  <c r="J12" i="3"/>
  <c r="W27" i="5"/>
  <c r="U27" i="5"/>
  <c r="S27" i="5"/>
  <c r="T27" i="5"/>
  <c r="V27" i="5"/>
  <c r="V40" i="5"/>
  <c r="U40" i="5"/>
  <c r="T40" i="5"/>
  <c r="S40" i="5"/>
  <c r="W40" i="5"/>
  <c r="V42" i="5"/>
  <c r="T42" i="5"/>
  <c r="S42" i="5"/>
  <c r="W42" i="5"/>
  <c r="U42" i="5"/>
  <c r="T36" i="5"/>
  <c r="V36" i="5"/>
  <c r="U36" i="5"/>
  <c r="W36" i="5"/>
  <c r="S36" i="5"/>
  <c r="W37" i="5"/>
  <c r="W46" i="5"/>
  <c r="V46" i="5"/>
  <c r="T46" i="5"/>
  <c r="S46" i="5"/>
  <c r="U46" i="5"/>
  <c r="F117" i="3"/>
  <c r="L25" i="3"/>
  <c r="K25" i="3"/>
  <c r="J25" i="3"/>
  <c r="N275" i="8"/>
  <c r="N187" i="8"/>
  <c r="N274" i="8"/>
  <c r="W10" i="5"/>
  <c r="U10" i="5"/>
  <c r="S10" i="5"/>
  <c r="V10" i="5"/>
  <c r="T10" i="5"/>
  <c r="E122" i="3"/>
  <c r="E114" i="3"/>
  <c r="J50" i="3"/>
  <c r="K50" i="3"/>
  <c r="G42" i="2"/>
  <c r="L24" i="2"/>
  <c r="K24" i="2"/>
  <c r="J24" i="2"/>
  <c r="G116" i="3"/>
  <c r="L10" i="3"/>
  <c r="K10" i="3"/>
  <c r="J10" i="3"/>
  <c r="L37" i="3"/>
  <c r="K37" i="3"/>
  <c r="J37" i="3"/>
  <c r="S33" i="5"/>
  <c r="W33" i="5"/>
  <c r="U33" i="5"/>
  <c r="T33" i="5"/>
  <c r="V33" i="5"/>
  <c r="G187" i="3"/>
  <c r="H187" i="3"/>
  <c r="H195" i="3"/>
  <c r="J138" i="3"/>
  <c r="K138" i="3"/>
  <c r="J62" i="2"/>
  <c r="K62" i="2"/>
  <c r="J10" i="2"/>
  <c r="K10" i="2"/>
  <c r="L9" i="3"/>
  <c r="K9" i="3"/>
  <c r="J9" i="3"/>
  <c r="A15" i="12"/>
  <c r="J15" i="12"/>
  <c r="I15" i="12"/>
  <c r="J31" i="12"/>
  <c r="I31" i="12"/>
  <c r="I47" i="12"/>
  <c r="J47" i="12"/>
  <c r="I24" i="12"/>
  <c r="J24" i="12"/>
  <c r="M12" i="5"/>
  <c r="K12" i="5"/>
  <c r="I12" i="5"/>
  <c r="L12" i="5"/>
  <c r="J12" i="5"/>
  <c r="G192" i="3"/>
  <c r="G190" i="3"/>
  <c r="I118" i="3"/>
  <c r="L107" i="3"/>
  <c r="K107" i="3"/>
  <c r="J107" i="3"/>
  <c r="L99" i="3"/>
  <c r="K99" i="3"/>
  <c r="J99" i="3"/>
  <c r="L91" i="3"/>
  <c r="K91" i="3"/>
  <c r="J91" i="3"/>
  <c r="L83" i="3"/>
  <c r="K83" i="3"/>
  <c r="J83" i="3"/>
  <c r="L68" i="3"/>
  <c r="K68" i="3"/>
  <c r="J68" i="3"/>
  <c r="K46" i="3"/>
  <c r="J46" i="3"/>
  <c r="L47" i="2"/>
  <c r="J47" i="2"/>
  <c r="K47" i="2"/>
  <c r="L49" i="2"/>
  <c r="M45" i="5"/>
  <c r="L45" i="5"/>
  <c r="K45" i="5"/>
  <c r="I45" i="5"/>
  <c r="J45" i="5"/>
  <c r="L50" i="5"/>
  <c r="K50" i="5"/>
  <c r="J50" i="5"/>
  <c r="M50" i="5"/>
  <c r="I50" i="5"/>
  <c r="K41" i="5"/>
  <c r="I41" i="5"/>
  <c r="M41" i="5"/>
  <c r="L41" i="5"/>
  <c r="J41" i="5"/>
  <c r="L210" i="3"/>
  <c r="J210" i="3"/>
  <c r="K210" i="3"/>
  <c r="F192" i="3"/>
  <c r="H117" i="3"/>
  <c r="F67" i="2"/>
  <c r="S9" i="16"/>
  <c r="S49" i="5"/>
  <c r="W49" i="5"/>
  <c r="U49" i="5"/>
  <c r="T49" i="5"/>
  <c r="V49" i="5"/>
  <c r="W35" i="5"/>
  <c r="V35" i="5"/>
  <c r="U35" i="5"/>
  <c r="S35" i="5"/>
  <c r="T35" i="5"/>
  <c r="V48" i="5"/>
  <c r="U48" i="5"/>
  <c r="T48" i="5"/>
  <c r="W48" i="5"/>
  <c r="S48" i="5"/>
  <c r="V50" i="5"/>
  <c r="T50" i="5"/>
  <c r="S50" i="5"/>
  <c r="W50" i="5"/>
  <c r="U50" i="5"/>
  <c r="T44" i="5"/>
  <c r="V44" i="5"/>
  <c r="U44" i="5"/>
  <c r="S44" i="5"/>
  <c r="W44" i="5"/>
  <c r="L212" i="3"/>
  <c r="J212" i="3"/>
  <c r="K212" i="3"/>
  <c r="F116" i="3"/>
  <c r="L20" i="3"/>
  <c r="K20" i="3"/>
  <c r="J20" i="3"/>
  <c r="N231" i="8"/>
  <c r="N143" i="8"/>
  <c r="N253" i="8"/>
  <c r="N207" i="8"/>
  <c r="E121" i="3"/>
  <c r="E113" i="3"/>
  <c r="K23" i="2"/>
  <c r="L23" i="2"/>
  <c r="J23" i="2"/>
  <c r="J157" i="3"/>
  <c r="K157" i="3"/>
  <c r="L157" i="3"/>
  <c r="L172" i="3"/>
  <c r="J172" i="3"/>
  <c r="K172" i="3"/>
  <c r="I191" i="3"/>
  <c r="L180" i="3"/>
  <c r="J180" i="3"/>
  <c r="K180" i="3"/>
  <c r="J44" i="3"/>
  <c r="K44" i="3"/>
  <c r="L29" i="3"/>
  <c r="K29" i="3"/>
  <c r="J29" i="3"/>
  <c r="T29" i="5"/>
  <c r="V29" i="5"/>
  <c r="J158" i="3"/>
  <c r="L158" i="3"/>
  <c r="K158" i="3"/>
  <c r="H188" i="3"/>
  <c r="H196" i="3"/>
  <c r="J137" i="3"/>
  <c r="K137" i="3"/>
  <c r="J61" i="2"/>
  <c r="K61" i="2"/>
  <c r="K9" i="2"/>
  <c r="J9" i="2"/>
  <c r="G118" i="3"/>
  <c r="G56" i="12"/>
  <c r="I17" i="12"/>
  <c r="J17" i="12"/>
  <c r="I33" i="12"/>
  <c r="J33" i="12"/>
  <c r="I49" i="12"/>
  <c r="J49" i="12"/>
  <c r="J26" i="12"/>
  <c r="I26" i="12"/>
  <c r="A13" i="12"/>
  <c r="I13" i="12"/>
  <c r="J13" i="12"/>
  <c r="M47" i="5"/>
  <c r="K47" i="5"/>
  <c r="J47" i="5"/>
  <c r="I47" i="5"/>
  <c r="L47" i="5"/>
  <c r="E187" i="3"/>
  <c r="G189" i="3"/>
  <c r="L106" i="3"/>
  <c r="K106" i="3"/>
  <c r="J106" i="3"/>
  <c r="I117" i="3"/>
  <c r="L98" i="3"/>
  <c r="K98" i="3"/>
  <c r="J98" i="3"/>
  <c r="L90" i="3"/>
  <c r="K90" i="3"/>
  <c r="J90" i="3"/>
  <c r="L82" i="3"/>
  <c r="K82" i="3"/>
  <c r="J82" i="3"/>
  <c r="L67" i="3"/>
  <c r="K67" i="3"/>
  <c r="J67" i="3"/>
  <c r="L36" i="3"/>
  <c r="K36" i="3"/>
  <c r="J36" i="3"/>
  <c r="I27" i="5"/>
  <c r="M27" i="5"/>
  <c r="K27" i="5"/>
  <c r="J27" i="5"/>
  <c r="L27" i="5"/>
  <c r="L9" i="5"/>
  <c r="J9" i="5"/>
  <c r="M9" i="5"/>
  <c r="K9" i="5"/>
  <c r="I9" i="5"/>
  <c r="K49" i="5"/>
  <c r="I49" i="5"/>
  <c r="M49" i="5"/>
  <c r="L49" i="5"/>
  <c r="J49" i="5"/>
  <c r="L13" i="5"/>
  <c r="J13" i="5"/>
  <c r="I13" i="5"/>
  <c r="M13" i="5"/>
  <c r="K13" i="5"/>
  <c r="E192" i="3"/>
  <c r="F193" i="3"/>
  <c r="H116" i="3"/>
  <c r="G119" i="3"/>
  <c r="W43" i="5"/>
  <c r="V43" i="5"/>
  <c r="U43" i="5"/>
  <c r="S43" i="5"/>
  <c r="T43" i="5"/>
  <c r="U31" i="5"/>
  <c r="S31" i="5"/>
  <c r="W31" i="5"/>
  <c r="V31" i="5"/>
  <c r="T31" i="5"/>
  <c r="T52" i="5"/>
  <c r="V52" i="5"/>
  <c r="U52" i="5"/>
  <c r="W52" i="5"/>
  <c r="S52" i="5"/>
  <c r="E194" i="3"/>
  <c r="F123" i="3"/>
  <c r="F115" i="3"/>
  <c r="J49" i="3"/>
  <c r="K49" i="3"/>
  <c r="L13" i="3"/>
  <c r="K13" i="3"/>
  <c r="J13" i="3"/>
  <c r="N251" i="8"/>
  <c r="N163" i="8"/>
  <c r="N142" i="8"/>
  <c r="L217" i="3"/>
  <c r="J217" i="3"/>
  <c r="K217" i="3"/>
  <c r="E120" i="3"/>
  <c r="L22" i="2"/>
  <c r="J22" i="2"/>
  <c r="K22" i="2"/>
  <c r="G113" i="3"/>
  <c r="J156" i="3"/>
  <c r="L156" i="3"/>
  <c r="K156" i="3"/>
  <c r="L173" i="3"/>
  <c r="J173" i="3"/>
  <c r="K173" i="3"/>
  <c r="L181" i="3"/>
  <c r="J181" i="3"/>
  <c r="K181" i="3"/>
  <c r="I192" i="3"/>
  <c r="L21" i="3"/>
  <c r="K21" i="3"/>
  <c r="J21" i="3"/>
  <c r="H189" i="3"/>
  <c r="K144" i="3"/>
  <c r="J144" i="3"/>
  <c r="K136" i="3"/>
  <c r="J136" i="3"/>
  <c r="K53" i="3"/>
  <c r="J53" i="3"/>
  <c r="K60" i="2"/>
  <c r="J60" i="2"/>
  <c r="J16" i="2"/>
  <c r="K16" i="2"/>
  <c r="K8" i="2"/>
  <c r="J8" i="2"/>
  <c r="G54" i="12"/>
  <c r="J19" i="12"/>
  <c r="I19" i="12"/>
  <c r="I35" i="12"/>
  <c r="J35" i="12"/>
  <c r="J51" i="12"/>
  <c r="I51" i="12"/>
  <c r="I28" i="12"/>
  <c r="J28" i="12"/>
  <c r="N185" i="8"/>
  <c r="W45" i="5"/>
  <c r="U45" i="5"/>
  <c r="T45" i="5"/>
  <c r="S45" i="5"/>
  <c r="V45" i="5"/>
  <c r="L105" i="3"/>
  <c r="K105" i="3"/>
  <c r="J105" i="3"/>
  <c r="I116" i="3"/>
  <c r="L97" i="3"/>
  <c r="K97" i="3"/>
  <c r="J97" i="3"/>
  <c r="L89" i="3"/>
  <c r="K89" i="3"/>
  <c r="J89" i="3"/>
  <c r="L81" i="3"/>
  <c r="K81" i="3"/>
  <c r="J81" i="3"/>
  <c r="L66" i="3"/>
  <c r="K66" i="3"/>
  <c r="J66" i="3"/>
  <c r="L28" i="3"/>
  <c r="K28" i="3"/>
  <c r="J28" i="3"/>
  <c r="K25" i="5"/>
  <c r="I25" i="5"/>
  <c r="M25" i="5"/>
  <c r="L25" i="5"/>
  <c r="J25" i="5"/>
  <c r="L7" i="5"/>
  <c r="J7" i="5"/>
  <c r="M7" i="5"/>
  <c r="K7" i="5"/>
  <c r="I7" i="5"/>
  <c r="L20" i="5"/>
  <c r="J20" i="5"/>
  <c r="M20" i="5"/>
  <c r="K20" i="5"/>
  <c r="I20" i="5"/>
  <c r="L24" i="5"/>
  <c r="J24" i="5"/>
  <c r="I24" i="5"/>
  <c r="M24" i="5"/>
  <c r="K24" i="5"/>
  <c r="F186" i="3"/>
  <c r="F194" i="3"/>
  <c r="H123" i="3"/>
  <c r="H115" i="3"/>
  <c r="K47" i="3"/>
  <c r="J47" i="3"/>
  <c r="F18" i="2"/>
  <c r="Q21" i="16"/>
  <c r="W51" i="5"/>
  <c r="V51" i="5"/>
  <c r="U51" i="5"/>
  <c r="S51" i="5"/>
  <c r="T51" i="5"/>
  <c r="V7" i="5"/>
  <c r="T7" i="5"/>
  <c r="W7" i="5"/>
  <c r="S7" i="5"/>
  <c r="U7" i="5"/>
  <c r="U39" i="5"/>
  <c r="S39" i="5"/>
  <c r="W39" i="5"/>
  <c r="V39" i="5"/>
  <c r="T39" i="5"/>
  <c r="E186" i="3"/>
  <c r="F122" i="3"/>
  <c r="F114" i="3"/>
  <c r="K56" i="3"/>
  <c r="J56" i="3"/>
  <c r="L7" i="3"/>
  <c r="K7" i="3"/>
  <c r="J7" i="3"/>
  <c r="N98" i="8"/>
  <c r="N97" i="8"/>
  <c r="N164" i="8"/>
  <c r="E119" i="3"/>
  <c r="K58" i="3"/>
  <c r="J58" i="3"/>
  <c r="J21" i="2"/>
  <c r="K21" i="2"/>
  <c r="J155" i="3"/>
  <c r="L155" i="3"/>
  <c r="K155" i="3"/>
  <c r="L174" i="3"/>
  <c r="J174" i="3"/>
  <c r="K174" i="3"/>
  <c r="L182" i="3"/>
  <c r="I193" i="3"/>
  <c r="J182" i="3"/>
  <c r="K182" i="3"/>
  <c r="L14" i="3"/>
  <c r="K14" i="3"/>
  <c r="J14" i="3"/>
  <c r="L167" i="3"/>
  <c r="J167" i="3"/>
  <c r="K167" i="3"/>
  <c r="H190" i="3"/>
  <c r="J143" i="3"/>
  <c r="K143" i="3"/>
  <c r="J135" i="3"/>
  <c r="K135" i="3"/>
  <c r="J59" i="2"/>
  <c r="K59" i="2"/>
  <c r="H18" i="2"/>
  <c r="K15" i="2"/>
  <c r="J15" i="2"/>
  <c r="J7" i="2"/>
  <c r="K7" i="2"/>
  <c r="A12" i="12"/>
  <c r="J12" i="12"/>
  <c r="I12" i="12"/>
  <c r="J21" i="12"/>
  <c r="I21" i="12"/>
  <c r="I37" i="12"/>
  <c r="J37" i="12"/>
  <c r="A11" i="12"/>
  <c r="I11" i="12"/>
  <c r="J11" i="12"/>
  <c r="I30" i="12"/>
  <c r="J30" i="12"/>
  <c r="N165" i="8"/>
  <c r="L112" i="3"/>
  <c r="K112" i="3"/>
  <c r="J112" i="3"/>
  <c r="I123" i="3"/>
  <c r="L104" i="3"/>
  <c r="K104" i="3"/>
  <c r="J104" i="3"/>
  <c r="I115" i="3"/>
  <c r="L96" i="3"/>
  <c r="K96" i="3"/>
  <c r="J96" i="3"/>
  <c r="L88" i="3"/>
  <c r="K88" i="3"/>
  <c r="J88" i="3"/>
  <c r="L80" i="3"/>
  <c r="K80" i="3"/>
  <c r="J80" i="3"/>
  <c r="L65" i="3"/>
  <c r="K65" i="3"/>
  <c r="J65" i="3"/>
  <c r="J54" i="3"/>
  <c r="K54" i="3"/>
  <c r="L22" i="3"/>
  <c r="K22" i="3"/>
  <c r="J22" i="3"/>
  <c r="M23" i="5"/>
  <c r="K23" i="5"/>
  <c r="I23" i="5"/>
  <c r="L23" i="5"/>
  <c r="J23" i="5"/>
  <c r="L15" i="5"/>
  <c r="J15" i="5"/>
  <c r="M15" i="5"/>
  <c r="K15" i="5"/>
  <c r="I15" i="5"/>
  <c r="L28" i="5"/>
  <c r="J28" i="5"/>
  <c r="M28" i="5"/>
  <c r="K28" i="5"/>
  <c r="I28" i="5"/>
  <c r="J11" i="5"/>
  <c r="L11" i="5"/>
  <c r="K11" i="5"/>
  <c r="M11" i="5"/>
  <c r="I11" i="5"/>
  <c r="M32" i="5"/>
  <c r="L32" i="5"/>
  <c r="J32" i="5"/>
  <c r="I32" i="5"/>
  <c r="K32" i="5"/>
  <c r="L168" i="3"/>
  <c r="J168" i="3"/>
  <c r="K168" i="3"/>
  <c r="F187" i="3"/>
  <c r="F195" i="3"/>
  <c r="H122" i="3"/>
  <c r="H114" i="3"/>
  <c r="F17" i="2"/>
  <c r="L38" i="3"/>
  <c r="K38" i="3"/>
  <c r="J38" i="3"/>
  <c r="O9" i="16"/>
  <c r="V15" i="5"/>
  <c r="T15" i="5"/>
  <c r="W15" i="5"/>
  <c r="U15" i="5"/>
  <c r="S15" i="5"/>
  <c r="U47" i="5"/>
  <c r="S47" i="5"/>
  <c r="W47" i="5"/>
  <c r="V47" i="5"/>
  <c r="T47" i="5"/>
  <c r="V11" i="5"/>
  <c r="T11" i="5"/>
  <c r="S11" i="5"/>
  <c r="U11" i="5"/>
  <c r="W11" i="5"/>
  <c r="F121" i="3"/>
  <c r="F113" i="3"/>
  <c r="E189" i="3"/>
  <c r="K48" i="3"/>
  <c r="J48" i="3"/>
  <c r="N120" i="8"/>
  <c r="N99" i="8"/>
  <c r="N186" i="8"/>
  <c r="L209" i="3"/>
  <c r="J209" i="3"/>
  <c r="K209" i="3"/>
  <c r="E118" i="3"/>
  <c r="K40" i="3"/>
  <c r="J40" i="3"/>
  <c r="T17" i="5"/>
  <c r="V17" i="5"/>
  <c r="J154" i="3"/>
  <c r="L154" i="3"/>
  <c r="K154" i="3"/>
  <c r="L175" i="3"/>
  <c r="J175" i="3"/>
  <c r="I186" i="3"/>
  <c r="K175" i="3"/>
  <c r="L183" i="3"/>
  <c r="J183" i="3"/>
  <c r="I194" i="3"/>
  <c r="K183" i="3"/>
  <c r="N273" i="8"/>
  <c r="I8" i="5"/>
  <c r="M8" i="5"/>
  <c r="K8" i="5"/>
  <c r="J8" i="5"/>
  <c r="L8" i="5"/>
  <c r="H191" i="3"/>
  <c r="J142" i="3"/>
  <c r="K142" i="3"/>
  <c r="J58" i="2"/>
  <c r="K58" i="2"/>
  <c r="H17" i="2"/>
  <c r="K14" i="2"/>
  <c r="J14" i="2"/>
  <c r="A14" i="12"/>
  <c r="I23" i="12"/>
  <c r="J23" i="12"/>
  <c r="I39" i="12"/>
  <c r="J39" i="12"/>
  <c r="I16" i="12"/>
  <c r="J16" i="12"/>
  <c r="I32" i="12"/>
  <c r="J32" i="12"/>
  <c r="I19" i="5"/>
  <c r="M19" i="5"/>
  <c r="K19" i="5"/>
  <c r="J19" i="5"/>
  <c r="L19" i="5"/>
  <c r="G186" i="3"/>
  <c r="L111" i="3"/>
  <c r="K111" i="3"/>
  <c r="J111" i="3"/>
  <c r="I122" i="3"/>
  <c r="L103" i="3"/>
  <c r="K103" i="3"/>
  <c r="J103" i="3"/>
  <c r="I114" i="3"/>
  <c r="L95" i="3"/>
  <c r="K95" i="3"/>
  <c r="J95" i="3"/>
  <c r="L87" i="3"/>
  <c r="K87" i="3"/>
  <c r="J87" i="3"/>
  <c r="L72" i="3"/>
  <c r="K72" i="3"/>
  <c r="J72" i="3"/>
  <c r="L64" i="3"/>
  <c r="K64" i="3"/>
  <c r="J64" i="3"/>
  <c r="L15" i="3"/>
  <c r="K15" i="3"/>
  <c r="J15" i="3"/>
  <c r="M10" i="5"/>
  <c r="K10" i="5"/>
  <c r="I10" i="5"/>
  <c r="L10" i="5"/>
  <c r="J10" i="5"/>
  <c r="L18" i="5"/>
  <c r="J18" i="5"/>
  <c r="M18" i="5"/>
  <c r="K18" i="5"/>
  <c r="I18" i="5"/>
  <c r="L36" i="5"/>
  <c r="J36" i="5"/>
  <c r="I36" i="5"/>
  <c r="M36" i="5"/>
  <c r="K36" i="5"/>
  <c r="J22" i="5"/>
  <c r="L22" i="5"/>
  <c r="K22" i="5"/>
  <c r="M22" i="5"/>
  <c r="I22" i="5"/>
  <c r="M40" i="5"/>
  <c r="L40" i="5"/>
  <c r="J40" i="5"/>
  <c r="I40" i="5"/>
  <c r="K40" i="5"/>
  <c r="F188" i="3"/>
  <c r="F196" i="3"/>
  <c r="H121" i="3"/>
  <c r="H113" i="3"/>
  <c r="L33" i="3"/>
  <c r="K33" i="3"/>
  <c r="J33" i="3"/>
  <c r="W8" i="5"/>
  <c r="U8" i="5"/>
  <c r="S8" i="5"/>
  <c r="T8" i="5"/>
  <c r="V8" i="5"/>
  <c r="V13" i="5"/>
  <c r="T13" i="5"/>
  <c r="U13" i="5"/>
  <c r="W13" i="5"/>
  <c r="S13" i="5"/>
  <c r="V18" i="5"/>
  <c r="T18" i="5"/>
  <c r="W18" i="5"/>
  <c r="U18" i="5"/>
  <c r="S18" i="5"/>
  <c r="T9" i="5"/>
  <c r="V9" i="5"/>
  <c r="U9" i="5"/>
  <c r="S9" i="5"/>
  <c r="W9" i="5"/>
  <c r="V22" i="5"/>
  <c r="T22" i="5"/>
  <c r="S22" i="5"/>
  <c r="W22" i="5"/>
  <c r="U22" i="5"/>
  <c r="L165" i="3"/>
  <c r="J165" i="3"/>
  <c r="K165" i="3"/>
  <c r="F120" i="3"/>
  <c r="J41" i="3"/>
  <c r="K41" i="3"/>
  <c r="G121" i="3"/>
  <c r="L39" i="3"/>
  <c r="K39" i="3"/>
  <c r="J39" i="3"/>
  <c r="N119" i="8"/>
  <c r="N208" i="8"/>
  <c r="M31" i="5"/>
  <c r="K31" i="5"/>
  <c r="J31" i="5"/>
  <c r="I31" i="5"/>
  <c r="L31" i="5"/>
  <c r="E191" i="3"/>
  <c r="E117" i="3"/>
  <c r="E123" i="3"/>
  <c r="K42" i="3"/>
  <c r="J42" i="3"/>
  <c r="L30" i="3"/>
  <c r="K30" i="3"/>
  <c r="J30" i="3"/>
  <c r="L71" i="2"/>
  <c r="K71" i="2"/>
  <c r="J71" i="2"/>
  <c r="K46" i="2"/>
  <c r="J46" i="2"/>
  <c r="J45" i="2"/>
  <c r="K45" i="2"/>
  <c r="K44" i="2"/>
  <c r="J44" i="2"/>
  <c r="K70" i="2"/>
  <c r="J70" i="2"/>
  <c r="J69" i="2"/>
  <c r="K69" i="2"/>
  <c r="N33" i="33"/>
  <c r="N30" i="33"/>
  <c r="N32" i="33"/>
  <c r="N31" i="33"/>
  <c r="N52" i="33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P25" i="19"/>
  <c r="N23" i="19"/>
  <c r="P16" i="19"/>
  <c r="N21" i="19"/>
  <c r="P12" i="19"/>
  <c r="N9" i="19"/>
  <c r="M7" i="19"/>
  <c r="P7" i="19"/>
  <c r="N55" i="31"/>
  <c r="N53" i="31"/>
  <c r="N54" i="31"/>
  <c r="N30" i="31"/>
  <c r="N32" i="31"/>
  <c r="N33" i="31"/>
  <c r="N31" i="31"/>
  <c r="I51" i="25"/>
  <c r="L52" i="25" s="1"/>
  <c r="I29" i="25"/>
  <c r="L30" i="25" s="1"/>
  <c r="G7" i="25"/>
  <c r="J8" i="25" s="1"/>
  <c r="L8" i="25"/>
  <c r="L19" i="10"/>
  <c r="L15" i="10"/>
  <c r="L18" i="10"/>
  <c r="L14" i="10"/>
  <c r="L9" i="10"/>
  <c r="L17" i="10"/>
  <c r="L12" i="10"/>
  <c r="L13" i="10"/>
  <c r="I7" i="10"/>
  <c r="L8" i="10"/>
  <c r="L20" i="10"/>
  <c r="L21" i="10"/>
  <c r="L16" i="10"/>
  <c r="L62" i="25"/>
  <c r="L58" i="25"/>
  <c r="L55" i="25"/>
  <c r="L53" i="25"/>
  <c r="L42" i="25"/>
  <c r="L65" i="25"/>
  <c r="L61" i="25"/>
  <c r="L57" i="25"/>
  <c r="L41" i="25"/>
  <c r="L63" i="25"/>
  <c r="L59" i="25"/>
  <c r="L33" i="25"/>
  <c r="L31" i="25"/>
  <c r="L56" i="25"/>
  <c r="L60" i="25"/>
  <c r="L54" i="25"/>
  <c r="L37" i="25"/>
  <c r="L36" i="25"/>
  <c r="L35" i="25"/>
  <c r="L64" i="25"/>
  <c r="L39" i="25"/>
  <c r="L38" i="25"/>
  <c r="L34" i="25"/>
  <c r="L32" i="25"/>
  <c r="L43" i="25"/>
  <c r="L40" i="25"/>
  <c r="I29" i="24"/>
  <c r="L8" i="24"/>
  <c r="G7" i="24"/>
  <c r="J8" i="24" s="1"/>
  <c r="I73" i="24"/>
  <c r="I253" i="24"/>
  <c r="I205" i="24"/>
  <c r="I161" i="24"/>
  <c r="I95" i="24"/>
  <c r="I51" i="24"/>
  <c r="I139" i="24"/>
  <c r="I117" i="24"/>
  <c r="I183" i="24"/>
  <c r="I227" i="24"/>
  <c r="N30" i="25"/>
  <c r="X157" i="19"/>
  <c r="V161" i="19"/>
  <c r="V149" i="19"/>
  <c r="V147" i="19"/>
  <c r="V135" i="19"/>
  <c r="V133" i="19"/>
  <c r="V121" i="19"/>
  <c r="X114" i="19"/>
  <c r="V119" i="19"/>
  <c r="V107" i="19"/>
  <c r="V105" i="19"/>
  <c r="V93" i="19"/>
  <c r="V91" i="19"/>
  <c r="V79" i="19"/>
  <c r="V77" i="19"/>
  <c r="V65" i="19"/>
  <c r="V63" i="19"/>
  <c r="V51" i="19"/>
  <c r="X44" i="19"/>
  <c r="V49" i="19"/>
  <c r="X40" i="19"/>
  <c r="V37" i="19"/>
  <c r="X30" i="19"/>
  <c r="X26" i="19"/>
  <c r="X19" i="19"/>
  <c r="X17" i="19"/>
  <c r="X15" i="19"/>
  <c r="X11" i="19"/>
  <c r="V9" i="19"/>
  <c r="U7" i="19"/>
  <c r="F161" i="19"/>
  <c r="F149" i="19"/>
  <c r="F147" i="19"/>
  <c r="H138" i="19"/>
  <c r="F135" i="19"/>
  <c r="F133" i="19"/>
  <c r="F121" i="19"/>
  <c r="H112" i="19"/>
  <c r="F119" i="19"/>
  <c r="F107" i="19"/>
  <c r="F105" i="19"/>
  <c r="F93" i="19"/>
  <c r="F91" i="19"/>
  <c r="F79" i="19"/>
  <c r="F77" i="19"/>
  <c r="F65" i="19"/>
  <c r="F51" i="19"/>
  <c r="F49" i="19"/>
  <c r="F37" i="19"/>
  <c r="H33" i="19"/>
  <c r="H32" i="19"/>
  <c r="H29" i="19"/>
  <c r="F35" i="19"/>
  <c r="H19" i="19"/>
  <c r="H17" i="19"/>
  <c r="H15" i="19"/>
  <c r="H11" i="19"/>
  <c r="F9" i="19"/>
  <c r="E7" i="19"/>
  <c r="L63" i="24"/>
  <c r="L59" i="24"/>
  <c r="L62" i="24"/>
  <c r="L58" i="24"/>
  <c r="L55" i="24"/>
  <c r="L53" i="24"/>
  <c r="L65" i="24"/>
  <c r="L61" i="24"/>
  <c r="L57" i="24"/>
  <c r="L60" i="24"/>
  <c r="L54" i="24"/>
  <c r="L64" i="24"/>
  <c r="L56" i="24"/>
  <c r="L87" i="24"/>
  <c r="K138" i="41"/>
  <c r="L282" i="8"/>
  <c r="L278" i="8"/>
  <c r="L275" i="8"/>
  <c r="L273" i="8"/>
  <c r="K271" i="8"/>
  <c r="L285" i="8"/>
  <c r="L281" i="8"/>
  <c r="L277" i="8"/>
  <c r="L263" i="8"/>
  <c r="L259" i="8"/>
  <c r="L255" i="8"/>
  <c r="L241" i="8"/>
  <c r="L237" i="8"/>
  <c r="L233" i="8"/>
  <c r="L219" i="8"/>
  <c r="L215" i="8"/>
  <c r="L211" i="8"/>
  <c r="L197" i="8"/>
  <c r="L193" i="8"/>
  <c r="L189" i="8"/>
  <c r="L175" i="8"/>
  <c r="L171" i="8"/>
  <c r="L167" i="8"/>
  <c r="L153" i="8"/>
  <c r="L149" i="8"/>
  <c r="L145" i="8"/>
  <c r="L254" i="8"/>
  <c r="L251" i="8"/>
  <c r="L239" i="8"/>
  <c r="L231" i="8"/>
  <c r="L213" i="8"/>
  <c r="K205" i="8"/>
  <c r="L172" i="8"/>
  <c r="L146" i="8"/>
  <c r="L129" i="8"/>
  <c r="L125" i="8"/>
  <c r="L107" i="8"/>
  <c r="L103" i="8"/>
  <c r="K51" i="8"/>
  <c r="L8" i="8"/>
  <c r="L238" i="8"/>
  <c r="L212" i="8"/>
  <c r="L196" i="8"/>
  <c r="L170" i="8"/>
  <c r="L164" i="8"/>
  <c r="L144" i="8"/>
  <c r="K73" i="8"/>
  <c r="L262" i="8"/>
  <c r="L236" i="8"/>
  <c r="L230" i="8"/>
  <c r="L210" i="8"/>
  <c r="L207" i="8"/>
  <c r="L195" i="8"/>
  <c r="L187" i="8"/>
  <c r="L169" i="8"/>
  <c r="K161" i="8"/>
  <c r="L141" i="8"/>
  <c r="K139" i="8"/>
  <c r="L128" i="8"/>
  <c r="L124" i="8"/>
  <c r="L121" i="8"/>
  <c r="L119" i="8"/>
  <c r="K117" i="8"/>
  <c r="L106" i="8"/>
  <c r="L102" i="8"/>
  <c r="L99" i="8"/>
  <c r="L97" i="8"/>
  <c r="K95" i="8"/>
  <c r="L276" i="8"/>
  <c r="L261" i="8"/>
  <c r="L253" i="8"/>
  <c r="L235" i="8"/>
  <c r="K227" i="8"/>
  <c r="L194" i="8"/>
  <c r="L168" i="8"/>
  <c r="L152" i="8"/>
  <c r="L260" i="8"/>
  <c r="L234" i="8"/>
  <c r="L218" i="8"/>
  <c r="L192" i="8"/>
  <c r="L186" i="8"/>
  <c r="L166" i="8"/>
  <c r="L163" i="8"/>
  <c r="L151" i="8"/>
  <c r="L143" i="8"/>
  <c r="L131" i="8"/>
  <c r="L127" i="8"/>
  <c r="L123" i="8"/>
  <c r="L109" i="8"/>
  <c r="L105" i="8"/>
  <c r="L101" i="8"/>
  <c r="L257" i="8"/>
  <c r="K249" i="8"/>
  <c r="L216" i="8"/>
  <c r="L190" i="8"/>
  <c r="L174" i="8"/>
  <c r="L148" i="8"/>
  <c r="L142" i="8"/>
  <c r="L130" i="8"/>
  <c r="L126" i="8"/>
  <c r="L122" i="8"/>
  <c r="L120" i="8"/>
  <c r="L108" i="8"/>
  <c r="L104" i="8"/>
  <c r="L100" i="8"/>
  <c r="L98" i="8"/>
  <c r="L284" i="8"/>
  <c r="L283" i="8"/>
  <c r="L256" i="8"/>
  <c r="L240" i="8"/>
  <c r="L214" i="8"/>
  <c r="L208" i="8"/>
  <c r="L188" i="8"/>
  <c r="L185" i="8"/>
  <c r="L173" i="8"/>
  <c r="L165" i="8"/>
  <c r="L147" i="8"/>
  <c r="K29" i="8"/>
  <c r="L30" i="8" s="1"/>
  <c r="I7" i="8"/>
  <c r="L274" i="8"/>
  <c r="K183" i="8"/>
  <c r="L280" i="8"/>
  <c r="L252" i="8"/>
  <c r="L232" i="8"/>
  <c r="L279" i="8"/>
  <c r="L258" i="8"/>
  <c r="L191" i="8"/>
  <c r="L217" i="8"/>
  <c r="L150" i="8"/>
  <c r="L229" i="8"/>
  <c r="L209" i="8"/>
  <c r="L11" i="37"/>
  <c r="K11" i="37"/>
  <c r="M11" i="37"/>
  <c r="I16" i="43"/>
  <c r="H16" i="43"/>
  <c r="J16" i="43"/>
  <c r="T16" i="43"/>
  <c r="S16" i="43"/>
  <c r="R16" i="43"/>
  <c r="Q16" i="43"/>
  <c r="P16" i="43"/>
  <c r="N16" i="42"/>
  <c r="L16" i="42"/>
  <c r="M16" i="42"/>
  <c r="N74" i="8"/>
  <c r="N76" i="8"/>
  <c r="N77" i="8"/>
  <c r="N75" i="8"/>
  <c r="R11" i="37"/>
  <c r="Q11" i="37"/>
  <c r="O11" i="37"/>
  <c r="T11" i="37"/>
  <c r="S11" i="37"/>
  <c r="P11" i="37"/>
  <c r="I11" i="37"/>
  <c r="G11" i="37"/>
  <c r="H11" i="37"/>
  <c r="H16" i="42"/>
  <c r="J16" i="42"/>
  <c r="I16" i="42"/>
  <c r="P16" i="42"/>
  <c r="R16" i="42"/>
  <c r="Q16" i="42"/>
  <c r="T16" i="42"/>
  <c r="S16" i="42"/>
  <c r="M16" i="43"/>
  <c r="L16" i="43"/>
  <c r="N16" i="43"/>
  <c r="N52" i="8"/>
  <c r="N54" i="8"/>
  <c r="N55" i="8"/>
  <c r="N53" i="8"/>
  <c r="J93" i="14"/>
  <c r="I93" i="14"/>
  <c r="J79" i="14"/>
  <c r="I79" i="14"/>
  <c r="J18" i="2"/>
  <c r="K18" i="2"/>
  <c r="J23" i="14"/>
  <c r="I23" i="14"/>
  <c r="J163" i="14"/>
  <c r="I163" i="14"/>
  <c r="J37" i="14"/>
  <c r="I37" i="14"/>
  <c r="K17" i="2"/>
  <c r="J17" i="2"/>
  <c r="J107" i="14"/>
  <c r="I107" i="14"/>
  <c r="J42" i="2"/>
  <c r="K42" i="2"/>
  <c r="J51" i="14"/>
  <c r="I51" i="14"/>
  <c r="L68" i="2"/>
  <c r="J68" i="2"/>
  <c r="K68" i="2"/>
  <c r="K67" i="2"/>
  <c r="J67" i="2"/>
  <c r="J121" i="14"/>
  <c r="I121" i="14"/>
  <c r="J43" i="2"/>
  <c r="K43" i="2"/>
  <c r="J65" i="14"/>
  <c r="I65" i="14"/>
  <c r="J149" i="14"/>
  <c r="I149" i="14"/>
  <c r="J135" i="14"/>
  <c r="I135" i="14"/>
  <c r="J79" i="18" l="1"/>
  <c r="J30" i="19"/>
  <c r="J139" i="19"/>
  <c r="K144" i="16"/>
  <c r="K60" i="16"/>
  <c r="J100" i="18"/>
  <c r="J116" i="18"/>
  <c r="R58" i="18"/>
  <c r="K114" i="16"/>
  <c r="R136" i="18"/>
  <c r="J125" i="19"/>
  <c r="J52" i="19"/>
  <c r="K38" i="16"/>
  <c r="K146" i="16"/>
  <c r="Y57" i="18"/>
  <c r="Y124" i="18"/>
  <c r="K96" i="16"/>
  <c r="J143" i="18"/>
  <c r="J128" i="18"/>
  <c r="R126" i="18"/>
  <c r="K71" i="16"/>
  <c r="J143" i="19"/>
  <c r="J113" i="19"/>
  <c r="K118" i="16"/>
  <c r="J17" i="18"/>
  <c r="Y40" i="18"/>
  <c r="J82" i="18"/>
  <c r="J94" i="19"/>
  <c r="J118" i="19"/>
  <c r="J108" i="18"/>
  <c r="R89" i="18"/>
  <c r="J41" i="18"/>
  <c r="R53" i="19"/>
  <c r="R140" i="18"/>
  <c r="J80" i="18"/>
  <c r="R82" i="19"/>
  <c r="Y98" i="18"/>
  <c r="Y135" i="18"/>
  <c r="J124" i="18"/>
  <c r="J136" i="18"/>
  <c r="J115" i="18"/>
  <c r="J114" i="19"/>
  <c r="J158" i="18"/>
  <c r="J111" i="18"/>
  <c r="J85" i="19"/>
  <c r="J75" i="19"/>
  <c r="J111" i="19"/>
  <c r="J39" i="19"/>
  <c r="W17" i="16"/>
  <c r="K39" i="16"/>
  <c r="R26" i="18"/>
  <c r="Y157" i="18"/>
  <c r="K87" i="16"/>
  <c r="J150" i="18"/>
  <c r="J102" i="18"/>
  <c r="R124" i="18"/>
  <c r="R94" i="18"/>
  <c r="R15" i="18"/>
  <c r="J142" i="19"/>
  <c r="J54" i="19"/>
  <c r="D57" i="12"/>
  <c r="R71" i="18"/>
  <c r="J138" i="18"/>
  <c r="J112" i="18"/>
  <c r="R61" i="18"/>
  <c r="J41" i="19"/>
  <c r="J100" i="19"/>
  <c r="J90" i="19"/>
  <c r="J47" i="18"/>
  <c r="K19" i="16"/>
  <c r="R159" i="18"/>
  <c r="Y131" i="18"/>
  <c r="J16" i="18"/>
  <c r="J155" i="18"/>
  <c r="J156" i="18"/>
  <c r="R59" i="18"/>
  <c r="R81" i="18"/>
  <c r="J154" i="19"/>
  <c r="W11" i="16"/>
  <c r="K72" i="16"/>
  <c r="R68" i="19"/>
  <c r="Y159" i="18"/>
  <c r="Y86" i="18"/>
  <c r="R16" i="18"/>
  <c r="J66" i="18"/>
  <c r="J86" i="18"/>
  <c r="R113" i="18"/>
  <c r="Y31" i="18"/>
  <c r="J23" i="18"/>
  <c r="J61" i="19"/>
  <c r="J131" i="19"/>
  <c r="J16" i="19"/>
  <c r="K150" i="16"/>
  <c r="J69" i="19"/>
  <c r="J97" i="18"/>
  <c r="Y94" i="18"/>
  <c r="Y29" i="18"/>
  <c r="K13" i="17"/>
  <c r="K68" i="16"/>
  <c r="J136" i="19"/>
  <c r="K128" i="17"/>
  <c r="J116" i="19"/>
  <c r="R68" i="18"/>
  <c r="J157" i="19"/>
  <c r="K115" i="16"/>
  <c r="R130" i="19"/>
  <c r="R103" i="18"/>
  <c r="J122" i="19"/>
  <c r="R43" i="19"/>
  <c r="E57" i="12"/>
  <c r="J66" i="19"/>
  <c r="K125" i="16"/>
  <c r="R10" i="18"/>
  <c r="J53" i="18"/>
  <c r="R100" i="18"/>
  <c r="R121" i="18"/>
  <c r="R156" i="18"/>
  <c r="J59" i="19"/>
  <c r="J108" i="19"/>
  <c r="Y33" i="18"/>
  <c r="K34" i="16"/>
  <c r="J101" i="18"/>
  <c r="R139" i="18"/>
  <c r="R142" i="18"/>
  <c r="J62" i="19"/>
  <c r="J131" i="18"/>
  <c r="J40" i="19"/>
  <c r="R56" i="18"/>
  <c r="K108" i="16"/>
  <c r="R114" i="18"/>
  <c r="J26" i="18"/>
  <c r="J117" i="18"/>
  <c r="J129" i="18"/>
  <c r="J153" i="18"/>
  <c r="J31" i="19"/>
  <c r="J109" i="18"/>
  <c r="J123" i="18"/>
  <c r="J140" i="18"/>
  <c r="R131" i="18"/>
  <c r="R157" i="18"/>
  <c r="R24" i="18"/>
  <c r="J95" i="19"/>
  <c r="W13" i="16"/>
  <c r="K98" i="16"/>
  <c r="K95" i="16"/>
  <c r="Y54" i="18"/>
  <c r="K139" i="16"/>
  <c r="J157" i="18"/>
  <c r="R143" i="18"/>
  <c r="R85" i="18"/>
  <c r="R98" i="18"/>
  <c r="J115" i="19"/>
  <c r="J144" i="19"/>
  <c r="W15" i="16"/>
  <c r="J30" i="18"/>
  <c r="K84" i="16"/>
  <c r="Y84" i="18"/>
  <c r="Y32" i="18"/>
  <c r="K113" i="16"/>
  <c r="R110" i="18"/>
  <c r="R95" i="18"/>
  <c r="J96" i="19"/>
  <c r="J86" i="19"/>
  <c r="R157" i="19"/>
  <c r="R110" i="19"/>
  <c r="R27" i="18"/>
  <c r="K102" i="16"/>
  <c r="Y123" i="18"/>
  <c r="Y114" i="18"/>
  <c r="J33" i="18"/>
  <c r="J122" i="18"/>
  <c r="J72" i="19"/>
  <c r="W10" i="17"/>
  <c r="R53" i="18"/>
  <c r="J71" i="18"/>
  <c r="J152" i="19"/>
  <c r="J146" i="19"/>
  <c r="R72" i="19"/>
  <c r="R109" i="18"/>
  <c r="K85" i="16"/>
  <c r="J76" i="19"/>
  <c r="J103" i="18"/>
  <c r="R54" i="19"/>
  <c r="K146" i="17"/>
  <c r="Y66" i="18"/>
  <c r="J81" i="18"/>
  <c r="K145" i="41"/>
  <c r="J25" i="18"/>
  <c r="J60" i="18"/>
  <c r="J65" i="18"/>
  <c r="J99" i="19"/>
  <c r="J12" i="18"/>
  <c r="J159" i="18"/>
  <c r="J151" i="19"/>
  <c r="W12" i="16"/>
  <c r="K111" i="16"/>
  <c r="K104" i="16"/>
  <c r="J144" i="18"/>
  <c r="R40" i="18"/>
  <c r="J38" i="19"/>
  <c r="J124" i="19"/>
  <c r="J12" i="19"/>
  <c r="Y108" i="18"/>
  <c r="Y102" i="18"/>
  <c r="Y107" i="18"/>
  <c r="J58" i="18"/>
  <c r="R149" i="18"/>
  <c r="K97" i="16"/>
  <c r="J81" i="19"/>
  <c r="J71" i="19"/>
  <c r="J27" i="18"/>
  <c r="Y82" i="18"/>
  <c r="J74" i="18"/>
  <c r="J68" i="18"/>
  <c r="J72" i="18"/>
  <c r="Y13" i="18"/>
  <c r="J43" i="19"/>
  <c r="J127" i="19"/>
  <c r="K159" i="16"/>
  <c r="K136" i="16"/>
  <c r="R47" i="18"/>
  <c r="Y44" i="18"/>
  <c r="Y75" i="18"/>
  <c r="J151" i="18"/>
  <c r="R154" i="18"/>
  <c r="J45" i="18"/>
  <c r="J126" i="19"/>
  <c r="J103" i="19"/>
  <c r="Y93" i="18"/>
  <c r="R94" i="19"/>
  <c r="Y26" i="18"/>
  <c r="K112" i="16"/>
  <c r="R127" i="18"/>
  <c r="K32" i="16"/>
  <c r="Y138" i="18"/>
  <c r="K131" i="16"/>
  <c r="R41" i="18"/>
  <c r="W19" i="16"/>
  <c r="K54" i="17"/>
  <c r="R19" i="19"/>
  <c r="J152" i="18"/>
  <c r="R29" i="18"/>
  <c r="K137" i="41"/>
  <c r="J45" i="19"/>
  <c r="K127" i="16"/>
  <c r="K70" i="16"/>
  <c r="J52" i="18"/>
  <c r="J56" i="18"/>
  <c r="J56" i="19"/>
  <c r="K81" i="16"/>
  <c r="J43" i="18"/>
  <c r="R43" i="18"/>
  <c r="R73" i="18"/>
  <c r="K80" i="16"/>
  <c r="J26" i="19"/>
  <c r="J153" i="19"/>
  <c r="J42" i="18"/>
  <c r="Y156" i="18"/>
  <c r="J70" i="18"/>
  <c r="R117" i="18"/>
  <c r="R112" i="18"/>
  <c r="J39" i="18"/>
  <c r="K142" i="16"/>
  <c r="K129" i="16"/>
  <c r="Y85" i="18"/>
  <c r="Y37" i="18"/>
  <c r="K61" i="16"/>
  <c r="J110" i="18"/>
  <c r="J99" i="18"/>
  <c r="R130" i="18"/>
  <c r="K54" i="16"/>
  <c r="J140" i="19"/>
  <c r="J13" i="18"/>
  <c r="K30" i="16"/>
  <c r="R113" i="19"/>
  <c r="R45" i="19"/>
  <c r="K101" i="16"/>
  <c r="K52" i="16"/>
  <c r="Y73" i="18"/>
  <c r="Y155" i="18"/>
  <c r="J135" i="18"/>
  <c r="J44" i="18"/>
  <c r="R51" i="18"/>
  <c r="R72" i="18"/>
  <c r="R54" i="18"/>
  <c r="J145" i="19"/>
  <c r="R42" i="18"/>
  <c r="K73" i="16"/>
  <c r="J98" i="19"/>
  <c r="Y140" i="18"/>
  <c r="K160" i="17"/>
  <c r="J142" i="18"/>
  <c r="R137" i="18"/>
  <c r="J14" i="19"/>
  <c r="J67" i="18"/>
  <c r="R152" i="18"/>
  <c r="R67" i="18"/>
  <c r="J83" i="19"/>
  <c r="J73" i="19"/>
  <c r="J29" i="18"/>
  <c r="Y112" i="18"/>
  <c r="J141" i="18"/>
  <c r="R153" i="18"/>
  <c r="R151" i="18"/>
  <c r="J160" i="19"/>
  <c r="J130" i="19"/>
  <c r="Y145" i="18"/>
  <c r="Y128" i="18"/>
  <c r="Y89" i="18"/>
  <c r="J95" i="18"/>
  <c r="R31" i="18"/>
  <c r="J74" i="19"/>
  <c r="J67" i="19"/>
  <c r="K55" i="16"/>
  <c r="K137" i="16"/>
  <c r="R80" i="18"/>
  <c r="Y122" i="18"/>
  <c r="Y81" i="18"/>
  <c r="R83" i="18"/>
  <c r="R116" i="18"/>
  <c r="J14" i="18"/>
  <c r="J129" i="19"/>
  <c r="J158" i="19"/>
  <c r="J155" i="19"/>
  <c r="J25" i="19"/>
  <c r="R135" i="18"/>
  <c r="J47" i="19"/>
  <c r="Y103" i="18"/>
  <c r="K90" i="16"/>
  <c r="R101" i="19"/>
  <c r="K18" i="17"/>
  <c r="K55" i="17"/>
  <c r="J48" i="19"/>
  <c r="J31" i="18"/>
  <c r="R154" i="19"/>
  <c r="Y15" i="18"/>
  <c r="J154" i="18"/>
  <c r="J96" i="18"/>
  <c r="J10" i="19"/>
  <c r="K75" i="16"/>
  <c r="K59" i="16"/>
  <c r="R9" i="18"/>
  <c r="R25" i="18"/>
  <c r="J87" i="18"/>
  <c r="K28" i="16"/>
  <c r="J132" i="19"/>
  <c r="K13" i="16"/>
  <c r="K128" i="16"/>
  <c r="K122" i="16"/>
  <c r="R70" i="18"/>
  <c r="K45" i="16"/>
  <c r="J34" i="19"/>
  <c r="J20" i="19"/>
  <c r="Y70" i="18"/>
  <c r="Y74" i="18"/>
  <c r="K156" i="16"/>
  <c r="J94" i="18"/>
  <c r="J89" i="18"/>
  <c r="R65" i="18"/>
  <c r="Y30" i="18"/>
  <c r="Y95" i="18"/>
  <c r="R145" i="18"/>
  <c r="R44" i="18"/>
  <c r="Y46" i="18"/>
  <c r="J44" i="19"/>
  <c r="J28" i="19"/>
  <c r="R30" i="18"/>
  <c r="Y19" i="18"/>
  <c r="R97" i="19"/>
  <c r="R15" i="19"/>
  <c r="Y68" i="18"/>
  <c r="R10" i="19"/>
  <c r="J145" i="18"/>
  <c r="J59" i="18"/>
  <c r="J55" i="18"/>
  <c r="R101" i="18"/>
  <c r="R42" i="19"/>
  <c r="J84" i="19"/>
  <c r="K33" i="16"/>
  <c r="J83" i="18"/>
  <c r="Y139" i="18"/>
  <c r="K111" i="17"/>
  <c r="J85" i="18"/>
  <c r="Y45" i="18"/>
  <c r="K67" i="16"/>
  <c r="J10" i="18"/>
  <c r="L184" i="8"/>
  <c r="J283" i="8"/>
  <c r="J279" i="8"/>
  <c r="J282" i="8"/>
  <c r="J278" i="8"/>
  <c r="J275" i="8"/>
  <c r="J273" i="8"/>
  <c r="J260" i="8"/>
  <c r="J256" i="8"/>
  <c r="J253" i="8"/>
  <c r="J251" i="8"/>
  <c r="J238" i="8"/>
  <c r="J234" i="8"/>
  <c r="J231" i="8"/>
  <c r="J229" i="8"/>
  <c r="J216" i="8"/>
  <c r="J212" i="8"/>
  <c r="J209" i="8"/>
  <c r="J207" i="8"/>
  <c r="J194" i="8"/>
  <c r="J190" i="8"/>
  <c r="J187" i="8"/>
  <c r="J185" i="8"/>
  <c r="J172" i="8"/>
  <c r="J168" i="8"/>
  <c r="J165" i="8"/>
  <c r="J163" i="8"/>
  <c r="J150" i="8"/>
  <c r="J146" i="8"/>
  <c r="J143" i="8"/>
  <c r="J257" i="8"/>
  <c r="J241" i="8"/>
  <c r="J215" i="8"/>
  <c r="J189" i="8"/>
  <c r="J174" i="8"/>
  <c r="J148" i="8"/>
  <c r="J142" i="8"/>
  <c r="J130" i="8"/>
  <c r="J126" i="8"/>
  <c r="J122" i="8"/>
  <c r="J120" i="8"/>
  <c r="J108" i="8"/>
  <c r="J104" i="8"/>
  <c r="J100" i="8"/>
  <c r="J98" i="8"/>
  <c r="I29" i="8"/>
  <c r="J30" i="8" s="1"/>
  <c r="G7" i="8"/>
  <c r="J285" i="8"/>
  <c r="J284" i="8"/>
  <c r="J255" i="8"/>
  <c r="J240" i="8"/>
  <c r="J214" i="8"/>
  <c r="J208" i="8"/>
  <c r="I205" i="8"/>
  <c r="J206" i="8" s="1"/>
  <c r="J188" i="8"/>
  <c r="J173" i="8"/>
  <c r="J147" i="8"/>
  <c r="I51" i="8"/>
  <c r="J254" i="8"/>
  <c r="J239" i="8"/>
  <c r="J213" i="8"/>
  <c r="J197" i="8"/>
  <c r="J171" i="8"/>
  <c r="J145" i="8"/>
  <c r="J129" i="8"/>
  <c r="J125" i="8"/>
  <c r="J107" i="8"/>
  <c r="J103" i="8"/>
  <c r="I73" i="8"/>
  <c r="I271" i="8"/>
  <c r="J272" i="8" s="1"/>
  <c r="J263" i="8"/>
  <c r="J237" i="8"/>
  <c r="J211" i="8"/>
  <c r="J196" i="8"/>
  <c r="J170" i="8"/>
  <c r="J164" i="8"/>
  <c r="I161" i="8"/>
  <c r="J162" i="8" s="1"/>
  <c r="J144" i="8"/>
  <c r="I139" i="8"/>
  <c r="J140" i="8" s="1"/>
  <c r="I117" i="8"/>
  <c r="J118" i="8" s="1"/>
  <c r="I95" i="8"/>
  <c r="J96" i="8" s="1"/>
  <c r="J262" i="8"/>
  <c r="J236" i="8"/>
  <c r="J230" i="8"/>
  <c r="I227" i="8"/>
  <c r="J228" i="8" s="1"/>
  <c r="J210" i="8"/>
  <c r="J195" i="8"/>
  <c r="J169" i="8"/>
  <c r="J153" i="8"/>
  <c r="J141" i="8"/>
  <c r="J128" i="8"/>
  <c r="J124" i="8"/>
  <c r="J121" i="8"/>
  <c r="J119" i="8"/>
  <c r="J106" i="8"/>
  <c r="J102" i="8"/>
  <c r="J99" i="8"/>
  <c r="J97" i="8"/>
  <c r="J259" i="8"/>
  <c r="J233" i="8"/>
  <c r="J218" i="8"/>
  <c r="J192" i="8"/>
  <c r="J186" i="8"/>
  <c r="I183" i="8"/>
  <c r="J184" i="8" s="1"/>
  <c r="J166" i="8"/>
  <c r="J151" i="8"/>
  <c r="J131" i="8"/>
  <c r="J127" i="8"/>
  <c r="J123" i="8"/>
  <c r="J109" i="8"/>
  <c r="J105" i="8"/>
  <c r="J101" i="8"/>
  <c r="J281" i="8"/>
  <c r="J280" i="8"/>
  <c r="J274" i="8"/>
  <c r="J258" i="8"/>
  <c r="J252" i="8"/>
  <c r="I249" i="8"/>
  <c r="J250" i="8" s="1"/>
  <c r="J232" i="8"/>
  <c r="J217" i="8"/>
  <c r="J191" i="8"/>
  <c r="J175" i="8"/>
  <c r="J149" i="8"/>
  <c r="J235" i="8"/>
  <c r="J261" i="8"/>
  <c r="J167" i="8"/>
  <c r="J193" i="8"/>
  <c r="J219" i="8"/>
  <c r="J152" i="8"/>
  <c r="J277" i="8"/>
  <c r="J8" i="8"/>
  <c r="J276" i="8"/>
  <c r="L250" i="8"/>
  <c r="L228" i="8"/>
  <c r="L96" i="8"/>
  <c r="L118" i="8"/>
  <c r="L140" i="8"/>
  <c r="L162" i="8"/>
  <c r="L84" i="8"/>
  <c r="L80" i="8"/>
  <c r="L77" i="8"/>
  <c r="L75" i="8"/>
  <c r="L83" i="8"/>
  <c r="L79" i="8"/>
  <c r="L74" i="8"/>
  <c r="L85" i="8"/>
  <c r="L81" i="8"/>
  <c r="L86" i="8"/>
  <c r="L78" i="8"/>
  <c r="L76" i="8"/>
  <c r="L82" i="8"/>
  <c r="L62" i="8"/>
  <c r="L58" i="8"/>
  <c r="L55" i="8"/>
  <c r="L53" i="8"/>
  <c r="L65" i="8"/>
  <c r="L61" i="8"/>
  <c r="L57" i="8"/>
  <c r="L52" i="8"/>
  <c r="L87" i="8"/>
  <c r="L64" i="8"/>
  <c r="L60" i="8"/>
  <c r="L56" i="8"/>
  <c r="L54" i="8"/>
  <c r="L63" i="8"/>
  <c r="L59" i="8"/>
  <c r="L206" i="8"/>
  <c r="L272" i="8"/>
  <c r="E161" i="19"/>
  <c r="E149" i="19"/>
  <c r="E147" i="19"/>
  <c r="E135" i="19"/>
  <c r="E133" i="19"/>
  <c r="E121" i="19"/>
  <c r="E119" i="19"/>
  <c r="E107" i="19"/>
  <c r="D7" i="19"/>
  <c r="E93" i="19"/>
  <c r="E91" i="19"/>
  <c r="E65" i="19"/>
  <c r="E63" i="19"/>
  <c r="E37" i="19"/>
  <c r="E35" i="19"/>
  <c r="E105" i="19"/>
  <c r="E79" i="19"/>
  <c r="E9" i="19"/>
  <c r="E51" i="19"/>
  <c r="E49" i="19"/>
  <c r="E23" i="19"/>
  <c r="E21" i="19"/>
  <c r="E77" i="19"/>
  <c r="F21" i="19"/>
  <c r="H21" i="19" s="1"/>
  <c r="H13" i="19"/>
  <c r="F23" i="19"/>
  <c r="H24" i="19"/>
  <c r="F63" i="19"/>
  <c r="H55" i="19"/>
  <c r="T7" i="19"/>
  <c r="Z7" i="19"/>
  <c r="V21" i="19"/>
  <c r="X13" i="19"/>
  <c r="V23" i="19"/>
  <c r="X23" i="19" s="1"/>
  <c r="X24" i="19"/>
  <c r="V35" i="19"/>
  <c r="X35" i="19" s="1"/>
  <c r="X27" i="19"/>
  <c r="J87" i="24"/>
  <c r="J64" i="24"/>
  <c r="J60" i="24"/>
  <c r="J56" i="24"/>
  <c r="J54" i="24"/>
  <c r="J63" i="24"/>
  <c r="J59" i="24"/>
  <c r="J62" i="24"/>
  <c r="J58" i="24"/>
  <c r="J55" i="24"/>
  <c r="J53" i="24"/>
  <c r="J57" i="24"/>
  <c r="J65" i="24"/>
  <c r="J61" i="24"/>
  <c r="J83" i="24"/>
  <c r="J86" i="24"/>
  <c r="J82" i="24"/>
  <c r="J78" i="24"/>
  <c r="J76" i="24"/>
  <c r="J81" i="24"/>
  <c r="J75" i="24"/>
  <c r="J85" i="24"/>
  <c r="G253" i="24"/>
  <c r="G227" i="24"/>
  <c r="G205" i="24"/>
  <c r="G183" i="24"/>
  <c r="G51" i="24"/>
  <c r="G139" i="24"/>
  <c r="G73" i="24"/>
  <c r="G29" i="24"/>
  <c r="G161" i="24"/>
  <c r="G95" i="24"/>
  <c r="E7" i="24"/>
  <c r="H8" i="24" s="1"/>
  <c r="G117" i="24"/>
  <c r="L10" i="10"/>
  <c r="N10" i="10"/>
  <c r="J20" i="10"/>
  <c r="J16" i="10"/>
  <c r="J12" i="10"/>
  <c r="J10" i="10"/>
  <c r="J19" i="10"/>
  <c r="J15" i="10"/>
  <c r="J11" i="10"/>
  <c r="J21" i="10"/>
  <c r="J17" i="10"/>
  <c r="G7" i="10"/>
  <c r="J18" i="10"/>
  <c r="J13" i="10"/>
  <c r="J14" i="10"/>
  <c r="J9" i="10"/>
  <c r="J8" i="10"/>
  <c r="L11" i="10"/>
  <c r="N11" i="10"/>
  <c r="G51" i="25"/>
  <c r="G29" i="25"/>
  <c r="E7" i="25"/>
  <c r="H8" i="25"/>
  <c r="J63" i="25"/>
  <c r="J59" i="25"/>
  <c r="J62" i="25"/>
  <c r="J58" i="25"/>
  <c r="J55" i="25"/>
  <c r="J53" i="25"/>
  <c r="J64" i="25"/>
  <c r="J60" i="25"/>
  <c r="J56" i="25"/>
  <c r="J54" i="25"/>
  <c r="J65" i="25"/>
  <c r="J30" i="25"/>
  <c r="J57" i="25"/>
  <c r="J61" i="25"/>
  <c r="M161" i="19"/>
  <c r="M149" i="19"/>
  <c r="M147" i="19"/>
  <c r="M135" i="19"/>
  <c r="M133" i="19"/>
  <c r="M121" i="19"/>
  <c r="M119" i="19"/>
  <c r="M107" i="19"/>
  <c r="L7" i="19"/>
  <c r="M105" i="19"/>
  <c r="M79" i="19"/>
  <c r="M77" i="19"/>
  <c r="M51" i="19"/>
  <c r="M49" i="19"/>
  <c r="M37" i="19"/>
  <c r="M35" i="19"/>
  <c r="M23" i="19"/>
  <c r="M21" i="19"/>
  <c r="M91" i="19"/>
  <c r="M93" i="19"/>
  <c r="M63" i="19"/>
  <c r="M9" i="19"/>
  <c r="M65" i="19"/>
  <c r="J125" i="3"/>
  <c r="K125" i="3"/>
  <c r="K114" i="3"/>
  <c r="J114" i="3"/>
  <c r="K133" i="3"/>
  <c r="J133" i="3"/>
  <c r="K122" i="3"/>
  <c r="J122" i="3"/>
  <c r="J194" i="3"/>
  <c r="K194" i="3"/>
  <c r="K205" i="3"/>
  <c r="J205" i="3"/>
  <c r="J186" i="3"/>
  <c r="K186" i="3"/>
  <c r="K197" i="3"/>
  <c r="J197" i="3"/>
  <c r="K115" i="3"/>
  <c r="J115" i="3"/>
  <c r="K126" i="3"/>
  <c r="J126" i="3"/>
  <c r="K123" i="3"/>
  <c r="J123" i="3"/>
  <c r="K134" i="3"/>
  <c r="J134" i="3"/>
  <c r="J204" i="3"/>
  <c r="K204" i="3"/>
  <c r="K193" i="3"/>
  <c r="J193" i="3"/>
  <c r="K116" i="3"/>
  <c r="J116" i="3"/>
  <c r="J127" i="3"/>
  <c r="K127" i="3"/>
  <c r="J192" i="3"/>
  <c r="K192" i="3"/>
  <c r="K203" i="3"/>
  <c r="J203" i="3"/>
  <c r="K117" i="3"/>
  <c r="J117" i="3"/>
  <c r="K128" i="3"/>
  <c r="J128" i="3"/>
  <c r="J202" i="3"/>
  <c r="K202" i="3"/>
  <c r="K191" i="3"/>
  <c r="J191" i="3"/>
  <c r="K129" i="3"/>
  <c r="J129" i="3"/>
  <c r="K118" i="3"/>
  <c r="J118" i="3"/>
  <c r="K130" i="3"/>
  <c r="J130" i="3"/>
  <c r="J119" i="3"/>
  <c r="K119" i="3"/>
  <c r="J200" i="3"/>
  <c r="K200" i="3"/>
  <c r="K189" i="3"/>
  <c r="J189" i="3"/>
  <c r="K131" i="3"/>
  <c r="J131" i="3"/>
  <c r="K120" i="3"/>
  <c r="J120" i="3"/>
  <c r="J196" i="3"/>
  <c r="K196" i="3"/>
  <c r="K207" i="3"/>
  <c r="J207" i="3"/>
  <c r="J188" i="3"/>
  <c r="K188" i="3"/>
  <c r="K199" i="3"/>
  <c r="J199" i="3"/>
  <c r="J124" i="3"/>
  <c r="K124" i="3"/>
  <c r="K113" i="3"/>
  <c r="J113" i="3"/>
  <c r="J132" i="3"/>
  <c r="K132" i="3"/>
  <c r="K121" i="3"/>
  <c r="J121" i="3"/>
  <c r="J206" i="3"/>
  <c r="K206" i="3"/>
  <c r="K195" i="3"/>
  <c r="J195" i="3"/>
  <c r="J198" i="3"/>
  <c r="K198" i="3"/>
  <c r="K187" i="3"/>
  <c r="J187" i="3"/>
  <c r="I56" i="12"/>
  <c r="K56" i="12"/>
  <c r="J56" i="12"/>
  <c r="L56" i="12"/>
  <c r="K62" i="13"/>
  <c r="J62" i="13"/>
  <c r="I62" i="13"/>
  <c r="I77" i="15"/>
  <c r="M77" i="15"/>
  <c r="K77" i="15"/>
  <c r="J77" i="15"/>
  <c r="L77" i="15"/>
  <c r="L53" i="12"/>
  <c r="K53" i="12"/>
  <c r="I53" i="12"/>
  <c r="J53" i="12"/>
  <c r="H57" i="12"/>
  <c r="I48" i="13"/>
  <c r="K48" i="13"/>
  <c r="J48" i="13"/>
  <c r="L147" i="15"/>
  <c r="K147" i="15"/>
  <c r="J147" i="15"/>
  <c r="M147" i="15"/>
  <c r="I147" i="15"/>
  <c r="M161" i="15"/>
  <c r="L161" i="15"/>
  <c r="K161" i="15"/>
  <c r="I161" i="15"/>
  <c r="J161" i="15"/>
  <c r="J148" i="18"/>
  <c r="I148" i="18"/>
  <c r="P65" i="19"/>
  <c r="R65" i="19"/>
  <c r="P35" i="19"/>
  <c r="R35" i="19"/>
  <c r="P21" i="19"/>
  <c r="R21" i="19"/>
  <c r="K23" i="16"/>
  <c r="J23" i="16"/>
  <c r="I23" i="16"/>
  <c r="K161" i="16"/>
  <c r="J161" i="16"/>
  <c r="I161" i="16"/>
  <c r="K65" i="16"/>
  <c r="J65" i="16"/>
  <c r="I65" i="16"/>
  <c r="J77" i="16"/>
  <c r="I77" i="16"/>
  <c r="K77" i="16"/>
  <c r="X64" i="18"/>
  <c r="Y64" i="18"/>
  <c r="J92" i="18"/>
  <c r="I92" i="18"/>
  <c r="I50" i="18"/>
  <c r="J50" i="18"/>
  <c r="J120" i="18"/>
  <c r="I120" i="18"/>
  <c r="R92" i="18"/>
  <c r="Q92" i="18"/>
  <c r="R104" i="18"/>
  <c r="Q104" i="18"/>
  <c r="I121" i="17"/>
  <c r="K121" i="17"/>
  <c r="J121" i="17"/>
  <c r="Q22" i="18"/>
  <c r="R22" i="18"/>
  <c r="H149" i="19"/>
  <c r="J149" i="19"/>
  <c r="X107" i="19"/>
  <c r="X147" i="19"/>
  <c r="K161" i="22"/>
  <c r="J161" i="22"/>
  <c r="L161" i="22"/>
  <c r="K49" i="22"/>
  <c r="L49" i="22"/>
  <c r="J49" i="22"/>
  <c r="I160" i="27"/>
  <c r="K160" i="27"/>
  <c r="J160" i="27"/>
  <c r="J190" i="3"/>
  <c r="K190" i="3"/>
  <c r="K201" i="3"/>
  <c r="J201" i="3"/>
  <c r="J34" i="13"/>
  <c r="I34" i="13"/>
  <c r="K34" i="13"/>
  <c r="J146" i="13"/>
  <c r="I146" i="13"/>
  <c r="K146" i="13"/>
  <c r="T23" i="14"/>
  <c r="S23" i="14"/>
  <c r="W20" i="13"/>
  <c r="V20" i="13"/>
  <c r="U20" i="13"/>
  <c r="J118" i="13"/>
  <c r="I118" i="13"/>
  <c r="K118" i="13"/>
  <c r="X160" i="18"/>
  <c r="Y160" i="18"/>
  <c r="J36" i="18"/>
  <c r="I36" i="18"/>
  <c r="P119" i="19"/>
  <c r="R119" i="19"/>
  <c r="P91" i="19"/>
  <c r="R91" i="19"/>
  <c r="P51" i="19"/>
  <c r="R51" i="19"/>
  <c r="K49" i="16"/>
  <c r="J49" i="16"/>
  <c r="I49" i="16"/>
  <c r="J8" i="18"/>
  <c r="I8" i="18"/>
  <c r="J19" i="18"/>
  <c r="J127" i="18"/>
  <c r="J11" i="18"/>
  <c r="J88" i="18"/>
  <c r="J28" i="18"/>
  <c r="Y50" i="18"/>
  <c r="X50" i="18"/>
  <c r="J48" i="18"/>
  <c r="I48" i="18"/>
  <c r="J104" i="18"/>
  <c r="I104" i="18"/>
  <c r="J64" i="18"/>
  <c r="I64" i="18"/>
  <c r="Y22" i="18"/>
  <c r="X22" i="18"/>
  <c r="J62" i="18"/>
  <c r="I62" i="18"/>
  <c r="J147" i="17"/>
  <c r="I147" i="17"/>
  <c r="K147" i="17"/>
  <c r="X65" i="19"/>
  <c r="H79" i="19"/>
  <c r="J79" i="19"/>
  <c r="X91" i="19"/>
  <c r="X135" i="19"/>
  <c r="X79" i="19"/>
  <c r="H9" i="19"/>
  <c r="J9" i="19"/>
  <c r="J24" i="19"/>
  <c r="J55" i="19"/>
  <c r="J33" i="19"/>
  <c r="J112" i="19"/>
  <c r="J32" i="19"/>
  <c r="J138" i="19"/>
  <c r="J19" i="19"/>
  <c r="J15" i="19"/>
  <c r="J11" i="19"/>
  <c r="J17" i="19"/>
  <c r="J13" i="19"/>
  <c r="J29" i="19"/>
  <c r="H134" i="21"/>
  <c r="I134" i="21"/>
  <c r="I92" i="21"/>
  <c r="H92" i="21"/>
  <c r="H106" i="21"/>
  <c r="I106" i="21"/>
  <c r="I36" i="21"/>
  <c r="H36" i="21"/>
  <c r="K132" i="27"/>
  <c r="J132" i="27"/>
  <c r="I132" i="27"/>
  <c r="K104" i="27"/>
  <c r="J104" i="27"/>
  <c r="I104" i="27"/>
  <c r="K34" i="26"/>
  <c r="J34" i="26"/>
  <c r="I34" i="26"/>
  <c r="K76" i="13"/>
  <c r="I76" i="13"/>
  <c r="J76" i="13"/>
  <c r="W9" i="16"/>
  <c r="V9" i="16"/>
  <c r="U9" i="16"/>
  <c r="M63" i="15"/>
  <c r="L63" i="15"/>
  <c r="J63" i="15"/>
  <c r="I63" i="15"/>
  <c r="K63" i="15"/>
  <c r="M133" i="15"/>
  <c r="K133" i="15"/>
  <c r="J133" i="15"/>
  <c r="I133" i="15"/>
  <c r="L133" i="15"/>
  <c r="J79" i="17"/>
  <c r="I79" i="17"/>
  <c r="K79" i="17"/>
  <c r="Y104" i="18"/>
  <c r="X104" i="18"/>
  <c r="J20" i="18"/>
  <c r="I20" i="18"/>
  <c r="P77" i="19"/>
  <c r="R77" i="19"/>
  <c r="P161" i="19"/>
  <c r="R161" i="19"/>
  <c r="K93" i="16"/>
  <c r="J93" i="16"/>
  <c r="I93" i="16"/>
  <c r="R8" i="18"/>
  <c r="Q8" i="18"/>
  <c r="R129" i="18"/>
  <c r="R123" i="18"/>
  <c r="R11" i="18"/>
  <c r="R28" i="18"/>
  <c r="R97" i="18"/>
  <c r="R19" i="18"/>
  <c r="J34" i="18"/>
  <c r="I34" i="18"/>
  <c r="Y120" i="18"/>
  <c r="X120" i="18"/>
  <c r="R36" i="18"/>
  <c r="Q36" i="18"/>
  <c r="J106" i="18"/>
  <c r="I106" i="18"/>
  <c r="Q146" i="18"/>
  <c r="R146" i="18"/>
  <c r="R78" i="18"/>
  <c r="Q78" i="18"/>
  <c r="Q90" i="18"/>
  <c r="R90" i="18"/>
  <c r="I35" i="16"/>
  <c r="K35" i="16"/>
  <c r="J35" i="16"/>
  <c r="J35" i="17"/>
  <c r="I35" i="17"/>
  <c r="K35" i="17"/>
  <c r="H23" i="19"/>
  <c r="J23" i="19"/>
  <c r="H35" i="19"/>
  <c r="J35" i="19"/>
  <c r="H105" i="19"/>
  <c r="J105" i="19"/>
  <c r="H63" i="19"/>
  <c r="J63" i="19"/>
  <c r="H119" i="19"/>
  <c r="J119" i="19"/>
  <c r="X149" i="19"/>
  <c r="X105" i="19"/>
  <c r="X121" i="19"/>
  <c r="X9" i="19"/>
  <c r="X21" i="22"/>
  <c r="V21" i="22"/>
  <c r="W21" i="22"/>
  <c r="J119" i="22"/>
  <c r="L119" i="22"/>
  <c r="K119" i="22"/>
  <c r="L77" i="22"/>
  <c r="K77" i="22"/>
  <c r="J77" i="22"/>
  <c r="K21" i="22"/>
  <c r="L21" i="22"/>
  <c r="J21" i="22"/>
  <c r="K34" i="27"/>
  <c r="J34" i="27"/>
  <c r="I34" i="27"/>
  <c r="I76" i="27"/>
  <c r="J76" i="27"/>
  <c r="K76" i="27"/>
  <c r="Y21" i="15"/>
  <c r="W21" i="15"/>
  <c r="X21" i="15"/>
  <c r="L55" i="12"/>
  <c r="K55" i="12"/>
  <c r="I55" i="12"/>
  <c r="J55" i="12"/>
  <c r="K9" i="16"/>
  <c r="I9" i="16"/>
  <c r="J9" i="16"/>
  <c r="K143" i="16"/>
  <c r="K83" i="16"/>
  <c r="K157" i="16"/>
  <c r="K12" i="16"/>
  <c r="K31" i="16"/>
  <c r="K44" i="16"/>
  <c r="K160" i="16"/>
  <c r="K40" i="16"/>
  <c r="K48" i="16"/>
  <c r="K57" i="16"/>
  <c r="K66" i="16"/>
  <c r="K100" i="16"/>
  <c r="K16" i="16"/>
  <c r="K27" i="16"/>
  <c r="K74" i="16"/>
  <c r="K18" i="16"/>
  <c r="K152" i="16"/>
  <c r="K14" i="16"/>
  <c r="K10" i="16"/>
  <c r="K109" i="16"/>
  <c r="K117" i="16"/>
  <c r="K126" i="16"/>
  <c r="K20" i="16"/>
  <c r="K21" i="16"/>
  <c r="I21" i="16"/>
  <c r="J21" i="16"/>
  <c r="K105" i="17"/>
  <c r="I105" i="17"/>
  <c r="J105" i="17"/>
  <c r="K149" i="17"/>
  <c r="I149" i="17"/>
  <c r="J149" i="17"/>
  <c r="R20" i="18"/>
  <c r="Q20" i="18"/>
  <c r="P133" i="19"/>
  <c r="R133" i="19"/>
  <c r="K133" i="17"/>
  <c r="J133" i="17"/>
  <c r="I133" i="17"/>
  <c r="K119" i="16"/>
  <c r="J119" i="16"/>
  <c r="I119" i="16"/>
  <c r="W21" i="17"/>
  <c r="V21" i="17"/>
  <c r="U21" i="17"/>
  <c r="R34" i="18"/>
  <c r="Q34" i="18"/>
  <c r="Y118" i="18"/>
  <c r="X118" i="18"/>
  <c r="J121" i="16"/>
  <c r="I121" i="16"/>
  <c r="K121" i="16"/>
  <c r="J78" i="18"/>
  <c r="I78" i="18"/>
  <c r="R160" i="18"/>
  <c r="Q160" i="18"/>
  <c r="R132" i="18"/>
  <c r="Q132" i="18"/>
  <c r="R48" i="18"/>
  <c r="Q48" i="18"/>
  <c r="R106" i="18"/>
  <c r="Q106" i="18"/>
  <c r="I79" i="16"/>
  <c r="K79" i="16"/>
  <c r="J79" i="16"/>
  <c r="H37" i="19"/>
  <c r="J37" i="19"/>
  <c r="H91" i="19"/>
  <c r="J91" i="19"/>
  <c r="H147" i="19"/>
  <c r="J147" i="19"/>
  <c r="H161" i="19"/>
  <c r="J161" i="19"/>
  <c r="I64" i="21"/>
  <c r="H64" i="21"/>
  <c r="L147" i="22"/>
  <c r="K147" i="22"/>
  <c r="J147" i="22"/>
  <c r="K35" i="22"/>
  <c r="J35" i="22"/>
  <c r="L35" i="22"/>
  <c r="K76" i="26"/>
  <c r="I76" i="26"/>
  <c r="J76" i="26"/>
  <c r="W21" i="16"/>
  <c r="V21" i="16"/>
  <c r="U21" i="16"/>
  <c r="L21" i="15"/>
  <c r="K21" i="15"/>
  <c r="J21" i="15"/>
  <c r="M21" i="15"/>
  <c r="I21" i="15"/>
  <c r="K132" i="13"/>
  <c r="J132" i="13"/>
  <c r="I132" i="13"/>
  <c r="I160" i="13"/>
  <c r="K160" i="13"/>
  <c r="J160" i="13"/>
  <c r="L119" i="15"/>
  <c r="J119" i="15"/>
  <c r="I119" i="15"/>
  <c r="M119" i="15"/>
  <c r="K119" i="15"/>
  <c r="L35" i="15"/>
  <c r="K35" i="15"/>
  <c r="J35" i="15"/>
  <c r="M35" i="15"/>
  <c r="I35" i="15"/>
  <c r="M49" i="15"/>
  <c r="L49" i="15"/>
  <c r="K49" i="15"/>
  <c r="I49" i="15"/>
  <c r="J49" i="15"/>
  <c r="K37" i="17"/>
  <c r="I37" i="17"/>
  <c r="J37" i="17"/>
  <c r="P147" i="19"/>
  <c r="R147" i="19"/>
  <c r="P135" i="19"/>
  <c r="R135" i="19"/>
  <c r="P63" i="19"/>
  <c r="R63" i="19"/>
  <c r="P23" i="19"/>
  <c r="R23" i="19"/>
  <c r="Y8" i="18"/>
  <c r="X8" i="18"/>
  <c r="Y154" i="18"/>
  <c r="Y27" i="18"/>
  <c r="Y18" i="18"/>
  <c r="Y79" i="18"/>
  <c r="Y10" i="18"/>
  <c r="K93" i="17"/>
  <c r="J93" i="17"/>
  <c r="I93" i="17"/>
  <c r="Y148" i="18"/>
  <c r="X148" i="18"/>
  <c r="Y62" i="18"/>
  <c r="X62" i="18"/>
  <c r="Y106" i="18"/>
  <c r="X106" i="18"/>
  <c r="I147" i="16"/>
  <c r="K147" i="16"/>
  <c r="J147" i="16"/>
  <c r="I146" i="18"/>
  <c r="J146" i="18"/>
  <c r="R148" i="18"/>
  <c r="Q148" i="18"/>
  <c r="R64" i="18"/>
  <c r="Q64" i="18"/>
  <c r="J105" i="16"/>
  <c r="I105" i="16"/>
  <c r="K105" i="16"/>
  <c r="X37" i="19"/>
  <c r="H49" i="19"/>
  <c r="J49" i="19"/>
  <c r="H133" i="19"/>
  <c r="J133" i="19"/>
  <c r="H51" i="19"/>
  <c r="J51" i="19"/>
  <c r="X51" i="19"/>
  <c r="H65" i="19"/>
  <c r="J65" i="19"/>
  <c r="I148" i="21"/>
  <c r="H148" i="21"/>
  <c r="I120" i="21"/>
  <c r="H120" i="21"/>
  <c r="Q22" i="21"/>
  <c r="R22" i="21"/>
  <c r="L133" i="22"/>
  <c r="J133" i="22"/>
  <c r="K133" i="22"/>
  <c r="K105" i="22"/>
  <c r="L105" i="22"/>
  <c r="J105" i="22"/>
  <c r="I48" i="27"/>
  <c r="K48" i="27"/>
  <c r="J48" i="27"/>
  <c r="J90" i="13"/>
  <c r="I90" i="13"/>
  <c r="K90" i="13"/>
  <c r="J91" i="15"/>
  <c r="L91" i="15"/>
  <c r="K91" i="15"/>
  <c r="I91" i="15"/>
  <c r="M91" i="15"/>
  <c r="J37" i="16"/>
  <c r="I37" i="16"/>
  <c r="K37" i="16"/>
  <c r="X20" i="18"/>
  <c r="Y20" i="18"/>
  <c r="K133" i="16"/>
  <c r="J133" i="16"/>
  <c r="I133" i="16"/>
  <c r="P79" i="19"/>
  <c r="R79" i="19"/>
  <c r="P121" i="19"/>
  <c r="R121" i="19"/>
  <c r="K91" i="16"/>
  <c r="J91" i="16"/>
  <c r="I91" i="16"/>
  <c r="K65" i="17"/>
  <c r="J65" i="17"/>
  <c r="I65" i="17"/>
  <c r="K23" i="17"/>
  <c r="J23" i="17"/>
  <c r="I23" i="17"/>
  <c r="K161" i="17"/>
  <c r="J161" i="17"/>
  <c r="I161" i="17"/>
  <c r="Y78" i="18"/>
  <c r="X78" i="18"/>
  <c r="Y90" i="18"/>
  <c r="X90" i="18"/>
  <c r="X132" i="18"/>
  <c r="Y132" i="18"/>
  <c r="X36" i="18"/>
  <c r="Y36" i="18"/>
  <c r="J51" i="17"/>
  <c r="I51" i="17"/>
  <c r="K51" i="17"/>
  <c r="I118" i="18"/>
  <c r="J118" i="18"/>
  <c r="J76" i="18"/>
  <c r="I76" i="18"/>
  <c r="Q118" i="18"/>
  <c r="R118" i="18"/>
  <c r="R120" i="18"/>
  <c r="Q120" i="18"/>
  <c r="X63" i="19"/>
  <c r="H107" i="19"/>
  <c r="J107" i="19"/>
  <c r="X133" i="19"/>
  <c r="X21" i="19"/>
  <c r="H78" i="21"/>
  <c r="I78" i="21"/>
  <c r="L63" i="22"/>
  <c r="J63" i="22"/>
  <c r="K63" i="22"/>
  <c r="K146" i="27"/>
  <c r="J146" i="27"/>
  <c r="I146" i="27"/>
  <c r="J20" i="27"/>
  <c r="I20" i="27"/>
  <c r="K20" i="27"/>
  <c r="K104" i="13"/>
  <c r="I104" i="13"/>
  <c r="J104" i="13"/>
  <c r="K105" i="15"/>
  <c r="I105" i="15"/>
  <c r="M105" i="15"/>
  <c r="L105" i="15"/>
  <c r="J105" i="15"/>
  <c r="K63" i="16"/>
  <c r="I63" i="16"/>
  <c r="J63" i="16"/>
  <c r="P105" i="19"/>
  <c r="R105" i="19"/>
  <c r="P149" i="19"/>
  <c r="R149" i="19"/>
  <c r="P49" i="19"/>
  <c r="R49" i="19"/>
  <c r="K135" i="16"/>
  <c r="J135" i="16"/>
  <c r="I135" i="16"/>
  <c r="K91" i="17"/>
  <c r="J91" i="17"/>
  <c r="I91" i="17"/>
  <c r="K49" i="17"/>
  <c r="J49" i="17"/>
  <c r="I49" i="17"/>
  <c r="K51" i="16"/>
  <c r="J51" i="16"/>
  <c r="I51" i="16"/>
  <c r="X48" i="18"/>
  <c r="Y48" i="18"/>
  <c r="Y76" i="18"/>
  <c r="X76" i="18"/>
  <c r="P9" i="19"/>
  <c r="R9" i="19"/>
  <c r="R16" i="19"/>
  <c r="R12" i="19"/>
  <c r="R25" i="19"/>
  <c r="I77" i="17"/>
  <c r="K77" i="17"/>
  <c r="J77" i="17"/>
  <c r="I134" i="18"/>
  <c r="J134" i="18"/>
  <c r="I90" i="18"/>
  <c r="J90" i="18"/>
  <c r="Q50" i="18"/>
  <c r="R50" i="18"/>
  <c r="I22" i="18"/>
  <c r="J22" i="18"/>
  <c r="R62" i="18"/>
  <c r="Q62" i="18"/>
  <c r="H93" i="19"/>
  <c r="J93" i="19"/>
  <c r="X119" i="19"/>
  <c r="X161" i="19"/>
  <c r="I162" i="21"/>
  <c r="H162" i="21"/>
  <c r="K91" i="22"/>
  <c r="J91" i="22"/>
  <c r="L91" i="22"/>
  <c r="K62" i="27"/>
  <c r="J62" i="27"/>
  <c r="I62" i="27"/>
  <c r="J90" i="27"/>
  <c r="I90" i="27"/>
  <c r="K90" i="27"/>
  <c r="J149" i="16"/>
  <c r="I149" i="16"/>
  <c r="K149" i="16"/>
  <c r="W9" i="17"/>
  <c r="V9" i="17"/>
  <c r="U9" i="17"/>
  <c r="W17" i="17"/>
  <c r="W19" i="17"/>
  <c r="W13" i="17"/>
  <c r="W11" i="17"/>
  <c r="X92" i="18"/>
  <c r="Y92" i="18"/>
  <c r="H77" i="19"/>
  <c r="J77" i="19"/>
  <c r="I22" i="21"/>
  <c r="H22" i="21"/>
  <c r="I132" i="28"/>
  <c r="M132" i="28"/>
  <c r="K132" i="28"/>
  <c r="J132" i="28"/>
  <c r="L132" i="28"/>
  <c r="I48" i="26"/>
  <c r="K48" i="26"/>
  <c r="J48" i="26"/>
  <c r="I160" i="26"/>
  <c r="K160" i="26"/>
  <c r="J160" i="26"/>
  <c r="K20" i="13"/>
  <c r="J20" i="13"/>
  <c r="I20" i="13"/>
  <c r="P93" i="19"/>
  <c r="R93" i="19"/>
  <c r="P37" i="19"/>
  <c r="R37" i="19"/>
  <c r="Y34" i="18"/>
  <c r="X34" i="18"/>
  <c r="K135" i="17"/>
  <c r="J135" i="17"/>
  <c r="I135" i="17"/>
  <c r="Q134" i="18"/>
  <c r="R134" i="18"/>
  <c r="J118" i="27"/>
  <c r="K118" i="27"/>
  <c r="I118" i="27"/>
  <c r="K146" i="26"/>
  <c r="J146" i="26"/>
  <c r="I146" i="26"/>
  <c r="K104" i="26"/>
  <c r="J104" i="26"/>
  <c r="I104" i="26"/>
  <c r="K129" i="37"/>
  <c r="M129" i="37"/>
  <c r="L129" i="37"/>
  <c r="O129" i="37"/>
  <c r="N129" i="37"/>
  <c r="O146" i="41"/>
  <c r="M146" i="41"/>
  <c r="N146" i="41"/>
  <c r="L146" i="41"/>
  <c r="J16" i="41"/>
  <c r="I16" i="41"/>
  <c r="H16" i="41"/>
  <c r="K21" i="17"/>
  <c r="J21" i="17"/>
  <c r="I21" i="17"/>
  <c r="H135" i="19"/>
  <c r="J135" i="19"/>
  <c r="K160" i="28"/>
  <c r="J160" i="28"/>
  <c r="I160" i="28"/>
  <c r="M160" i="28"/>
  <c r="L160" i="28"/>
  <c r="M20" i="28"/>
  <c r="L20" i="28"/>
  <c r="J20" i="28"/>
  <c r="I20" i="28"/>
  <c r="K20" i="28"/>
  <c r="J48" i="28"/>
  <c r="I48" i="28"/>
  <c r="L48" i="28"/>
  <c r="K48" i="28"/>
  <c r="M48" i="28"/>
  <c r="S16" i="41"/>
  <c r="R16" i="41"/>
  <c r="Q16" i="41"/>
  <c r="P16" i="41"/>
  <c r="T16" i="41"/>
  <c r="K9" i="17"/>
  <c r="J9" i="17"/>
  <c r="I9" i="17"/>
  <c r="K151" i="17"/>
  <c r="K90" i="17"/>
  <c r="K73" i="17"/>
  <c r="K108" i="17"/>
  <c r="K156" i="17"/>
  <c r="K56" i="17"/>
  <c r="K159" i="17"/>
  <c r="K30" i="17"/>
  <c r="K47" i="17"/>
  <c r="K142" i="17"/>
  <c r="K82" i="17"/>
  <c r="K125" i="17"/>
  <c r="K99" i="17"/>
  <c r="K39" i="17"/>
  <c r="K116" i="17"/>
  <c r="K107" i="17"/>
  <c r="J107" i="17"/>
  <c r="I107" i="17"/>
  <c r="J119" i="17"/>
  <c r="I119" i="17"/>
  <c r="K119" i="17"/>
  <c r="Y146" i="18"/>
  <c r="X146" i="18"/>
  <c r="X49" i="19"/>
  <c r="H50" i="21"/>
  <c r="I50" i="21"/>
  <c r="J146" i="28"/>
  <c r="L146" i="28"/>
  <c r="K146" i="28"/>
  <c r="I146" i="28"/>
  <c r="M146" i="28"/>
  <c r="O146" i="42"/>
  <c r="N146" i="42"/>
  <c r="M146" i="42"/>
  <c r="L146" i="42"/>
  <c r="K107" i="16"/>
  <c r="I107" i="16"/>
  <c r="J107" i="16"/>
  <c r="P107" i="19"/>
  <c r="R107" i="19"/>
  <c r="X77" i="19"/>
  <c r="K20" i="26"/>
  <c r="J20" i="26"/>
  <c r="I20" i="26"/>
  <c r="K132" i="26"/>
  <c r="J132" i="26"/>
  <c r="I132" i="26"/>
  <c r="L90" i="28"/>
  <c r="K90" i="28"/>
  <c r="I90" i="28"/>
  <c r="M90" i="28"/>
  <c r="J90" i="28"/>
  <c r="L76" i="28"/>
  <c r="K76" i="28"/>
  <c r="J76" i="28"/>
  <c r="I76" i="28"/>
  <c r="M76" i="28"/>
  <c r="M16" i="41"/>
  <c r="L16" i="41"/>
  <c r="N16" i="41"/>
  <c r="I54" i="12"/>
  <c r="K54" i="12"/>
  <c r="J54" i="12"/>
  <c r="L54" i="12"/>
  <c r="K63" i="17"/>
  <c r="J63" i="17"/>
  <c r="I63" i="17"/>
  <c r="R76" i="18"/>
  <c r="Q76" i="18"/>
  <c r="J90" i="26"/>
  <c r="I90" i="26"/>
  <c r="K90" i="26"/>
  <c r="M104" i="28"/>
  <c r="L104" i="28"/>
  <c r="K104" i="28"/>
  <c r="I104" i="28"/>
  <c r="J104" i="28"/>
  <c r="G146" i="42"/>
  <c r="I146" i="42"/>
  <c r="H146" i="42"/>
  <c r="K146" i="42" s="1"/>
  <c r="Y134" i="18"/>
  <c r="X134" i="18"/>
  <c r="J160" i="18"/>
  <c r="I160" i="18"/>
  <c r="H121" i="19"/>
  <c r="J121" i="19"/>
  <c r="X93" i="19"/>
  <c r="K62" i="26"/>
  <c r="J62" i="26"/>
  <c r="I62" i="26"/>
  <c r="M118" i="28"/>
  <c r="L118" i="28"/>
  <c r="K118" i="28"/>
  <c r="J118" i="28"/>
  <c r="I118" i="28"/>
  <c r="I34" i="28"/>
  <c r="M34" i="28"/>
  <c r="K34" i="28"/>
  <c r="L34" i="28"/>
  <c r="J34" i="28"/>
  <c r="J118" i="26"/>
  <c r="K118" i="26"/>
  <c r="I118" i="26"/>
  <c r="J132" i="18"/>
  <c r="I132" i="18"/>
  <c r="J21" i="19"/>
  <c r="K62" i="28"/>
  <c r="J62" i="28"/>
  <c r="I62" i="28"/>
  <c r="M62" i="28"/>
  <c r="L62" i="28"/>
  <c r="H129" i="37"/>
  <c r="I129" i="37"/>
  <c r="G129" i="37"/>
  <c r="I146" i="41"/>
  <c r="G146" i="41"/>
  <c r="H146" i="41"/>
  <c r="K146" i="41" s="1"/>
  <c r="H146" i="43"/>
  <c r="K146" i="43" s="1"/>
  <c r="G146" i="43"/>
  <c r="I146" i="43"/>
  <c r="N146" i="43"/>
  <c r="M146" i="43"/>
  <c r="L146" i="43"/>
  <c r="O146" i="43"/>
  <c r="J52" i="25" l="1"/>
  <c r="L57" i="12"/>
  <c r="K57" i="12"/>
  <c r="I57" i="12"/>
  <c r="J57" i="12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E51" i="25"/>
  <c r="E29" i="25"/>
  <c r="H30" i="25" s="1"/>
  <c r="C7" i="25"/>
  <c r="F8" i="25" s="1"/>
  <c r="H64" i="25"/>
  <c r="H60" i="25"/>
  <c r="H56" i="25"/>
  <c r="H54" i="25"/>
  <c r="H63" i="25"/>
  <c r="H59" i="25"/>
  <c r="H65" i="25"/>
  <c r="H61" i="25"/>
  <c r="H57" i="25"/>
  <c r="H53" i="25"/>
  <c r="H58" i="25"/>
  <c r="H62" i="25"/>
  <c r="H55" i="25"/>
  <c r="H21" i="10"/>
  <c r="H17" i="10"/>
  <c r="H13" i="10"/>
  <c r="H20" i="10"/>
  <c r="H16" i="10"/>
  <c r="H12" i="10"/>
  <c r="H10" i="10"/>
  <c r="H9" i="10"/>
  <c r="H11" i="10"/>
  <c r="E7" i="10"/>
  <c r="H19" i="10"/>
  <c r="H14" i="10"/>
  <c r="H8" i="10"/>
  <c r="H15" i="10"/>
  <c r="H18" i="10"/>
  <c r="E253" i="24"/>
  <c r="E227" i="24"/>
  <c r="E205" i="24"/>
  <c r="E183" i="24"/>
  <c r="E161" i="24"/>
  <c r="E139" i="24"/>
  <c r="E117" i="24"/>
  <c r="E95" i="24"/>
  <c r="E29" i="24"/>
  <c r="C7" i="24"/>
  <c r="F8" i="24" s="1"/>
  <c r="E73" i="24"/>
  <c r="E51" i="24"/>
  <c r="H84" i="24"/>
  <c r="H80" i="24"/>
  <c r="H77" i="24"/>
  <c r="H75" i="24"/>
  <c r="H83" i="24"/>
  <c r="H79" i="24"/>
  <c r="H85" i="24"/>
  <c r="H78" i="24"/>
  <c r="H82" i="24"/>
  <c r="H76" i="24"/>
  <c r="H86" i="24"/>
  <c r="H81" i="24"/>
  <c r="H65" i="24"/>
  <c r="H61" i="24"/>
  <c r="H57" i="24"/>
  <c r="H87" i="24"/>
  <c r="H64" i="24"/>
  <c r="H60" i="24"/>
  <c r="H56" i="24"/>
  <c r="H54" i="24"/>
  <c r="H63" i="24"/>
  <c r="H59" i="24"/>
  <c r="H58" i="24"/>
  <c r="H62" i="24"/>
  <c r="H53" i="24"/>
  <c r="H55" i="24"/>
  <c r="J77" i="24"/>
  <c r="L77" i="24"/>
  <c r="J84" i="24"/>
  <c r="L84" i="24"/>
  <c r="J80" i="24"/>
  <c r="L80" i="24"/>
  <c r="J79" i="24"/>
  <c r="L79" i="24"/>
  <c r="U49" i="19"/>
  <c r="U79" i="19"/>
  <c r="U105" i="19"/>
  <c r="U21" i="19"/>
  <c r="U23" i="19"/>
  <c r="U77" i="19"/>
  <c r="U9" i="19"/>
  <c r="U51" i="19"/>
  <c r="U35" i="19"/>
  <c r="U37" i="19"/>
  <c r="U63" i="19"/>
  <c r="Z63" i="19" s="1"/>
  <c r="U65" i="19"/>
  <c r="U91" i="19"/>
  <c r="U93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107" i="19"/>
  <c r="U119" i="19"/>
  <c r="Z119" i="19" s="1"/>
  <c r="U121" i="19"/>
  <c r="U133" i="19"/>
  <c r="U135" i="19"/>
  <c r="U147" i="19"/>
  <c r="Z147" i="19" s="1"/>
  <c r="U149" i="19"/>
  <c r="U161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J85" i="8"/>
  <c r="J81" i="8"/>
  <c r="J84" i="8"/>
  <c r="J80" i="8"/>
  <c r="J77" i="8"/>
  <c r="J75" i="8"/>
  <c r="J74" i="8"/>
  <c r="J86" i="8"/>
  <c r="J82" i="8"/>
  <c r="J78" i="8"/>
  <c r="J76" i="8"/>
  <c r="J79" i="8"/>
  <c r="J83" i="8"/>
  <c r="J63" i="8"/>
  <c r="J59" i="8"/>
  <c r="J62" i="8"/>
  <c r="J58" i="8"/>
  <c r="J55" i="8"/>
  <c r="J53" i="8"/>
  <c r="J52" i="8"/>
  <c r="J65" i="8"/>
  <c r="J61" i="8"/>
  <c r="J57" i="8"/>
  <c r="J64" i="8"/>
  <c r="J60" i="8"/>
  <c r="J56" i="8"/>
  <c r="J54" i="8"/>
  <c r="J87" i="8"/>
  <c r="H284" i="8"/>
  <c r="H280" i="8"/>
  <c r="H276" i="8"/>
  <c r="H274" i="8"/>
  <c r="H283" i="8"/>
  <c r="H279" i="8"/>
  <c r="G271" i="8"/>
  <c r="H272" i="8" s="1"/>
  <c r="H261" i="8"/>
  <c r="H257" i="8"/>
  <c r="G249" i="8"/>
  <c r="H250" i="8" s="1"/>
  <c r="H239" i="8"/>
  <c r="H235" i="8"/>
  <c r="G227" i="8"/>
  <c r="H228" i="8" s="1"/>
  <c r="H217" i="8"/>
  <c r="H213" i="8"/>
  <c r="G205" i="8"/>
  <c r="H206" i="8" s="1"/>
  <c r="H195" i="8"/>
  <c r="H191" i="8"/>
  <c r="G183" i="8"/>
  <c r="H184" i="8" s="1"/>
  <c r="H173" i="8"/>
  <c r="H169" i="8"/>
  <c r="G161" i="8"/>
  <c r="H162" i="8" s="1"/>
  <c r="H151" i="8"/>
  <c r="H147" i="8"/>
  <c r="H259" i="8"/>
  <c r="H233" i="8"/>
  <c r="H229" i="8"/>
  <c r="H218" i="8"/>
  <c r="H209" i="8"/>
  <c r="H192" i="8"/>
  <c r="H186" i="8"/>
  <c r="H166" i="8"/>
  <c r="H150" i="8"/>
  <c r="H131" i="8"/>
  <c r="H127" i="8"/>
  <c r="H123" i="8"/>
  <c r="H109" i="8"/>
  <c r="H105" i="8"/>
  <c r="H101" i="8"/>
  <c r="H282" i="8"/>
  <c r="H281" i="8"/>
  <c r="H273" i="8"/>
  <c r="H258" i="8"/>
  <c r="H252" i="8"/>
  <c r="H232" i="8"/>
  <c r="H216" i="8"/>
  <c r="H190" i="8"/>
  <c r="H175" i="8"/>
  <c r="H149" i="8"/>
  <c r="H256" i="8"/>
  <c r="H241" i="8"/>
  <c r="H215" i="8"/>
  <c r="H189" i="8"/>
  <c r="H185" i="8"/>
  <c r="H174" i="8"/>
  <c r="H165" i="8"/>
  <c r="H148" i="8"/>
  <c r="H142" i="8"/>
  <c r="H130" i="8"/>
  <c r="H126" i="8"/>
  <c r="H122" i="8"/>
  <c r="H120" i="8"/>
  <c r="H108" i="8"/>
  <c r="H104" i="8"/>
  <c r="H100" i="8"/>
  <c r="H98" i="8"/>
  <c r="G51" i="8"/>
  <c r="H8" i="8"/>
  <c r="H285" i="8"/>
  <c r="H255" i="8"/>
  <c r="H251" i="8"/>
  <c r="H240" i="8"/>
  <c r="H231" i="8"/>
  <c r="H214" i="8"/>
  <c r="H208" i="8"/>
  <c r="H188" i="8"/>
  <c r="H172" i="8"/>
  <c r="H146" i="8"/>
  <c r="G73" i="8"/>
  <c r="H254" i="8"/>
  <c r="H238" i="8"/>
  <c r="H212" i="8"/>
  <c r="H197" i="8"/>
  <c r="H171" i="8"/>
  <c r="H145" i="8"/>
  <c r="G139" i="8"/>
  <c r="H140" i="8" s="1"/>
  <c r="H129" i="8"/>
  <c r="H125" i="8"/>
  <c r="G117" i="8"/>
  <c r="H118" i="8" s="1"/>
  <c r="H107" i="8"/>
  <c r="H103" i="8"/>
  <c r="G95" i="8"/>
  <c r="H96" i="8" s="1"/>
  <c r="H262" i="8"/>
  <c r="H253" i="8"/>
  <c r="H236" i="8"/>
  <c r="H230" i="8"/>
  <c r="H210" i="8"/>
  <c r="H194" i="8"/>
  <c r="H168" i="8"/>
  <c r="H153" i="8"/>
  <c r="H141" i="8"/>
  <c r="H128" i="8"/>
  <c r="H124" i="8"/>
  <c r="H121" i="8"/>
  <c r="H119" i="8"/>
  <c r="H106" i="8"/>
  <c r="H102" i="8"/>
  <c r="H99" i="8"/>
  <c r="H97" i="8"/>
  <c r="H278" i="8"/>
  <c r="H277" i="8"/>
  <c r="H275" i="8"/>
  <c r="H260" i="8"/>
  <c r="H234" i="8"/>
  <c r="H219" i="8"/>
  <c r="H193" i="8"/>
  <c r="H167" i="8"/>
  <c r="H163" i="8"/>
  <c r="H152" i="8"/>
  <c r="H143" i="8"/>
  <c r="E7" i="8"/>
  <c r="H211" i="8"/>
  <c r="H187" i="8"/>
  <c r="G29" i="8"/>
  <c r="H30" i="8" s="1"/>
  <c r="H164" i="8"/>
  <c r="H207" i="8"/>
  <c r="H237" i="8"/>
  <c r="H170" i="8"/>
  <c r="H144" i="8"/>
  <c r="H263" i="8"/>
  <c r="H196" i="8"/>
  <c r="Z9" i="19" l="1"/>
  <c r="Z157" i="19"/>
  <c r="Z144" i="19"/>
  <c r="Z131" i="19"/>
  <c r="Z118" i="19"/>
  <c r="Z109" i="19"/>
  <c r="Z89" i="19"/>
  <c r="Z68" i="19"/>
  <c r="Z42" i="19"/>
  <c r="Z43" i="19"/>
  <c r="Z18" i="19"/>
  <c r="Z28" i="19"/>
  <c r="Z56" i="19"/>
  <c r="Z58" i="19"/>
  <c r="Z123" i="19"/>
  <c r="Z156" i="19"/>
  <c r="Z143" i="19"/>
  <c r="Z130" i="19"/>
  <c r="Z117" i="19"/>
  <c r="Z87" i="19"/>
  <c r="Z61" i="19"/>
  <c r="Z40" i="19"/>
  <c r="Z26" i="19"/>
  <c r="Z16" i="19"/>
  <c r="Z99" i="19"/>
  <c r="Z30" i="19"/>
  <c r="Z75" i="19"/>
  <c r="Z46" i="19"/>
  <c r="Z155" i="19"/>
  <c r="Z142" i="19"/>
  <c r="Z129" i="19"/>
  <c r="Z116" i="19"/>
  <c r="Z85" i="19"/>
  <c r="Z59" i="19"/>
  <c r="Z33" i="19"/>
  <c r="Z101" i="19"/>
  <c r="Z14" i="19"/>
  <c r="Z82" i="19"/>
  <c r="Z19" i="19"/>
  <c r="Z110" i="19"/>
  <c r="Z154" i="19"/>
  <c r="Z141" i="19"/>
  <c r="Z128" i="19"/>
  <c r="Z115" i="19"/>
  <c r="Z104" i="19"/>
  <c r="Z81" i="19"/>
  <c r="Z57" i="19"/>
  <c r="Z31" i="19"/>
  <c r="Z84" i="19"/>
  <c r="Z12" i="19"/>
  <c r="Z60" i="19"/>
  <c r="Z17" i="19"/>
  <c r="Z137" i="19"/>
  <c r="Z103" i="19"/>
  <c r="Z145" i="19"/>
  <c r="Z96" i="19"/>
  <c r="Z73" i="19"/>
  <c r="Z62" i="19"/>
  <c r="Z47" i="19"/>
  <c r="Z152" i="19"/>
  <c r="Z140" i="19"/>
  <c r="Z127" i="19"/>
  <c r="Z114" i="19"/>
  <c r="Z102" i="19"/>
  <c r="Z76" i="19"/>
  <c r="Z53" i="19"/>
  <c r="Z29" i="19"/>
  <c r="Z32" i="19"/>
  <c r="Z88" i="19"/>
  <c r="Z45" i="19"/>
  <c r="Z15" i="19"/>
  <c r="Z159" i="19"/>
  <c r="Z112" i="19"/>
  <c r="Z90" i="19"/>
  <c r="Z158" i="19"/>
  <c r="Z160" i="19"/>
  <c r="Z151" i="19"/>
  <c r="Z138" i="19"/>
  <c r="Z126" i="19"/>
  <c r="Z113" i="19"/>
  <c r="Z100" i="19"/>
  <c r="Z74" i="19"/>
  <c r="Z48" i="19"/>
  <c r="Z25" i="19"/>
  <c r="Z95" i="19"/>
  <c r="Z71" i="19"/>
  <c r="Z34" i="19"/>
  <c r="Z11" i="19"/>
  <c r="Z146" i="19"/>
  <c r="Z124" i="19"/>
  <c r="Z98" i="19"/>
  <c r="Z72" i="19"/>
  <c r="Z67" i="19"/>
  <c r="Z54" i="19"/>
  <c r="Z132" i="19"/>
  <c r="Z70" i="19"/>
  <c r="Z20" i="19"/>
  <c r="Z86" i="19"/>
  <c r="Z39" i="19"/>
  <c r="Z44" i="19"/>
  <c r="Z97" i="19"/>
  <c r="Z136" i="19"/>
  <c r="Z108" i="19"/>
  <c r="Z55" i="19"/>
  <c r="Z10" i="19"/>
  <c r="Z105" i="19"/>
  <c r="Z135" i="19"/>
  <c r="Z107" i="19"/>
  <c r="Z93" i="19"/>
  <c r="Z37" i="19"/>
  <c r="Z77" i="19"/>
  <c r="Z79" i="19"/>
  <c r="Z153" i="19"/>
  <c r="Z125" i="19"/>
  <c r="Z94" i="19"/>
  <c r="Z38" i="19"/>
  <c r="Z69" i="19"/>
  <c r="Z80" i="19"/>
  <c r="Z161" i="19"/>
  <c r="Z133" i="19"/>
  <c r="Z91" i="19"/>
  <c r="Z35" i="19"/>
  <c r="Z23" i="19"/>
  <c r="Z49" i="19"/>
  <c r="Z150" i="19"/>
  <c r="Z122" i="19"/>
  <c r="Z83" i="19"/>
  <c r="Z27" i="19"/>
  <c r="Z24" i="19"/>
  <c r="Z41" i="19"/>
  <c r="Z149" i="19"/>
  <c r="Z121" i="19"/>
  <c r="Z65" i="19"/>
  <c r="Z51" i="19"/>
  <c r="Z21" i="19"/>
  <c r="H52" i="25"/>
  <c r="Z139" i="19"/>
  <c r="Z111" i="19"/>
  <c r="Z66" i="19"/>
  <c r="Z52" i="19"/>
  <c r="Z13" i="19"/>
  <c r="F285" i="8"/>
  <c r="F281" i="8"/>
  <c r="F277" i="8"/>
  <c r="F284" i="8"/>
  <c r="F280" i="8"/>
  <c r="F276" i="8"/>
  <c r="F274" i="8"/>
  <c r="F262" i="8"/>
  <c r="F258" i="8"/>
  <c r="F254" i="8"/>
  <c r="F252" i="8"/>
  <c r="F240" i="8"/>
  <c r="F236" i="8"/>
  <c r="F232" i="8"/>
  <c r="F230" i="8"/>
  <c r="F218" i="8"/>
  <c r="F214" i="8"/>
  <c r="F210" i="8"/>
  <c r="F208" i="8"/>
  <c r="F196" i="8"/>
  <c r="F192" i="8"/>
  <c r="F188" i="8"/>
  <c r="F186" i="8"/>
  <c r="F174" i="8"/>
  <c r="F170" i="8"/>
  <c r="F166" i="8"/>
  <c r="F164" i="8"/>
  <c r="F152" i="8"/>
  <c r="F148" i="8"/>
  <c r="F144" i="8"/>
  <c r="F261" i="8"/>
  <c r="F253" i="8"/>
  <c r="E249" i="8"/>
  <c r="F250" i="8" s="1"/>
  <c r="F235" i="8"/>
  <c r="F194" i="8"/>
  <c r="F168" i="8"/>
  <c r="F153" i="8"/>
  <c r="F141" i="8"/>
  <c r="F128" i="8"/>
  <c r="F124" i="8"/>
  <c r="F121" i="8"/>
  <c r="F119" i="8"/>
  <c r="F106" i="8"/>
  <c r="F102" i="8"/>
  <c r="F99" i="8"/>
  <c r="F97" i="8"/>
  <c r="F279" i="8"/>
  <c r="F278" i="8"/>
  <c r="F275" i="8"/>
  <c r="F260" i="8"/>
  <c r="F234" i="8"/>
  <c r="F219" i="8"/>
  <c r="F193" i="8"/>
  <c r="F167" i="8"/>
  <c r="F163" i="8"/>
  <c r="F151" i="8"/>
  <c r="F143" i="8"/>
  <c r="F259" i="8"/>
  <c r="F233" i="8"/>
  <c r="F229" i="8"/>
  <c r="F217" i="8"/>
  <c r="F209" i="8"/>
  <c r="E205" i="8"/>
  <c r="F206" i="8" s="1"/>
  <c r="F191" i="8"/>
  <c r="F150" i="8"/>
  <c r="F131" i="8"/>
  <c r="F127" i="8"/>
  <c r="F123" i="8"/>
  <c r="F109" i="8"/>
  <c r="F105" i="8"/>
  <c r="F101" i="8"/>
  <c r="E29" i="8"/>
  <c r="F30" i="8" s="1"/>
  <c r="C7" i="8"/>
  <c r="F283" i="8"/>
  <c r="F282" i="8"/>
  <c r="F273" i="8"/>
  <c r="F257" i="8"/>
  <c r="F216" i="8"/>
  <c r="F190" i="8"/>
  <c r="F175" i="8"/>
  <c r="F149" i="8"/>
  <c r="E51" i="8"/>
  <c r="F8" i="8"/>
  <c r="E271" i="8"/>
  <c r="F272" i="8" s="1"/>
  <c r="F256" i="8"/>
  <c r="F241" i="8"/>
  <c r="F215" i="8"/>
  <c r="F189" i="8"/>
  <c r="F185" i="8"/>
  <c r="F173" i="8"/>
  <c r="F165" i="8"/>
  <c r="E161" i="8"/>
  <c r="F162" i="8" s="1"/>
  <c r="F147" i="8"/>
  <c r="F142" i="8"/>
  <c r="F130" i="8"/>
  <c r="F126" i="8"/>
  <c r="F122" i="8"/>
  <c r="F120" i="8"/>
  <c r="F108" i="8"/>
  <c r="F104" i="8"/>
  <c r="F100" i="8"/>
  <c r="F98" i="8"/>
  <c r="E73" i="8"/>
  <c r="F238" i="8"/>
  <c r="F212" i="8"/>
  <c r="F197" i="8"/>
  <c r="F171" i="8"/>
  <c r="F145" i="8"/>
  <c r="F129" i="8"/>
  <c r="F125" i="8"/>
  <c r="F107" i="8"/>
  <c r="F103" i="8"/>
  <c r="F263" i="8"/>
  <c r="F237" i="8"/>
  <c r="F211" i="8"/>
  <c r="F207" i="8"/>
  <c r="F195" i="8"/>
  <c r="F187" i="8"/>
  <c r="E183" i="8"/>
  <c r="F184" i="8" s="1"/>
  <c r="F169" i="8"/>
  <c r="F255" i="8"/>
  <c r="E117" i="8"/>
  <c r="F118" i="8" s="1"/>
  <c r="E227" i="8"/>
  <c r="F228" i="8" s="1"/>
  <c r="F213" i="8"/>
  <c r="F146" i="8"/>
  <c r="E139" i="8"/>
  <c r="F140" i="8" s="1"/>
  <c r="F239" i="8"/>
  <c r="F172" i="8"/>
  <c r="F251" i="8"/>
  <c r="F231" i="8"/>
  <c r="E95" i="8"/>
  <c r="F96" i="8" s="1"/>
  <c r="H86" i="8"/>
  <c r="H82" i="8"/>
  <c r="H78" i="8"/>
  <c r="H76" i="8"/>
  <c r="H85" i="8"/>
  <c r="H81" i="8"/>
  <c r="H83" i="8"/>
  <c r="H79" i="8"/>
  <c r="H80" i="8"/>
  <c r="H74" i="8"/>
  <c r="H84" i="8"/>
  <c r="H77" i="8"/>
  <c r="H75" i="8"/>
  <c r="H64" i="8"/>
  <c r="H60" i="8"/>
  <c r="H56" i="8"/>
  <c r="H54" i="8"/>
  <c r="H63" i="8"/>
  <c r="H59" i="8"/>
  <c r="H62" i="8"/>
  <c r="H58" i="8"/>
  <c r="H55" i="8"/>
  <c r="H53" i="8"/>
  <c r="H52" i="8"/>
  <c r="H65" i="8"/>
  <c r="H61" i="8"/>
  <c r="H57" i="8"/>
  <c r="H87" i="8"/>
  <c r="C161" i="19"/>
  <c r="I161" i="19" s="1"/>
  <c r="C135" i="19"/>
  <c r="I135" i="19" s="1"/>
  <c r="C133" i="19"/>
  <c r="I133" i="19" s="1"/>
  <c r="C107" i="19"/>
  <c r="I107" i="19" s="1"/>
  <c r="C93" i="19"/>
  <c r="I93" i="19" s="1"/>
  <c r="C91" i="19"/>
  <c r="I91" i="19" s="1"/>
  <c r="C149" i="19"/>
  <c r="I149" i="19" s="1"/>
  <c r="I138" i="19"/>
  <c r="I112" i="19"/>
  <c r="C105" i="19"/>
  <c r="I105" i="19" s="1"/>
  <c r="C79" i="19"/>
  <c r="I79" i="19" s="1"/>
  <c r="C77" i="19"/>
  <c r="I77" i="19" s="1"/>
  <c r="C51" i="19"/>
  <c r="I51" i="19" s="1"/>
  <c r="C119" i="19"/>
  <c r="I119" i="19" s="1"/>
  <c r="I29" i="19"/>
  <c r="C147" i="19"/>
  <c r="I147" i="19" s="1"/>
  <c r="C65" i="19"/>
  <c r="I65" i="19" s="1"/>
  <c r="I32" i="19"/>
  <c r="C121" i="19"/>
  <c r="I121" i="19" s="1"/>
  <c r="C9" i="19"/>
  <c r="I9" i="19" s="1"/>
  <c r="C37" i="19"/>
  <c r="I37" i="19" s="1"/>
  <c r="I33" i="19"/>
  <c r="I19" i="19"/>
  <c r="I17" i="19"/>
  <c r="I15" i="19"/>
  <c r="I11" i="19"/>
  <c r="C49" i="19"/>
  <c r="I49" i="19" s="1"/>
  <c r="C35" i="19"/>
  <c r="I35" i="19" s="1"/>
  <c r="I7" i="19"/>
  <c r="S119" i="19"/>
  <c r="Y119" i="19" s="1"/>
  <c r="S161" i="19"/>
  <c r="Y161" i="19" s="1"/>
  <c r="S135" i="19"/>
  <c r="Y135" i="19" s="1"/>
  <c r="S93" i="19"/>
  <c r="Y93" i="19" s="1"/>
  <c r="S91" i="19"/>
  <c r="Y91" i="19" s="1"/>
  <c r="S65" i="19"/>
  <c r="Y65" i="19" s="1"/>
  <c r="S133" i="19"/>
  <c r="Y133" i="19" s="1"/>
  <c r="S107" i="19"/>
  <c r="Y107" i="19" s="1"/>
  <c r="Y157" i="19"/>
  <c r="Y114" i="19"/>
  <c r="S105" i="19"/>
  <c r="Y105" i="19" s="1"/>
  <c r="S79" i="19"/>
  <c r="Y79" i="19" s="1"/>
  <c r="S77" i="19"/>
  <c r="Y77" i="19" s="1"/>
  <c r="S51" i="19"/>
  <c r="Y51" i="19" s="1"/>
  <c r="S147" i="19"/>
  <c r="Y147" i="19" s="1"/>
  <c r="S121" i="19"/>
  <c r="Y121" i="19" s="1"/>
  <c r="Y40" i="19"/>
  <c r="Y26" i="19"/>
  <c r="S63" i="19"/>
  <c r="Y63" i="19" s="1"/>
  <c r="S9" i="19"/>
  <c r="Y9" i="19" s="1"/>
  <c r="Y44" i="19"/>
  <c r="S49" i="19"/>
  <c r="Y49" i="19" s="1"/>
  <c r="Y30" i="19"/>
  <c r="Y19" i="19"/>
  <c r="Y17" i="19"/>
  <c r="Y15" i="19"/>
  <c r="Y11" i="19"/>
  <c r="S149" i="19"/>
  <c r="Y149" i="19" s="1"/>
  <c r="S37" i="19"/>
  <c r="Y37" i="19" s="1"/>
  <c r="Y7" i="19"/>
  <c r="F62" i="24"/>
  <c r="F58" i="24"/>
  <c r="F55" i="24"/>
  <c r="F53" i="24"/>
  <c r="F65" i="24"/>
  <c r="F61" i="24"/>
  <c r="F57" i="24"/>
  <c r="F64" i="24"/>
  <c r="F60" i="24"/>
  <c r="F56" i="24"/>
  <c r="F54" i="24"/>
  <c r="F87" i="24"/>
  <c r="F59" i="24"/>
  <c r="F63" i="24"/>
  <c r="F11" i="24"/>
  <c r="H11" i="24"/>
  <c r="F9" i="24"/>
  <c r="H9" i="24"/>
  <c r="F18" i="24"/>
  <c r="H18" i="24"/>
  <c r="F85" i="24"/>
  <c r="F81" i="24"/>
  <c r="F84" i="24"/>
  <c r="F80" i="24"/>
  <c r="F77" i="24"/>
  <c r="F75" i="24"/>
  <c r="F83" i="24"/>
  <c r="F78" i="24"/>
  <c r="F82" i="24"/>
  <c r="F76" i="24"/>
  <c r="F79" i="24"/>
  <c r="F86" i="24"/>
  <c r="F14" i="24"/>
  <c r="H14" i="24"/>
  <c r="C73" i="24"/>
  <c r="D74" i="24" s="1"/>
  <c r="C253" i="24"/>
  <c r="D254" i="24" s="1"/>
  <c r="C227" i="24"/>
  <c r="D228" i="24" s="1"/>
  <c r="C205" i="24"/>
  <c r="D206" i="24" s="1"/>
  <c r="C183" i="24"/>
  <c r="D184" i="24" s="1"/>
  <c r="C161" i="24"/>
  <c r="D162" i="24" s="1"/>
  <c r="C139" i="24"/>
  <c r="D140" i="24" s="1"/>
  <c r="C117" i="24"/>
  <c r="D118" i="24" s="1"/>
  <c r="C95" i="24"/>
  <c r="D96" i="24" s="1"/>
  <c r="D8" i="24"/>
  <c r="C29" i="24"/>
  <c r="D30" i="24" s="1"/>
  <c r="C51" i="24"/>
  <c r="F15" i="24"/>
  <c r="H15" i="24"/>
  <c r="F19" i="24"/>
  <c r="H19" i="24"/>
  <c r="F10" i="24"/>
  <c r="H10" i="24"/>
  <c r="F12" i="24"/>
  <c r="H12" i="24"/>
  <c r="F16" i="24"/>
  <c r="H16" i="24"/>
  <c r="F20" i="24"/>
  <c r="H20" i="24"/>
  <c r="F13" i="24"/>
  <c r="H13" i="24"/>
  <c r="F17" i="24"/>
  <c r="H17" i="24"/>
  <c r="F21" i="24"/>
  <c r="H21" i="24"/>
  <c r="F216" i="24"/>
  <c r="F212" i="24"/>
  <c r="F209" i="24"/>
  <c r="F219" i="24"/>
  <c r="F215" i="24"/>
  <c r="F211" i="24"/>
  <c r="F238" i="24"/>
  <c r="F234" i="24"/>
  <c r="F231" i="24"/>
  <c r="F241" i="24"/>
  <c r="F237" i="24"/>
  <c r="F233" i="24"/>
  <c r="F266" i="24"/>
  <c r="F262" i="24"/>
  <c r="F264" i="24"/>
  <c r="F260" i="24"/>
  <c r="F257" i="24"/>
  <c r="F255" i="24"/>
  <c r="F267" i="24"/>
  <c r="F263" i="24"/>
  <c r="F259" i="24"/>
  <c r="F18" i="10"/>
  <c r="F14" i="10"/>
  <c r="F11" i="10"/>
  <c r="F9" i="10"/>
  <c r="F21" i="10"/>
  <c r="F17" i="10"/>
  <c r="F13" i="10"/>
  <c r="F19" i="10"/>
  <c r="F20" i="10"/>
  <c r="F15" i="10"/>
  <c r="F16" i="10"/>
  <c r="F10" i="10"/>
  <c r="F12" i="10"/>
  <c r="C7" i="10"/>
  <c r="F8" i="10"/>
  <c r="C29" i="25"/>
  <c r="C51" i="25"/>
  <c r="D52" i="25" s="1"/>
  <c r="D8" i="25"/>
  <c r="F65" i="25"/>
  <c r="F61" i="25"/>
  <c r="F57" i="25"/>
  <c r="F64" i="25"/>
  <c r="F60" i="25"/>
  <c r="F56" i="25"/>
  <c r="F54" i="25"/>
  <c r="F62" i="25"/>
  <c r="F58" i="25"/>
  <c r="F55" i="25"/>
  <c r="F53" i="25"/>
  <c r="F59" i="25"/>
  <c r="F63" i="25"/>
  <c r="F30" i="25"/>
  <c r="K149" i="19"/>
  <c r="Q149" i="19" s="1"/>
  <c r="K147" i="19"/>
  <c r="Q147" i="19" s="1"/>
  <c r="K121" i="19"/>
  <c r="Q121" i="19" s="1"/>
  <c r="K105" i="19"/>
  <c r="Q105" i="19" s="1"/>
  <c r="K79" i="19"/>
  <c r="Q79" i="19" s="1"/>
  <c r="K77" i="19"/>
  <c r="Q77" i="19" s="1"/>
  <c r="K119" i="19"/>
  <c r="Q119" i="19" s="1"/>
  <c r="K93" i="19"/>
  <c r="Q93" i="19" s="1"/>
  <c r="K91" i="19"/>
  <c r="Q91" i="19" s="1"/>
  <c r="K65" i="19"/>
  <c r="Q65" i="19" s="1"/>
  <c r="K63" i="19"/>
  <c r="Q63" i="19" s="1"/>
  <c r="K133" i="19"/>
  <c r="Q133" i="19" s="1"/>
  <c r="K107" i="19"/>
  <c r="Q107" i="19" s="1"/>
  <c r="K49" i="19"/>
  <c r="Q49" i="19" s="1"/>
  <c r="K37" i="19"/>
  <c r="Q37" i="19" s="1"/>
  <c r="K161" i="19"/>
  <c r="Q161" i="19" s="1"/>
  <c r="K51" i="19"/>
  <c r="Q51" i="19" s="1"/>
  <c r="K35" i="19"/>
  <c r="Q35" i="19" s="1"/>
  <c r="K23" i="19"/>
  <c r="Q23" i="19" s="1"/>
  <c r="K21" i="19"/>
  <c r="Q21" i="19" s="1"/>
  <c r="K135" i="19"/>
  <c r="Q135" i="19" s="1"/>
  <c r="Q25" i="19"/>
  <c r="Q16" i="19"/>
  <c r="Q12" i="19"/>
  <c r="K9" i="19"/>
  <c r="Q9" i="19" s="1"/>
  <c r="Q7" i="19"/>
  <c r="F52" i="25" l="1"/>
  <c r="D30" i="25"/>
  <c r="D8" i="10"/>
  <c r="E51" i="10"/>
  <c r="C51" i="10"/>
  <c r="D52" i="10" s="1"/>
  <c r="E29" i="10"/>
  <c r="C29" i="10"/>
  <c r="F261" i="24"/>
  <c r="H261" i="24"/>
  <c r="F265" i="24"/>
  <c r="H265" i="24"/>
  <c r="F256" i="24"/>
  <c r="H256" i="24"/>
  <c r="F258" i="24"/>
  <c r="H258" i="24"/>
  <c r="F229" i="24"/>
  <c r="H229" i="24"/>
  <c r="F235" i="24"/>
  <c r="H235" i="24"/>
  <c r="F239" i="24"/>
  <c r="H239" i="24"/>
  <c r="F230" i="24"/>
  <c r="H230" i="24"/>
  <c r="F232" i="24"/>
  <c r="H232" i="24"/>
  <c r="F236" i="24"/>
  <c r="H236" i="24"/>
  <c r="F240" i="24"/>
  <c r="H240" i="24"/>
  <c r="F207" i="24"/>
  <c r="H207" i="24"/>
  <c r="F213" i="24"/>
  <c r="H213" i="24"/>
  <c r="F217" i="24"/>
  <c r="H217" i="24"/>
  <c r="F208" i="24"/>
  <c r="H208" i="24"/>
  <c r="F210" i="24"/>
  <c r="H210" i="24"/>
  <c r="F214" i="24"/>
  <c r="H214" i="24"/>
  <c r="F218" i="24"/>
  <c r="H218" i="24"/>
  <c r="F189" i="24"/>
  <c r="H189" i="24"/>
  <c r="F193" i="24"/>
  <c r="H193" i="24"/>
  <c r="F197" i="24"/>
  <c r="H197" i="24"/>
  <c r="F185" i="24"/>
  <c r="H185" i="24"/>
  <c r="F187" i="24"/>
  <c r="H187" i="24"/>
  <c r="F190" i="24"/>
  <c r="H190" i="24"/>
  <c r="F194" i="24"/>
  <c r="H194" i="24"/>
  <c r="F191" i="24"/>
  <c r="H191" i="24"/>
  <c r="F195" i="24"/>
  <c r="H195" i="24"/>
  <c r="F186" i="24"/>
  <c r="H186" i="24"/>
  <c r="F188" i="24"/>
  <c r="H188" i="24"/>
  <c r="F192" i="24"/>
  <c r="H192" i="24"/>
  <c r="F196" i="24"/>
  <c r="H196" i="24"/>
  <c r="F166" i="24"/>
  <c r="H166" i="24"/>
  <c r="F164" i="24"/>
  <c r="H164" i="24"/>
  <c r="F167" i="24"/>
  <c r="H167" i="24"/>
  <c r="F171" i="24"/>
  <c r="H171" i="24"/>
  <c r="F175" i="24"/>
  <c r="H175" i="24"/>
  <c r="F163" i="24"/>
  <c r="H163" i="24"/>
  <c r="F165" i="24"/>
  <c r="H165" i="24"/>
  <c r="F168" i="24"/>
  <c r="H168" i="24"/>
  <c r="F172" i="24"/>
  <c r="H172" i="24"/>
  <c r="F169" i="24"/>
  <c r="H169" i="24"/>
  <c r="F173" i="24"/>
  <c r="H173" i="24"/>
  <c r="F170" i="24"/>
  <c r="H170" i="24"/>
  <c r="F174" i="24"/>
  <c r="H174" i="24"/>
  <c r="F152" i="24"/>
  <c r="H152" i="24"/>
  <c r="F142" i="24"/>
  <c r="H142" i="24"/>
  <c r="F148" i="24"/>
  <c r="H148" i="24"/>
  <c r="F144" i="24"/>
  <c r="H144" i="24"/>
  <c r="F145" i="24"/>
  <c r="H145" i="24"/>
  <c r="F149" i="24"/>
  <c r="H149" i="24"/>
  <c r="F153" i="24"/>
  <c r="H153" i="24"/>
  <c r="F141" i="24"/>
  <c r="H141" i="24"/>
  <c r="F143" i="24"/>
  <c r="H143" i="24"/>
  <c r="F146" i="24"/>
  <c r="H146" i="24"/>
  <c r="F150" i="24"/>
  <c r="H150" i="24"/>
  <c r="F147" i="24"/>
  <c r="H147" i="24"/>
  <c r="F151" i="24"/>
  <c r="H151" i="24"/>
  <c r="F130" i="24"/>
  <c r="H130" i="24"/>
  <c r="F120" i="24"/>
  <c r="H120" i="24"/>
  <c r="F126" i="24"/>
  <c r="H126" i="24"/>
  <c r="F122" i="24"/>
  <c r="H122" i="24"/>
  <c r="F123" i="24"/>
  <c r="H123" i="24"/>
  <c r="F127" i="24"/>
  <c r="H127" i="24"/>
  <c r="F131" i="24"/>
  <c r="H131" i="24"/>
  <c r="F119" i="24"/>
  <c r="H119" i="24"/>
  <c r="F121" i="24"/>
  <c r="H121" i="24"/>
  <c r="F124" i="24"/>
  <c r="H124" i="24"/>
  <c r="F128" i="24"/>
  <c r="H128" i="24"/>
  <c r="F125" i="24"/>
  <c r="H125" i="24"/>
  <c r="F129" i="24"/>
  <c r="H129" i="24"/>
  <c r="F100" i="24"/>
  <c r="H100" i="24"/>
  <c r="F108" i="24"/>
  <c r="H108" i="24"/>
  <c r="F98" i="24"/>
  <c r="H98" i="24"/>
  <c r="F104" i="24"/>
  <c r="H104" i="24"/>
  <c r="F101" i="24"/>
  <c r="H101" i="24"/>
  <c r="F105" i="24"/>
  <c r="H105" i="24"/>
  <c r="F109" i="24"/>
  <c r="H109" i="24"/>
  <c r="F97" i="24"/>
  <c r="H97" i="24"/>
  <c r="F99" i="24"/>
  <c r="H99" i="24"/>
  <c r="F102" i="24"/>
  <c r="H102" i="24"/>
  <c r="F106" i="24"/>
  <c r="H106" i="24"/>
  <c r="F103" i="24"/>
  <c r="H103" i="24"/>
  <c r="F107" i="24"/>
  <c r="H107" i="24"/>
  <c r="F32" i="24"/>
  <c r="H32" i="24"/>
  <c r="F38" i="24"/>
  <c r="H38" i="24"/>
  <c r="F42" i="24"/>
  <c r="H42" i="24"/>
  <c r="F34" i="24"/>
  <c r="H34" i="24"/>
  <c r="F41" i="24"/>
  <c r="H41" i="24"/>
  <c r="F37" i="24"/>
  <c r="H37" i="24"/>
  <c r="F35" i="24"/>
  <c r="H35" i="24"/>
  <c r="F39" i="24"/>
  <c r="H39" i="24"/>
  <c r="F43" i="24"/>
  <c r="H43" i="24"/>
  <c r="F31" i="24"/>
  <c r="H31" i="24"/>
  <c r="F33" i="24"/>
  <c r="H33" i="24"/>
  <c r="F36" i="24"/>
  <c r="H36" i="24"/>
  <c r="F40" i="24"/>
  <c r="H40" i="24"/>
  <c r="D52" i="24"/>
  <c r="S21" i="19"/>
  <c r="Y21" i="19" s="1"/>
  <c r="Y13" i="19"/>
  <c r="S23" i="19"/>
  <c r="Y23" i="19" s="1"/>
  <c r="Y24" i="19"/>
  <c r="S35" i="19"/>
  <c r="Y35" i="19" s="1"/>
  <c r="Y27" i="19"/>
  <c r="C21" i="19"/>
  <c r="I21" i="19" s="1"/>
  <c r="I13" i="19"/>
  <c r="C23" i="19"/>
  <c r="I23" i="19" s="1"/>
  <c r="I24" i="19"/>
  <c r="C63" i="19"/>
  <c r="I63" i="19" s="1"/>
  <c r="I55" i="19"/>
  <c r="F31" i="8"/>
  <c r="H31" i="8"/>
  <c r="F40" i="8"/>
  <c r="H40" i="8"/>
  <c r="F32" i="8"/>
  <c r="H32" i="8"/>
  <c r="F38" i="8"/>
  <c r="H38" i="8"/>
  <c r="F42" i="8"/>
  <c r="H42" i="8"/>
  <c r="F34" i="8"/>
  <c r="H34" i="8"/>
  <c r="F33" i="8"/>
  <c r="H33" i="8"/>
  <c r="F36" i="8"/>
  <c r="H36" i="8"/>
  <c r="F35" i="8"/>
  <c r="H35" i="8"/>
  <c r="F39" i="8"/>
  <c r="H39" i="8"/>
  <c r="F43" i="8"/>
  <c r="H43" i="8"/>
  <c r="F13" i="8"/>
  <c r="H13" i="8"/>
  <c r="F17" i="8"/>
  <c r="H17" i="8"/>
  <c r="F21" i="8"/>
  <c r="H21" i="8"/>
  <c r="F9" i="8"/>
  <c r="H9" i="8"/>
  <c r="F11" i="8"/>
  <c r="H11" i="8"/>
  <c r="F14" i="8"/>
  <c r="H14" i="8"/>
  <c r="F18" i="8"/>
  <c r="H18" i="8"/>
  <c r="F83" i="8"/>
  <c r="F79" i="8"/>
  <c r="F86" i="8"/>
  <c r="F82" i="8"/>
  <c r="F78" i="8"/>
  <c r="F76" i="8"/>
  <c r="F74" i="8"/>
  <c r="F84" i="8"/>
  <c r="F80" i="8"/>
  <c r="F77" i="8"/>
  <c r="F75" i="8"/>
  <c r="F85" i="8"/>
  <c r="F81" i="8"/>
  <c r="F37" i="8"/>
  <c r="H37" i="8"/>
  <c r="F41" i="8"/>
  <c r="H41" i="8"/>
  <c r="F65" i="8"/>
  <c r="F61" i="8"/>
  <c r="F57" i="8"/>
  <c r="F87" i="8"/>
  <c r="F64" i="8"/>
  <c r="F60" i="8"/>
  <c r="F56" i="8"/>
  <c r="F54" i="8"/>
  <c r="F63" i="8"/>
  <c r="F59" i="8"/>
  <c r="F62" i="8"/>
  <c r="F58" i="8"/>
  <c r="F55" i="8"/>
  <c r="F53" i="8"/>
  <c r="F52" i="8"/>
  <c r="C183" i="8"/>
  <c r="D184" i="8" s="1"/>
  <c r="C249" i="8"/>
  <c r="D250" i="8" s="1"/>
  <c r="C205" i="8"/>
  <c r="D206" i="8" s="1"/>
  <c r="C29" i="8"/>
  <c r="D30" i="8" s="1"/>
  <c r="C51" i="8"/>
  <c r="D8" i="8"/>
  <c r="C227" i="8"/>
  <c r="D228" i="8" s="1"/>
  <c r="C139" i="8"/>
  <c r="D140" i="8" s="1"/>
  <c r="C117" i="8"/>
  <c r="D118" i="8" s="1"/>
  <c r="C95" i="8"/>
  <c r="D96" i="8" s="1"/>
  <c r="C161" i="8"/>
  <c r="D162" i="8" s="1"/>
  <c r="C73" i="8"/>
  <c r="D74" i="8" s="1"/>
  <c r="C271" i="8"/>
  <c r="D272" i="8" s="1"/>
  <c r="F15" i="8"/>
  <c r="H15" i="8"/>
  <c r="F19" i="8"/>
  <c r="H19" i="8"/>
  <c r="F10" i="8"/>
  <c r="H10" i="8"/>
  <c r="F12" i="8"/>
  <c r="H12" i="8"/>
  <c r="F16" i="8"/>
  <c r="H16" i="8"/>
  <c r="F20" i="8"/>
  <c r="H20" i="8"/>
  <c r="D52" i="8" l="1"/>
  <c r="D30" i="10"/>
  <c r="F30" i="10"/>
  <c r="F36" i="10"/>
  <c r="F33" i="10"/>
  <c r="F39" i="10"/>
  <c r="F43" i="10"/>
  <c r="F35" i="10"/>
  <c r="F59" i="10"/>
  <c r="F52" i="10"/>
  <c r="F58" i="10"/>
  <c r="F62" i="10"/>
  <c r="F53" i="10"/>
  <c r="F55" i="10"/>
  <c r="F32" i="25"/>
  <c r="F34" i="25"/>
  <c r="F41" i="25"/>
  <c r="F35" i="25"/>
  <c r="F40" i="25"/>
  <c r="F38" i="25"/>
  <c r="F39" i="25"/>
  <c r="F43" i="25"/>
  <c r="F31" i="25"/>
  <c r="F33" i="25"/>
  <c r="F36" i="25"/>
  <c r="F37" i="25"/>
  <c r="F42" i="25"/>
  <c r="F57" i="10" l="1"/>
  <c r="H57" i="10"/>
  <c r="F61" i="10"/>
  <c r="H61" i="10"/>
  <c r="F65" i="10"/>
  <c r="H65" i="10"/>
  <c r="F63" i="10"/>
  <c r="H63" i="10"/>
  <c r="F54" i="10"/>
  <c r="H54" i="10"/>
  <c r="F56" i="10"/>
  <c r="H56" i="10"/>
  <c r="F60" i="10"/>
  <c r="H60" i="10"/>
  <c r="F64" i="10"/>
  <c r="H64" i="10"/>
  <c r="F34" i="10"/>
  <c r="H34" i="10"/>
  <c r="F32" i="10"/>
  <c r="H32" i="10"/>
  <c r="F38" i="10"/>
  <c r="H38" i="10"/>
  <c r="F42" i="10"/>
  <c r="H42" i="10"/>
  <c r="F37" i="10"/>
  <c r="H37" i="10"/>
  <c r="F41" i="10"/>
  <c r="H41" i="10"/>
  <c r="F31" i="10"/>
  <c r="H31" i="10"/>
  <c r="F40" i="10"/>
  <c r="H40" i="10"/>
</calcChain>
</file>

<file path=xl/sharedStrings.xml><?xml version="1.0" encoding="utf-8"?>
<sst xmlns="http://schemas.openxmlformats.org/spreadsheetml/2006/main" count="5402" uniqueCount="305">
  <si>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</si>
  <si>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</si>
  <si>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</si>
  <si>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</si>
  <si>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</si>
  <si>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</si>
  <si>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</si>
  <si>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</si>
  <si>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</si>
  <si>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</si>
  <si>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</si>
  <si>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</si>
  <si>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</si>
  <si>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</si>
  <si>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</si>
  <si>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</si>
  <si>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</si>
  <si>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</si>
  <si>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</si>
  <si>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</si>
  <si>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</si>
  <si>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</si>
  <si>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</si>
  <si>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</si>
  <si>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</si>
  <si>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</si>
  <si>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</si>
  <si>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</si>
  <si>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</si>
  <si>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</si>
  <si>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</si>
  <si>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</si>
  <si>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</si>
  <si>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</si>
  <si>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</si>
  <si>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</si>
  <si>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</si>
  <si>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</si>
  <si>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</si>
  <si>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</si>
  <si>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</si>
  <si>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</si>
  <si>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</si>
  <si>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</si>
  <si>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</si>
  <si>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</si>
  <si>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</si>
  <si>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</si>
  <si>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</si>
  <si>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</si>
  <si>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</si>
  <si>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</si>
  <si>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</si>
  <si>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</si>
  <si>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</si>
  <si>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</si>
  <si>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</si>
  <si>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</si>
  <si>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</si>
  <si>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</si>
  <si>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</si>
  <si>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</si>
  <si>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</si>
  <si>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</si>
  <si>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</si>
  <si>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</si>
  <si>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</si>
  <si>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</si>
  <si>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</si>
  <si>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</si>
  <si>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</si>
  <si>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</si>
  <si>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</si>
  <si>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</si>
  <si>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</si>
  <si>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</si>
  <si>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</si>
  <si>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</si>
  <si>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</si>
  <si>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</si>
  <si>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</si>
  <si>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</si>
  <si>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</si>
  <si>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</si>
  <si>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</si>
  <si>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</si>
  <si>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</si>
  <si>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</si>
  <si>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</si>
  <si>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</si>
  <si>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</si>
  <si>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</si>
  <si>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</si>
  <si>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</si>
  <si>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</si>
  <si>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</si>
  <si>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</si>
  <si>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</si>
  <si>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</si>
  <si>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</si>
  <si>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</si>
  <si>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</si>
  <si>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</si>
  <si>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</si>
  <si>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</si>
  <si>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</si>
  <si>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</si>
  <si>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</si>
  <si>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</si>
  <si>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</si>
  <si>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</si>
  <si>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</si>
  <si>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</si>
  <si>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</si>
  <si>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</si>
  <si>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</si>
  <si>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</si>
  <si>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</si>
  <si>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</si>
  <si>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</si>
  <si>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</si>
  <si>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</si>
  <si>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</si>
  <si>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</si>
  <si>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</si>
  <si>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</si>
  <si>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</si>
  <si>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</si>
  <si>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</si>
  <si>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</si>
  <si>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</si>
  <si>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</si>
  <si>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</si>
  <si>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</si>
  <si>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</si>
  <si>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</si>
  <si>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</si>
  <si>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</si>
  <si>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</si>
  <si>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</si>
  <si>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</si>
  <si>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</si>
  <si>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</si>
  <si>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</si>
  <si>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</si>
  <si>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</si>
  <si>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</si>
  <si>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</si>
  <si>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</si>
  <si>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</si>
  <si>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</si>
  <si>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</si>
  <si>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</si>
  <si>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</si>
  <si>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</si>
  <si>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</si>
  <si>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</si>
  <si>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</si>
  <si>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</si>
  <si>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</si>
  <si>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</si>
  <si>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</si>
  <si>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</si>
  <si>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</si>
  <si>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</si>
  <si>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</si>
  <si>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</si>
  <si>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</si>
  <si>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</si>
  <si>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</si>
  <si>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</si>
  <si>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</si>
  <si>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</si>
  <si>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</si>
  <si>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</si>
  <si>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</si>
  <si>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</si>
  <si>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</si>
  <si>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</si>
  <si>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</si>
  <si>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</si>
  <si>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</si>
  <si>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</si>
  <si>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</si>
  <si>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</si>
  <si>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</si>
  <si>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</si>
  <si>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</si>
  <si>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</si>
  <si>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</si>
  <si>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</si>
  <si>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</si>
  <si>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</si>
  <si>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</si>
  <si>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</si>
  <si>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</si>
  <si>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</si>
  <si>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</si>
  <si>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</si>
  <si>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</si>
  <si>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</si>
  <si>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</si>
  <si>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</si>
  <si>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</si>
  <si>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</si>
  <si>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</si>
  <si>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</si>
  <si>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</si>
  <si>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</si>
  <si>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</si>
  <si>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</si>
  <si>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</si>
  <si>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</si>
  <si>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</si>
  <si>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</si>
  <si>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</si>
  <si>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</si>
  <si>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</si>
  <si>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</si>
  <si>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</si>
  <si>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</si>
  <si>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</si>
  <si>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</si>
  <si>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</si>
  <si>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</si>
  <si>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</si>
  <si>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</si>
  <si>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</si>
  <si>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</si>
  <si>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</si>
  <si>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</si>
  <si>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</si>
  <si>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</si>
  <si>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</si>
  <si>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</si>
  <si>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</si>
  <si>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</si>
  <si>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</si>
  <si>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</si>
  <si>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</si>
  <si>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</si>
  <si>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</si>
  <si>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</si>
  <si>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</si>
  <si>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</si>
  <si>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</si>
  <si>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</si>
  <si>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</si>
  <si>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</si>
  <si>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</si>
  <si>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</si>
  <si>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marzo 2020</t>
  </si>
  <si>
    <t>marzo 2020</t>
  </si>
  <si>
    <t>Viajeros entrados en los establecimientos alojativos de San Miguel de Abona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</si>
  <si>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</si>
  <si>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</si>
  <si>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</si>
  <si>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</si>
  <si>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</si>
  <si>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</si>
  <si>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</si>
  <si>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</si>
  <si>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</si>
  <si>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marzo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</si>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</sst>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5EEF445-E588-4F6C-96A7-037C29E0F8CB}"/>
    <cellStyle name="Normal 2 6" xfId="3" xr:uid="{A6979EDF-2204-45FC-BCD1-D72C8799C00F}"/>
    <cellStyle name="Porcentaje" xfId="1" builtinId="5"/>
  </cellStyles>
  <dxfs count="0"/>
  <tableStyles count="1" defaultTableStyle="TableStyleMedium2" defaultPivotStyle="PivotStyleLight16">
    <tableStyle name="Invisible" pivot="0" table="0" count="0" xr9:uid="{CA249D02-DD3A-409D-9F3A-897B1359E4F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5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B-47D4-AD16-3D7B3406E03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B-47D4-AD16-3D7B3406E03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B-47D4-AD16-3D7B3406E0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B-47D4-AD16-3D7B3406E03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B-47D4-AD16-3D7B3406E0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BB-47D4-AD16-3D7B3406E0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12">
                  <c:v>60362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B-47D4-AD16-3D7B3406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BB-47D4-AD16-3D7B3406E0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BB-47D4-AD16-3D7B3406E0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B-47D4-AD16-3D7B3406E0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B-47D4-AD16-3D7B3406E0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B-47D4-AD16-3D7B3406E0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B-47D4-AD16-3D7B3406E0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B-47D4-AD16-3D7B3406E0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B-47D4-AD16-3D7B3406E0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B-47D4-AD16-3D7B3406E0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B-47D4-AD16-3D7B3406E0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B-47D4-AD16-3D7B3406E0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B-47D4-AD16-3D7B3406E0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B-47D4-AD16-3D7B3406E0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BB-47D4-AD16-3D7B3406E0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BB-47D4-AD16-3D7B3406E03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12">
                  <c:v>7.0627882227740413E-2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BB-47D4-AD16-3D7B3406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4-4042-BBBE-FCEF624DBBD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042-BBBE-FCEF624DBBD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4-4042-BBBE-FCEF624DBB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4-4042-BBBE-FCEF624DBBD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4-4042-BBBE-FCEF624DBB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64-4042-BBBE-FCEF624DBB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12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64-4042-BBBE-FCEF624DB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64-4042-BBBE-FCEF624DBB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64-4042-BBBE-FCEF624DBB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64-4042-BBBE-FCEF624DBB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64-4042-BBBE-FCEF624DBB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64-4042-BBBE-FCEF624DBB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4-4042-BBBE-FCEF624DBB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4-4042-BBBE-FCEF624DBB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4-4042-BBBE-FCEF624DBB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4-4042-BBBE-FCEF624DBB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4-4042-BBBE-FCEF624DBB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4-4042-BBBE-FCEF624DBB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4-4042-BBBE-FCEF624DBB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4-4042-BBBE-FCEF624DBB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4-4042-BBBE-FCEF624DBB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4-4042-BBBE-FCEF624DBBD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12">
                  <c:v>4.1765543426673046E-2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64-4042-BBBE-FCEF624DB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9D-4999-B388-B0A3332CE85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D-4999-B388-B0A3332CE85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9D-4999-B388-B0A3332CE8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9D-4999-B388-B0A3332CE85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9D-4999-B388-B0A3332CE8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9D-4999-B388-B0A3332CE8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D-4999-B388-B0A3332CE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9D-4999-B388-B0A3332CE8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9D-4999-B388-B0A3332CE8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D-4999-B388-B0A3332CE8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D-4999-B388-B0A3332CE8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D-4999-B388-B0A3332CE8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D-4999-B388-B0A3332CE8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D-4999-B388-B0A3332CE8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D-4999-B388-B0A3332CE8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D-4999-B388-B0A3332CE8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D-4999-B388-B0A3332CE8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D-4999-B388-B0A3332CE8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D-4999-B388-B0A3332CE8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D-4999-B388-B0A3332CE8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D-4999-B388-B0A3332CE8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D-4999-B388-B0A3332CE85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12">
                  <c:v>-0.11910519951632403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9D-4999-B388-B0A3332CE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D-4CC3-A7CE-27F10BC5CCB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D-4CC3-A7CE-27F10BC5CCB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D-4CC3-A7CE-27F10BC5CC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D-4CC3-A7CE-27F10BC5CCB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D-4CC3-A7CE-27F10BC5CC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BD-4CC3-A7CE-27F10BC5CC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12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D-4CC3-A7CE-27F10BC5C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BD-4CC3-A7CE-27F10BC5CC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BD-4CC3-A7CE-27F10BC5CC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D-4CC3-A7CE-27F10BC5CC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D-4CC3-A7CE-27F10BC5CC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D-4CC3-A7CE-27F10BC5CC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D-4CC3-A7CE-27F10BC5CC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D-4CC3-A7CE-27F10BC5CC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D-4CC3-A7CE-27F10BC5CC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D-4CC3-A7CE-27F10BC5CC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D-4CC3-A7CE-27F10BC5CC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D-4CC3-A7CE-27F10BC5CC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D-4CC3-A7CE-27F10BC5CC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D-4CC3-A7CE-27F10BC5CC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D-4CC3-A7CE-27F10BC5CC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D-4CC3-A7CE-27F10BC5CCB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12">
                  <c:v>-0.10062111801242235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BD-4CC3-A7CE-27F10BC5C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2F-4251-88A3-35A4454E3C2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F-4251-88A3-35A4454E3C2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2F-4251-88A3-35A4454E3C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2F-4251-88A3-35A4454E3C2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F-4251-88A3-35A4454E3C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2F-4251-88A3-35A4454E3C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12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2F-4251-88A3-35A4454E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2F-4251-88A3-35A4454E3C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2F-4251-88A3-35A4454E3C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2F-4251-88A3-35A4454E3C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2F-4251-88A3-35A4454E3C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2F-4251-88A3-35A4454E3C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2F-4251-88A3-35A4454E3C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2F-4251-88A3-35A4454E3C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2F-4251-88A3-35A4454E3C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2F-4251-88A3-35A4454E3C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2F-4251-88A3-35A4454E3C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2F-4251-88A3-35A4454E3C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2F-4251-88A3-35A4454E3C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2F-4251-88A3-35A4454E3C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2F-4251-88A3-35A4454E3C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2F-4251-88A3-35A4454E3C2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12">
                  <c:v>-0.40759240759240756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2F-4251-88A3-35A4454E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9-4344-A808-9DD680DC6E2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9-4344-A808-9DD680DC6E2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9-4344-A808-9DD680DC6E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9-4344-A808-9DD680DC6E2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39-4344-A808-9DD680DC6E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39-4344-A808-9DD680DC6E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12">
                  <c:v>60362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9-4344-A808-9DD680DC6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39-4344-A808-9DD680DC6E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39-4344-A808-9DD680DC6E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39-4344-A808-9DD680DC6E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39-4344-A808-9DD680DC6E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9-4344-A808-9DD680DC6E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9-4344-A808-9DD680DC6E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9-4344-A808-9DD680DC6E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9-4344-A808-9DD680DC6E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9-4344-A808-9DD680DC6E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9-4344-A808-9DD680DC6E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9-4344-A808-9DD680DC6E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9-4344-A808-9DD680DC6E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9-4344-A808-9DD680DC6E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9-4344-A808-9DD680DC6E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39-4344-A808-9DD680DC6E2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12">
                  <c:v>7.0627882227740413E-2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39-4344-A808-9DD680DC6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0-4574-B65B-5746C4E7A85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0-4574-B65B-5746C4E7A85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0-4574-B65B-5746C4E7A8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0-4574-B65B-5746C4E7A85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0-4574-B65B-5746C4E7A8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00-4574-B65B-5746C4E7A8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12">
                  <c:v>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00-4574-B65B-5746C4E7A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00-4574-B65B-5746C4E7A8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00-4574-B65B-5746C4E7A8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00-4574-B65B-5746C4E7A8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00-4574-B65B-5746C4E7A8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00-4574-B65B-5746C4E7A8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00-4574-B65B-5746C4E7A8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00-4574-B65B-5746C4E7A8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0-4574-B65B-5746C4E7A8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0-4574-B65B-5746C4E7A8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0-4574-B65B-5746C4E7A8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0-4574-B65B-5746C4E7A8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00-4574-B65B-5746C4E7A8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00-4574-B65B-5746C4E7A8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00-4574-B65B-5746C4E7A8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00-4574-B65B-5746C4E7A85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12">
                  <c:v>7.5943766215482489E-2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00-4574-B65B-5746C4E7A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A-48DD-8AC8-FEAFC2C4C458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A-48DD-8AC8-FEAFC2C4C458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A-48DD-8AC8-FEAFC2C4C4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A-48DD-8AC8-FEAFC2C4C458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A-48DD-8AC8-FEAFC2C4C4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8A-48DD-8AC8-FEAFC2C4C4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12">
                  <c:v>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8A-48DD-8AC8-FEAFC2C4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8A-48DD-8AC8-FEAFC2C4C4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8A-48DD-8AC8-FEAFC2C4C4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A-48DD-8AC8-FEAFC2C4C4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A-48DD-8AC8-FEAFC2C4C4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A-48DD-8AC8-FEAFC2C4C4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A-48DD-8AC8-FEAFC2C4C4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A-48DD-8AC8-FEAFC2C4C4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A-48DD-8AC8-FEAFC2C4C4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A-48DD-8AC8-FEAFC2C4C4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A-48DD-8AC8-FEAFC2C4C4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A-48DD-8AC8-FEAFC2C4C4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A-48DD-8AC8-FEAFC2C4C4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A-48DD-8AC8-FEAFC2C4C4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8A-48DD-8AC8-FEAFC2C4C4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8A-48DD-8AC8-FEAFC2C4C458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12">
                  <c:v>3.0935575912299118E-2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8A-48DD-8AC8-FEAFC2C4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9-42D7-B781-B727A1D5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9-42D7-B781-B727A1D5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2-4548-BF00-CF029600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2-4548-BF00-CF029600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E-4F7B-8EB0-EA86D959A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E-4F7B-8EB0-EA86D959A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F-4ADC-8E4B-1E5657EDC5FF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F-4ADC-8E4B-1E5657EDC5FF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F-4ADC-8E4B-1E5657EDC5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F-4ADC-8E4B-1E5657EDC5FF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F-4ADC-8E4B-1E5657EDC5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4F-4ADC-8E4B-1E5657EDC5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12">
                  <c:v>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F-4ADC-8E4B-1E5657ED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4F-4ADC-8E4B-1E5657EDC5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4F-4ADC-8E4B-1E5657EDC5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4F-4ADC-8E4B-1E5657EDC5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4F-4ADC-8E4B-1E5657EDC5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4F-4ADC-8E4B-1E5657EDC5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4F-4ADC-8E4B-1E5657EDC5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4F-4ADC-8E4B-1E5657EDC5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F-4ADC-8E4B-1E5657EDC5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F-4ADC-8E4B-1E5657EDC5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F-4ADC-8E4B-1E5657EDC5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F-4ADC-8E4B-1E5657EDC5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F-4ADC-8E4B-1E5657EDC5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F-4ADC-8E4B-1E5657EDC5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F-4ADC-8E4B-1E5657EDC5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F-4ADC-8E4B-1E5657EDC5F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12">
                  <c:v>6.1588541666666607E-2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4F-4ADC-8E4B-1E5657ED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2-491E-90BE-8E45B7E1D26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C2-491E-90BE-8E45B7E1D2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C2-491E-90BE-8E45B7E1D2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C2-491E-90BE-8E45B7E1D2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C2-491E-90BE-8E45B7E1D2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C2-491E-90BE-8E45B7E1D2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C2-491E-90BE-8E45B7E1D2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C2-491E-90BE-8E45B7E1D2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C2-491E-90BE-8E45B7E1D26E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C2-491E-90BE-8E45B7E1D2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C2-491E-90BE-8E45B7E1D2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C2-491E-90BE-8E45B7E1D2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C2-491E-90BE-8E45B7E1D2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C2-491E-90BE-8E45B7E1D2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C2-491E-90BE-8E45B7E1D2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C2-491E-90BE-8E45B7E1D2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C2-491E-90BE-8E45B7E1D26E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C2-491E-90BE-8E45B7E1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93-4009-A5C7-B59CEBB0380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93-4009-A5C7-B59CEBB038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93-4009-A5C7-B59CEBB038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93-4009-A5C7-B59CEBB038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93-4009-A5C7-B59CEBB038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93-4009-A5C7-B59CEBB0380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93-4009-A5C7-B59CEBB038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93-4009-A5C7-B59CEBB038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21188</c:v>
                </c:pt>
                <c:pt idx="1">
                  <c:v>3382</c:v>
                </c:pt>
                <c:pt idx="2">
                  <c:v>858</c:v>
                </c:pt>
                <c:pt idx="3">
                  <c:v>2524</c:v>
                </c:pt>
                <c:pt idx="4">
                  <c:v>17806</c:v>
                </c:pt>
                <c:pt idx="5">
                  <c:v>10352</c:v>
                </c:pt>
                <c:pt idx="6">
                  <c:v>1079</c:v>
                </c:pt>
                <c:pt idx="7">
                  <c:v>802</c:v>
                </c:pt>
                <c:pt idx="8">
                  <c:v>527</c:v>
                </c:pt>
                <c:pt idx="9">
                  <c:v>497</c:v>
                </c:pt>
                <c:pt idx="10">
                  <c:v>254</c:v>
                </c:pt>
                <c:pt idx="11">
                  <c:v>313</c:v>
                </c:pt>
                <c:pt idx="12">
                  <c:v>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93-4009-A5C7-B59CEBB0380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-1.5747665722116388E-2</c:v>
                </c:pt>
                <c:pt idx="1">
                  <c:v>-7.9978237214363479E-2</c:v>
                </c:pt>
                <c:pt idx="2">
                  <c:v>-0.43626806833114318</c:v>
                </c:pt>
                <c:pt idx="3">
                  <c:v>0.17177344475394607</c:v>
                </c:pt>
                <c:pt idx="4">
                  <c:v>-2.5208671783093495E-3</c:v>
                </c:pt>
                <c:pt idx="5">
                  <c:v>-7.51362458679532E-2</c:v>
                </c:pt>
                <c:pt idx="6">
                  <c:v>8.8799192734611454E-2</c:v>
                </c:pt>
                <c:pt idx="7">
                  <c:v>-0.50917992656058753</c:v>
                </c:pt>
                <c:pt idx="8">
                  <c:v>-0.23843930635838151</c:v>
                </c:pt>
                <c:pt idx="9">
                  <c:v>0.33602150537634401</c:v>
                </c:pt>
                <c:pt idx="10">
                  <c:v>0.24509803921568629</c:v>
                </c:pt>
                <c:pt idx="11">
                  <c:v>2.9125000000000001</c:v>
                </c:pt>
                <c:pt idx="12">
                  <c:v>0.48305400372439489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93-4009-A5C7-B59CEBB038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93-4009-A5C7-B59CEBB038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93-4009-A5C7-B59CEBB038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93-4009-A5C7-B59CEBB038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93-4009-A5C7-B59CEBB038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93-4009-A5C7-B59CEBB038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93-4009-A5C7-B59CEBB038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93-4009-A5C7-B59CEBB0380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0.15961865206720785</c:v>
                </c:pt>
                <c:pt idx="2">
                  <c:v>4.0494619595997733E-2</c:v>
                </c:pt>
                <c:pt idx="3">
                  <c:v>0.11912403247121012</c:v>
                </c:pt>
                <c:pt idx="4">
                  <c:v>0.84038134793279218</c:v>
                </c:pt>
                <c:pt idx="5">
                  <c:v>0.48857844062676986</c:v>
                </c:pt>
                <c:pt idx="6">
                  <c:v>5.0925051916178972E-2</c:v>
                </c:pt>
                <c:pt idx="7">
                  <c:v>3.785161412120068E-2</c:v>
                </c:pt>
                <c:pt idx="8">
                  <c:v>2.4872569378893712E-2</c:v>
                </c:pt>
                <c:pt idx="9">
                  <c:v>2.3456673588823862E-2</c:v>
                </c:pt>
                <c:pt idx="10">
                  <c:v>1.1987917689258071E-2</c:v>
                </c:pt>
                <c:pt idx="11">
                  <c:v>1.477251274306211E-2</c:v>
                </c:pt>
                <c:pt idx="12">
                  <c:v>0.18793656786860488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93-4009-A5C7-B59CEBB03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C-4FD4-A053-FE5FA7F2D5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7C-4FD4-A053-FE5FA7F2D5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7C-4FD4-A053-FE5FA7F2D5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7C-4FD4-A053-FE5FA7F2D5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7C-4FD4-A053-FE5FA7F2D5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7C-4FD4-A053-FE5FA7F2D5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7C-4FD4-A053-FE5FA7F2D5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7C-4FD4-A053-FE5FA7F2D5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60362</c:v>
                </c:pt>
                <c:pt idx="1">
                  <c:v>8153</c:v>
                </c:pt>
                <c:pt idx="2">
                  <c:v>52209</c:v>
                </c:pt>
                <c:pt idx="3">
                  <c:v>28228</c:v>
                </c:pt>
                <c:pt idx="4">
                  <c:v>2812</c:v>
                </c:pt>
                <c:pt idx="5">
                  <c:v>4028</c:v>
                </c:pt>
                <c:pt idx="6">
                  <c:v>2195</c:v>
                </c:pt>
                <c:pt idx="7">
                  <c:v>1457</c:v>
                </c:pt>
                <c:pt idx="8">
                  <c:v>724</c:v>
                </c:pt>
                <c:pt idx="9">
                  <c:v>593</c:v>
                </c:pt>
                <c:pt idx="10">
                  <c:v>12172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7C-4FD4-A053-FE5FA7F2D5E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7.0627882227740413E-2</c:v>
                </c:pt>
                <c:pt idx="1">
                  <c:v>6.1588541666666607E-2</c:v>
                </c:pt>
                <c:pt idx="2">
                  <c:v>7.2053388090349113E-2</c:v>
                </c:pt>
                <c:pt idx="3">
                  <c:v>2.09780092592593E-2</c:v>
                </c:pt>
                <c:pt idx="4">
                  <c:v>1.2239020878329843E-2</c:v>
                </c:pt>
                <c:pt idx="5">
                  <c:v>0.45625451916124371</c:v>
                </c:pt>
                <c:pt idx="6">
                  <c:v>4.1765543426673046E-2</c:v>
                </c:pt>
                <c:pt idx="7">
                  <c:v>-0.11910519951632403</c:v>
                </c:pt>
                <c:pt idx="8">
                  <c:v>-0.10062111801242235</c:v>
                </c:pt>
                <c:pt idx="9">
                  <c:v>-0.40759240759240756</c:v>
                </c:pt>
                <c:pt idx="10">
                  <c:v>0.22442410220299758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7C-4FD4-A053-FE5FA7F2D5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7C-4FD4-A053-FE5FA7F2D5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7C-4FD4-A053-FE5FA7F2D5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7C-4FD4-A053-FE5FA7F2D5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7C-4FD4-A053-FE5FA7F2D5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E7C-4FD4-A053-FE5FA7F2D5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E7C-4FD4-A053-FE5FA7F2D5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7C-4FD4-A053-FE5FA7F2D5E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0.13506842052947218</c:v>
                </c:pt>
                <c:pt idx="2">
                  <c:v>0.86493157947052779</c:v>
                </c:pt>
                <c:pt idx="3">
                  <c:v>0.46764520724959413</c:v>
                </c:pt>
                <c:pt idx="4">
                  <c:v>4.6585600212053942E-2</c:v>
                </c:pt>
                <c:pt idx="5">
                  <c:v>6.6730724628077262E-2</c:v>
                </c:pt>
                <c:pt idx="6">
                  <c:v>3.6363937576621055E-2</c:v>
                </c:pt>
                <c:pt idx="7">
                  <c:v>2.413770252808058E-2</c:v>
                </c:pt>
                <c:pt idx="8">
                  <c:v>1.1994301050329677E-2</c:v>
                </c:pt>
                <c:pt idx="9">
                  <c:v>9.824061495642954E-3</c:v>
                </c:pt>
                <c:pt idx="10">
                  <c:v>0.20165004473012824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7C-4FD4-A053-FE5FA7F2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3-42FD-B251-8E2AE62A9BB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3-42FD-B251-8E2AE62A9B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73-42FD-B251-8E2AE62A9B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73-42FD-B251-8E2AE62A9B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73-42FD-B251-8E2AE62A9B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73-42FD-B251-8E2AE62A9B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73-42FD-B251-8E2AE62A9BB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73-42FD-B251-8E2AE62A9B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53497</c:v>
                </c:pt>
                <c:pt idx="1">
                  <c:v>7551</c:v>
                </c:pt>
                <c:pt idx="2">
                  <c:v>45946</c:v>
                </c:pt>
                <c:pt idx="3">
                  <c:v>25092</c:v>
                </c:pt>
                <c:pt idx="4">
                  <c:v>2498</c:v>
                </c:pt>
                <c:pt idx="5">
                  <c:v>3754</c:v>
                </c:pt>
                <c:pt idx="6">
                  <c:v>2020</c:v>
                </c:pt>
                <c:pt idx="7">
                  <c:v>1366</c:v>
                </c:pt>
                <c:pt idx="8">
                  <c:v>686</c:v>
                </c:pt>
                <c:pt idx="9">
                  <c:v>568</c:v>
                </c:pt>
                <c:pt idx="10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73-42FD-B251-8E2AE62A9BB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7.5943766215482489E-2</c:v>
                </c:pt>
                <c:pt idx="1">
                  <c:v>5.8452481076535001E-2</c:v>
                </c:pt>
                <c:pt idx="2">
                  <c:v>7.8873834738300452E-2</c:v>
                </c:pt>
                <c:pt idx="3">
                  <c:v>2.6425591098748313E-2</c:v>
                </c:pt>
                <c:pt idx="4">
                  <c:v>3.8669438669438616E-2</c:v>
                </c:pt>
                <c:pt idx="5">
                  <c:v>0.46468981662114706</c:v>
                </c:pt>
                <c:pt idx="6">
                  <c:v>2.4860476915271379E-2</c:v>
                </c:pt>
                <c:pt idx="7">
                  <c:v>-0.1204121056020605</c:v>
                </c:pt>
                <c:pt idx="8">
                  <c:v>-7.547169811320753E-2</c:v>
                </c:pt>
                <c:pt idx="9">
                  <c:v>-0.40021119324181631</c:v>
                </c:pt>
                <c:pt idx="10">
                  <c:v>0.25150753768844214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73-42FD-B251-8E2AE62A9BB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73-42FD-B251-8E2AE62A9B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73-42FD-B251-8E2AE62A9B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73-42FD-B251-8E2AE62A9B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73-42FD-B251-8E2AE62A9B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73-42FD-B251-8E2AE62A9B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73-42FD-B251-8E2AE62A9B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73-42FD-B251-8E2AE62A9BB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0.14114810176271567</c:v>
                </c:pt>
                <c:pt idx="2">
                  <c:v>0.85885189823728436</c:v>
                </c:pt>
                <c:pt idx="3">
                  <c:v>0.46903564685870236</c:v>
                </c:pt>
                <c:pt idx="4">
                  <c:v>4.6694207151802905E-2</c:v>
                </c:pt>
                <c:pt idx="5">
                  <c:v>7.0172159186496441E-2</c:v>
                </c:pt>
                <c:pt idx="6">
                  <c:v>3.7759126680000747E-2</c:v>
                </c:pt>
                <c:pt idx="7">
                  <c:v>2.5534142101426249E-2</c:v>
                </c:pt>
                <c:pt idx="8">
                  <c:v>1.2823148961624016E-2</c:v>
                </c:pt>
                <c:pt idx="9">
                  <c:v>1.0617417799128923E-2</c:v>
                </c:pt>
                <c:pt idx="10">
                  <c:v>0.18621604949810269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73-42FD-B251-8E2AE62A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6-4A42-9152-FC9BE5BDF4D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E6-4A42-9152-FC9BE5BDF4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E6-4A42-9152-FC9BE5BDF4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E6-4A42-9152-FC9BE5BDF4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E6-4A42-9152-FC9BE5BDF4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E6-4A42-9152-FC9BE5BDF4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E6-4A42-9152-FC9BE5BDF4D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E6-4A42-9152-FC9BE5BDF4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6865</c:v>
                </c:pt>
                <c:pt idx="1">
                  <c:v>602</c:v>
                </c:pt>
                <c:pt idx="2">
                  <c:v>6263</c:v>
                </c:pt>
                <c:pt idx="3">
                  <c:v>3136</c:v>
                </c:pt>
                <c:pt idx="4">
                  <c:v>314</c:v>
                </c:pt>
                <c:pt idx="5">
                  <c:v>274</c:v>
                </c:pt>
                <c:pt idx="6">
                  <c:v>175</c:v>
                </c:pt>
                <c:pt idx="7">
                  <c:v>91</c:v>
                </c:pt>
                <c:pt idx="8">
                  <c:v>38</c:v>
                </c:pt>
                <c:pt idx="9">
                  <c:v>25</c:v>
                </c:pt>
                <c:pt idx="10">
                  <c:v>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E6-4A42-9152-FC9BE5BDF4DA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3.0935575912299118E-2</c:v>
                </c:pt>
                <c:pt idx="1">
                  <c:v>0.10256410256410264</c:v>
                </c:pt>
                <c:pt idx="2">
                  <c:v>2.4537870112874227E-2</c:v>
                </c:pt>
                <c:pt idx="3">
                  <c:v>-2.0612117426608401E-2</c:v>
                </c:pt>
                <c:pt idx="4">
                  <c:v>-0.1581769436997319</c:v>
                </c:pt>
                <c:pt idx="5">
                  <c:v>0.34975369458128069</c:v>
                </c:pt>
                <c:pt idx="6">
                  <c:v>0.28676470588235303</c:v>
                </c:pt>
                <c:pt idx="7">
                  <c:v>-9.9009900990098987E-2</c:v>
                </c:pt>
                <c:pt idx="8">
                  <c:v>-0.39682539682539686</c:v>
                </c:pt>
                <c:pt idx="9">
                  <c:v>-0.53703703703703698</c:v>
                </c:pt>
                <c:pt idx="10">
                  <c:v>0.11559818273599198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E6-4A42-9152-FC9BE5BDF4D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E6-4A42-9152-FC9BE5BDF4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E6-4A42-9152-FC9BE5BDF4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E6-4A42-9152-FC9BE5BDF4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E6-4A42-9152-FC9BE5BDF4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E6-4A42-9152-FC9BE5BDF4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E6-4A42-9152-FC9BE5BDF4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E6-4A42-9152-FC9BE5BDF4DA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8.7691187181354699E-2</c:v>
                </c:pt>
                <c:pt idx="2">
                  <c:v>0.91230881281864529</c:v>
                </c:pt>
                <c:pt idx="3">
                  <c:v>0.45680990531682447</c:v>
                </c:pt>
                <c:pt idx="4">
                  <c:v>4.5739257101238162E-2</c:v>
                </c:pt>
                <c:pt idx="5">
                  <c:v>3.9912600145666423E-2</c:v>
                </c:pt>
                <c:pt idx="6">
                  <c:v>2.5491624180626365E-2</c:v>
                </c:pt>
                <c:pt idx="7">
                  <c:v>1.3255644573925709E-2</c:v>
                </c:pt>
                <c:pt idx="8">
                  <c:v>5.5353241077931541E-3</c:v>
                </c:pt>
                <c:pt idx="9">
                  <c:v>3.6416605972323379E-3</c:v>
                </c:pt>
                <c:pt idx="10">
                  <c:v>0.32192279679533869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E6-4A42-9152-FC9BE5BDF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9-4603-BE85-7F922DF6206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9-4603-BE85-7F922DF620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B9-4603-BE85-7F922DF620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DB9-4603-BE85-7F922DF620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B9-4603-BE85-7F922DF620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DB9-4603-BE85-7F922DF620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B9-4603-BE85-7F922DF620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DB9-4603-BE85-7F922DF62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23652</c:v>
                </c:pt>
                <c:pt idx="1">
                  <c:v>3444</c:v>
                </c:pt>
                <c:pt idx="2">
                  <c:v>20208</c:v>
                </c:pt>
                <c:pt idx="3">
                  <c:v>10964</c:v>
                </c:pt>
                <c:pt idx="4">
                  <c:v>1356</c:v>
                </c:pt>
                <c:pt idx="5">
                  <c:v>1469</c:v>
                </c:pt>
                <c:pt idx="6">
                  <c:v>819</c:v>
                </c:pt>
                <c:pt idx="7">
                  <c:v>765</c:v>
                </c:pt>
                <c:pt idx="8">
                  <c:v>271</c:v>
                </c:pt>
                <c:pt idx="9">
                  <c:v>216</c:v>
                </c:pt>
                <c:pt idx="10">
                  <c:v>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B9-4603-BE85-7F922DF62060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-2.6546487220644566E-2</c:v>
                </c:pt>
                <c:pt idx="1">
                  <c:v>-5.8501913613996703E-2</c:v>
                </c:pt>
                <c:pt idx="2">
                  <c:v>-2.0882794709045971E-2</c:v>
                </c:pt>
                <c:pt idx="3">
                  <c:v>-6.1783330480917331E-2</c:v>
                </c:pt>
                <c:pt idx="4">
                  <c:v>0.12531120331950207</c:v>
                </c:pt>
                <c:pt idx="5">
                  <c:v>0.33788706739526408</c:v>
                </c:pt>
                <c:pt idx="6">
                  <c:v>0.24657534246575352</c:v>
                </c:pt>
                <c:pt idx="7">
                  <c:v>0.25</c:v>
                </c:pt>
                <c:pt idx="8">
                  <c:v>-0.28496042216358841</c:v>
                </c:pt>
                <c:pt idx="9">
                  <c:v>-0.53448275862068972</c:v>
                </c:pt>
                <c:pt idx="10">
                  <c:v>-4.1868664609960304E-2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B9-4603-BE85-7F922DF6206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B9-4603-BE85-7F922DF620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B9-4603-BE85-7F922DF620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B9-4603-BE85-7F922DF620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B9-4603-BE85-7F922DF620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DB9-4603-BE85-7F922DF620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DB9-4603-BE85-7F922DF620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DB9-4603-BE85-7F922DF62060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0.14561136478944697</c:v>
                </c:pt>
                <c:pt idx="2">
                  <c:v>0.85438863521055297</c:v>
                </c:pt>
                <c:pt idx="3">
                  <c:v>0.46355487907999321</c:v>
                </c:pt>
                <c:pt idx="4">
                  <c:v>5.7331303906646369E-2</c:v>
                </c:pt>
                <c:pt idx="5">
                  <c:v>6.2108912565533567E-2</c:v>
                </c:pt>
                <c:pt idx="6">
                  <c:v>3.4627092846270927E-2</c:v>
                </c:pt>
                <c:pt idx="7">
                  <c:v>3.2343987823439876E-2</c:v>
                </c:pt>
                <c:pt idx="8">
                  <c:v>1.145780483680027E-2</c:v>
                </c:pt>
                <c:pt idx="9">
                  <c:v>9.1324200913242004E-3</c:v>
                </c:pt>
                <c:pt idx="10">
                  <c:v>0.18383223406054455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B9-4603-BE85-7F922DF6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1-4C4A-923C-627FEAF6E92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E1-4C4A-923C-627FEAF6E9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E1-4C4A-923C-627FEAF6E9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E1-4C4A-923C-627FEAF6E9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E1-4C4A-923C-627FEAF6E92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E1-4C4A-923C-627FEAF6E92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E1-4C4A-923C-627FEAF6E92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E1-4C4A-923C-627FEAF6E9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69978</c:v>
                </c:pt>
                <c:pt idx="1">
                  <c:v>9374</c:v>
                </c:pt>
                <c:pt idx="2">
                  <c:v>2623</c:v>
                </c:pt>
                <c:pt idx="3">
                  <c:v>6751</c:v>
                </c:pt>
                <c:pt idx="4">
                  <c:v>60604</c:v>
                </c:pt>
                <c:pt idx="5">
                  <c:v>32657</c:v>
                </c:pt>
                <c:pt idx="6">
                  <c:v>3398</c:v>
                </c:pt>
                <c:pt idx="7">
                  <c:v>4505</c:v>
                </c:pt>
                <c:pt idx="8">
                  <c:v>2476</c:v>
                </c:pt>
                <c:pt idx="9">
                  <c:v>1849</c:v>
                </c:pt>
                <c:pt idx="10">
                  <c:v>810</c:v>
                </c:pt>
                <c:pt idx="11">
                  <c:v>696</c:v>
                </c:pt>
                <c:pt idx="12">
                  <c:v>14213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E1-4C4A-923C-627FEAF6E92E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5.6319531450480742E-2</c:v>
                </c:pt>
                <c:pt idx="1">
                  <c:v>6.8993043676587984E-2</c:v>
                </c:pt>
                <c:pt idx="2">
                  <c:v>0.14341761115954665</c:v>
                </c:pt>
                <c:pt idx="3">
                  <c:v>4.2625482625482602E-2</c:v>
                </c:pt>
                <c:pt idx="4">
                  <c:v>5.4386025957757766E-2</c:v>
                </c:pt>
                <c:pt idx="5">
                  <c:v>5.9140612967811812E-3</c:v>
                </c:pt>
                <c:pt idx="6">
                  <c:v>8.0101716465352801E-2</c:v>
                </c:pt>
                <c:pt idx="7">
                  <c:v>0.32734236888627</c:v>
                </c:pt>
                <c:pt idx="8">
                  <c:v>3.4252297410192201E-2</c:v>
                </c:pt>
                <c:pt idx="9">
                  <c:v>-6.991951710261568E-2</c:v>
                </c:pt>
                <c:pt idx="10">
                  <c:v>-0.2422825070159027</c:v>
                </c:pt>
                <c:pt idx="11">
                  <c:v>-0.45153664302600471</c:v>
                </c:pt>
                <c:pt idx="12">
                  <c:v>0.20930826172041184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E1-4C4A-923C-627FEAF6E92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8E1-4C4A-923C-627FEAF6E9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E1-4C4A-923C-627FEAF6E9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8E1-4C4A-923C-627FEAF6E9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8E1-4C4A-923C-627FEAF6E92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8E1-4C4A-923C-627FEAF6E92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8E1-4C4A-923C-627FEAF6E92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8E1-4C4A-923C-627FEAF6E92E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0.13395638629283488</c:v>
                </c:pt>
                <c:pt idx="2">
                  <c:v>3.7483209008545543E-2</c:v>
                </c:pt>
                <c:pt idx="3">
                  <c:v>9.6473177284289349E-2</c:v>
                </c:pt>
                <c:pt idx="4">
                  <c:v>0.86604361370716509</c:v>
                </c:pt>
                <c:pt idx="5">
                  <c:v>0.46667524078996259</c:v>
                </c:pt>
                <c:pt idx="6">
                  <c:v>4.8558118265740663E-2</c:v>
                </c:pt>
                <c:pt idx="7">
                  <c:v>6.4377375746663232E-2</c:v>
                </c:pt>
                <c:pt idx="8">
                  <c:v>3.5382548801051759E-2</c:v>
                </c:pt>
                <c:pt idx="9">
                  <c:v>2.642258995684358E-2</c:v>
                </c:pt>
                <c:pt idx="10">
                  <c:v>1.1575066449455542E-2</c:v>
                </c:pt>
                <c:pt idx="11">
                  <c:v>9.9459830232358735E-3</c:v>
                </c:pt>
                <c:pt idx="12">
                  <c:v>0.20310669067421189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8E1-4C4A-923C-627FEAF6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A-4AAE-87F1-6766DC7C7C3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AA-4AAE-87F1-6766DC7C7C3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AA-4AAE-87F1-6766DC7C7C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A-4AAE-87F1-6766DC7C7C3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A-4AAE-87F1-6766DC7C7C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AA-4AAE-87F1-6766DC7C7C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12">
                  <c:v>343323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AA-4AAE-87F1-6766DC7C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AA-4AAE-87F1-6766DC7C7C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AA-4AAE-87F1-6766DC7C7C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AA-4AAE-87F1-6766DC7C7C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AA-4AAE-87F1-6766DC7C7C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AA-4AAE-87F1-6766DC7C7C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AA-4AAE-87F1-6766DC7C7C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AA-4AAE-87F1-6766DC7C7C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AA-4AAE-87F1-6766DC7C7C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AA-4AAE-87F1-6766DC7C7C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AA-4AAE-87F1-6766DC7C7C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AA-4AAE-87F1-6766DC7C7C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AA-4AAE-87F1-6766DC7C7C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AA-4AAE-87F1-6766DC7C7C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AA-4AAE-87F1-6766DC7C7C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AA-4AAE-87F1-6766DC7C7C3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12">
                  <c:v>-2.114950918198899E-2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AA-4AAE-87F1-6766DC7C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5-4D7E-8135-4674653381E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5-4D7E-8135-4674653381E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5-4D7E-8135-4674653381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5-4D7E-8135-4674653381E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5-4D7E-8135-4674653381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5-4D7E-8135-4674653381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12">
                  <c:v>38292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45-4D7E-8135-46746533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45-4D7E-8135-4674653381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45-4D7E-8135-4674653381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5-4D7E-8135-4674653381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5-4D7E-8135-4674653381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5-4D7E-8135-4674653381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5-4D7E-8135-4674653381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5-4D7E-8135-4674653381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5-4D7E-8135-4674653381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45-4D7E-8135-4674653381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45-4D7E-8135-4674653381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45-4D7E-8135-4674653381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45-4D7E-8135-4674653381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45-4D7E-8135-4674653381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45-4D7E-8135-4674653381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45-4D7E-8135-4674653381E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12">
                  <c:v>7.0715543997986741E-2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45-4D7E-8135-46746533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F-4F47-A515-DB67515ADD0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F-4F47-A515-DB67515ADD0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F-4F47-A515-DB67515ADD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F-4F47-A515-DB67515ADD0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F-4F47-A515-DB67515ADD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1F-4F47-A515-DB67515ADD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12">
                  <c:v>26411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1F-4F47-A515-DB67515A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1F-4F47-A515-DB67515ADD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1F-4F47-A515-DB67515ADD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1F-4F47-A515-DB67515ADD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1F-4F47-A515-DB67515ADD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1F-4F47-A515-DB67515ADD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F-4F47-A515-DB67515ADD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F-4F47-A515-DB67515ADD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F-4F47-A515-DB67515ADD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F-4F47-A515-DB67515ADD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F-4F47-A515-DB67515ADD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F-4F47-A515-DB67515ADD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F-4F47-A515-DB67515ADD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F-4F47-A515-DB67515ADD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F-4F47-A515-DB67515ADD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F-4F47-A515-DB67515ADD0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12">
                  <c:v>-5.1567493805436904E-2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1F-4F47-A515-DB67515A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A9-45C4-9AB8-57789AEC5A1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5C4-9AB8-57789AEC5A1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A9-45C4-9AB8-57789AEC5A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A9-45C4-9AB8-57789AEC5A1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A9-45C4-9AB8-57789AEC5A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A9-45C4-9AB8-57789AEC5A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12">
                  <c:v>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A9-45C4-9AB8-57789AEC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A9-45C4-9AB8-57789AEC5A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A9-45C4-9AB8-57789AEC5A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9-45C4-9AB8-57789AEC5A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9-45C4-9AB8-57789AEC5A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9-45C4-9AB8-57789AEC5A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9-45C4-9AB8-57789AEC5A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9-45C4-9AB8-57789AEC5A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9-45C4-9AB8-57789AEC5A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9-45C4-9AB8-57789AEC5A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9-45C4-9AB8-57789AEC5A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9-45C4-9AB8-57789AEC5A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9-45C4-9AB8-57789AEC5A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9-45C4-9AB8-57789AEC5A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9-45C4-9AB8-57789AEC5A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9-45C4-9AB8-57789AEC5A1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12">
                  <c:v>4.0285204991087342E-2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A9-45C4-9AB8-57789AEC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8-411B-A701-F70202805C6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8-411B-A701-F70202805C6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8-411B-A701-F70202805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88-411B-A701-F70202805C6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8-411B-A701-F70202805C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8-411B-A701-F70202805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12">
                  <c:v>11881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88-411B-A701-F70202805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88-411B-A701-F70202805C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88-411B-A701-F70202805C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8-411B-A701-F70202805C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8-411B-A701-F70202805C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8-411B-A701-F70202805C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8-411B-A701-F70202805C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88-411B-A701-F70202805C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8-411B-A701-F70202805C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8-411B-A701-F70202805C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8-411B-A701-F70202805C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8-411B-A701-F70202805C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8-411B-A701-F70202805C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88-411B-A701-F70202805C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88-411B-A701-F70202805C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88-411B-A701-F70202805C6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12">
                  <c:v>0.50088428499242044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88-411B-A701-F70202805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FB-402F-82C1-424500AB135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B-402F-82C1-424500AB135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FB-402F-82C1-424500AB13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B-402F-82C1-424500AB135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FB-402F-82C1-424500AB13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FB-402F-82C1-424500AB13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12">
                  <c:v>305031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FB-402F-82C1-424500AB1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FB-402F-82C1-424500AB13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FB-402F-82C1-424500AB13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B-402F-82C1-424500AB13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B-402F-82C1-424500AB13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B-402F-82C1-424500AB13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B-402F-82C1-424500AB13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B-402F-82C1-424500AB13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B-402F-82C1-424500AB13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B-402F-82C1-424500AB13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B-402F-82C1-424500AB13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B-402F-82C1-424500AB13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B-402F-82C1-424500AB13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B-402F-82C1-424500AB13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B-402F-82C1-424500AB13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B-402F-82C1-424500AB135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12">
                  <c:v>-3.157998336391743E-2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FB-402F-82C1-424500AB1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F-4C39-BDC6-7B1B82EB30C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F-4C39-BDC6-7B1B82EB30C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DF-4C39-BDC6-7B1B82EB30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DF-4C39-BDC6-7B1B82EB30C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DF-4C39-BDC6-7B1B82EB30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DF-4C39-BDC6-7B1B82EB30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12">
                  <c:v>163395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DF-4C39-BDC6-7B1B82EB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DF-4C39-BDC6-7B1B82EB30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DF-4C39-BDC6-7B1B82EB30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DF-4C39-BDC6-7B1B82EB30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DF-4C39-BDC6-7B1B82EB30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DF-4C39-BDC6-7B1B82EB30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DF-4C39-BDC6-7B1B82EB30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DF-4C39-BDC6-7B1B82EB30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F-4C39-BDC6-7B1B82EB30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F-4C39-BDC6-7B1B82EB30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F-4C39-BDC6-7B1B82EB30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F-4C39-BDC6-7B1B82EB30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F-4C39-BDC6-7B1B82EB30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F-4C39-BDC6-7B1B82EB30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F-4C39-BDC6-7B1B82EB30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F-4C39-BDC6-7B1B82EB30C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12">
                  <c:v>-6.7060637204522044E-2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DF-4C39-BDC6-7B1B82EB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E-4C12-BCA1-185467DD109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E-4C12-BCA1-185467DD109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E-4C12-BCA1-185467DD10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E-4C12-BCA1-185467DD109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E-4C12-BCA1-185467DD10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1E-4C12-BCA1-185467DD10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12">
                  <c:v>19156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1E-4C12-BCA1-185467DD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1E-4C12-BCA1-185467DD10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1E-4C12-BCA1-185467DD10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1E-4C12-BCA1-185467DD10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1E-4C12-BCA1-185467DD10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1E-4C12-BCA1-185467DD10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E-4C12-BCA1-185467DD10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E-4C12-BCA1-185467DD10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E-4C12-BCA1-185467DD10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E-4C12-BCA1-185467DD10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E-4C12-BCA1-185467DD10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E-4C12-BCA1-185467DD10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E-4C12-BCA1-185467DD10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E-4C12-BCA1-185467DD10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E-4C12-BCA1-185467DD10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E-4C12-BCA1-185467DD109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12">
                  <c:v>0.11990646009938621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1E-4C12-BCA1-185467DD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7C-4512-AF0E-4CB07BFE56C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C-4512-AF0E-4CB07BFE56C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7C-4512-AF0E-4CB07BFE56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C-4512-AF0E-4CB07BFE56C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7C-4512-AF0E-4CB07BFE56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7C-4512-AF0E-4CB07BFE56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12">
                  <c:v>22055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7C-4512-AF0E-4CB07BFE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7C-4512-AF0E-4CB07BFE56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7C-4512-AF0E-4CB07BFE56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7C-4512-AF0E-4CB07BFE56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7C-4512-AF0E-4CB07BFE56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7C-4512-AF0E-4CB07BFE56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7C-4512-AF0E-4CB07BFE56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7C-4512-AF0E-4CB07BFE56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7C-4512-AF0E-4CB07BFE56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7C-4512-AF0E-4CB07BFE56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7C-4512-AF0E-4CB07BFE56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7C-4512-AF0E-4CB07BFE56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7C-4512-AF0E-4CB07BFE56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7C-4512-AF0E-4CB07BFE56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7C-4512-AF0E-4CB07BFE56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7C-4512-AF0E-4CB07BFE56C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12">
                  <c:v>0.42815515120119141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7C-4512-AF0E-4CB07BFE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1-4C83-83C2-25DA2BD4F63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1-4C83-83C2-25DA2BD4F63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1-4C83-83C2-25DA2BD4F6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1-4C83-83C2-25DA2BD4F63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1-4C83-83C2-25DA2BD4F6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1-4C83-83C2-25DA2BD4F6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12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D1-4C83-83C2-25DA2BD4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D1-4C83-83C2-25DA2BD4F6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D1-4C83-83C2-25DA2BD4F6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D1-4C83-83C2-25DA2BD4F6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D1-4C83-83C2-25DA2BD4F6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D1-4C83-83C2-25DA2BD4F6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D1-4C83-83C2-25DA2BD4F6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D1-4C83-83C2-25DA2BD4F6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D1-4C83-83C2-25DA2BD4F6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D1-4C83-83C2-25DA2BD4F6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D1-4C83-83C2-25DA2BD4F6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D1-4C83-83C2-25DA2BD4F6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D1-4C83-83C2-25DA2BD4F6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D1-4C83-83C2-25DA2BD4F6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D1-4C83-83C2-25DA2BD4F6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D1-4C83-83C2-25DA2BD4F63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12">
                  <c:v>1.2208657047724669E-2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D1-4C83-83C2-25DA2BD4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A-4A60-987A-E49DB0328B9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A-4A60-987A-E49DB0328B9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A-4A60-987A-E49DB0328B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A-4A60-987A-E49DB0328B9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A-4A60-987A-E49DB0328B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AA-4A60-987A-E49DB0328B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12">
                  <c:v>11184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A-4A60-987A-E49DB0328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AA-4A60-987A-E49DB0328B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AA-4A60-987A-E49DB0328B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A-4A60-987A-E49DB0328B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A-4A60-987A-E49DB0328B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A-4A60-987A-E49DB0328B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A-4A60-987A-E49DB0328B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A-4A60-987A-E49DB0328B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A-4A60-987A-E49DB0328B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A-4A60-987A-E49DB0328B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A-4A60-987A-E49DB0328B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A-4A60-987A-E49DB0328B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A-4A60-987A-E49DB0328B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A-4A60-987A-E49DB0328B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A-4A60-987A-E49DB0328B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A-4A60-987A-E49DB0328B9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12">
                  <c:v>3.4693311129614157E-2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AA-4A60-987A-E49DB0328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E-4BC8-85F8-ABF7C578162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E-4BC8-85F8-ABF7C578162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E-4BC8-85F8-ABF7C57816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E-4BC8-85F8-ABF7C578162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E-4BC8-85F8-ABF7C57816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FE-4BC8-85F8-ABF7C57816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12">
                  <c:v>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FE-4BC8-85F8-ABF7C578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FE-4BC8-85F8-ABF7C57816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FE-4BC8-85F8-ABF7C57816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FE-4BC8-85F8-ABF7C57816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FE-4BC8-85F8-ABF7C57816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FE-4BC8-85F8-ABF7C57816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FE-4BC8-85F8-ABF7C57816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FE-4BC8-85F8-ABF7C57816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E-4BC8-85F8-ABF7C57816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E-4BC8-85F8-ABF7C57816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E-4BC8-85F8-ABF7C57816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E-4BC8-85F8-ABF7C57816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E-4BC8-85F8-ABF7C57816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E-4BC8-85F8-ABF7C57816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FE-4BC8-85F8-ABF7C57816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FE-4BC8-85F8-ABF7C578162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12">
                  <c:v>-0.4727653631284916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FE-4BC8-85F8-ABF7C578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4-4CEC-A81F-007F31F87CD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4-4CEC-A81F-007F31F87CD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4-4CEC-A81F-007F31F87C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4-4CEC-A81F-007F31F87CD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4-4CEC-A81F-007F31F87C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4-4CEC-A81F-007F31F87C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12">
                  <c:v>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64-4CEC-A81F-007F31F87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64-4CEC-A81F-007F31F87C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64-4CEC-A81F-007F31F87C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4-4CEC-A81F-007F31F87C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4-4CEC-A81F-007F31F87C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4-4CEC-A81F-007F31F87C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4-4CEC-A81F-007F31F87C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4-4CEC-A81F-007F31F87C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4-4CEC-A81F-007F31F87C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4-4CEC-A81F-007F31F87C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4-4CEC-A81F-007F31F87C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4-4CEC-A81F-007F31F87C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4-4CEC-A81F-007F31F87C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4-4CEC-A81F-007F31F87C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4-4CEC-A81F-007F31F87C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4-4CEC-A81F-007F31F87CD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12">
                  <c:v>-0.45974769150734818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64-4CEC-A81F-007F31F87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B-4FB4-8F00-69920317201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B-4FB4-8F00-69920317201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B-4FB4-8F00-6992031720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B-4FB4-8F00-69920317201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B-4FB4-8F00-6992031720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7B-4FB4-8F00-6992031720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12">
                  <c:v>343323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7B-4FB4-8F00-69920317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7B-4FB4-8F00-6992031720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7B-4FB4-8F00-6992031720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7B-4FB4-8F00-6992031720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7B-4FB4-8F00-6992031720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7B-4FB4-8F00-6992031720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B-4FB4-8F00-6992031720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B-4FB4-8F00-6992031720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B-4FB4-8F00-6992031720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B-4FB4-8F00-6992031720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B-4FB4-8F00-6992031720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B-4FB4-8F00-6992031720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B-4FB4-8F00-6992031720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B-4FB4-8F00-6992031720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B-4FB4-8F00-6992031720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B-4FB4-8F00-69920317201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12">
                  <c:v>-2.114950918198899E-2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7B-4FB4-8F00-69920317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A-465E-91FA-BC3ECB68AE7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A-465E-91FA-BC3ECB68AE7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A-465E-91FA-BC3ECB68AE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A-465E-91FA-BC3ECB68AE7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A-465E-91FA-BC3ECB68AE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3A-465E-91FA-BC3ECB68AE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12">
                  <c:v>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3A-465E-91FA-BC3ECB68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3A-465E-91FA-BC3ECB68AE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3A-465E-91FA-BC3ECB68AE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3A-465E-91FA-BC3ECB68AE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3A-465E-91FA-BC3ECB68AE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3A-465E-91FA-BC3ECB68AE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A-465E-91FA-BC3ECB68AE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A-465E-91FA-BC3ECB68AE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A-465E-91FA-BC3ECB68AE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A-465E-91FA-BC3ECB68AE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A-465E-91FA-BC3ECB68AE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A-465E-91FA-BC3ECB68AE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A-465E-91FA-BC3ECB68AE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A-465E-91FA-BC3ECB68AE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A-465E-91FA-BC3ECB68AE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A-465E-91FA-BC3ECB68AE7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12">
                  <c:v>0.11932367149758449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3A-465E-91FA-BC3ECB68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C-4AFC-9839-3B1D31F8BBF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C-4AFC-9839-3B1D31F8BBF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6C-4AFC-9839-3B1D31F8BB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6C-4AFC-9839-3B1D31F8BBF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6C-4AFC-9839-3B1D31F8BB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6C-4AFC-9839-3B1D31F8BB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12">
                  <c:v>281668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6C-4AFC-9839-3B1D31F8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6C-4AFC-9839-3B1D31F8BB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6C-4AFC-9839-3B1D31F8BB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6C-4AFC-9839-3B1D31F8BB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6C-4AFC-9839-3B1D31F8BB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6C-4AFC-9839-3B1D31F8BB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6C-4AFC-9839-3B1D31F8BB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6C-4AFC-9839-3B1D31F8BB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6C-4AFC-9839-3B1D31F8BB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6C-4AFC-9839-3B1D31F8BB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6C-4AFC-9839-3B1D31F8BB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6C-4AFC-9839-3B1D31F8BB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6C-4AFC-9839-3B1D31F8BB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6C-4AFC-9839-3B1D31F8BB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6C-4AFC-9839-3B1D31F8BB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6C-4AFC-9839-3B1D31F8BBF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12">
                  <c:v>-2.5902793628396981E-2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6C-4AFC-9839-3B1D31F8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D-46FC-BA2E-965D7895C7D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D-46FC-BA2E-965D7895C7D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FD-46FC-BA2E-965D7895C7D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FD-46FC-BA2E-965D7895C7D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FD-46FC-BA2E-965D7895C7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FD-46FC-BA2E-965D7895C7D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12">
                  <c:v>61655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FD-46FC-BA2E-965D7895C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FD-46FC-BA2E-965D7895C7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FD-46FC-BA2E-965D7895C7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FD-46FC-BA2E-965D7895C7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D-46FC-BA2E-965D7895C7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D-46FC-BA2E-965D7895C7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D-46FC-BA2E-965D7895C7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D-46FC-BA2E-965D7895C7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D-46FC-BA2E-965D7895C7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D-46FC-BA2E-965D7895C7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D-46FC-BA2E-965D7895C7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FD-46FC-BA2E-965D7895C7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FD-46FC-BA2E-965D7895C7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FD-46FC-BA2E-965D7895C7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FD-46FC-BA2E-965D7895C7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FD-46FC-BA2E-965D7895C7D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12">
                  <c:v>1.1691538249192224E-3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FD-46FC-BA2E-965D7895C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9-40CB-A766-7315B93B6B3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9-40CB-A766-7315B93B6B3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9-40CB-A766-7315B93B6B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9-40CB-A766-7315B93B6B3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9-40CB-A766-7315B93B6B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9-40CB-A766-7315B93B6B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12">
                  <c:v>5.6877340048374805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49-40CB-A766-7315B93B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49-40CB-A766-7315B93B6B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49-40CB-A766-7315B93B6B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49-40CB-A766-7315B93B6B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49-40CB-A766-7315B93B6B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49-40CB-A766-7315B93B6B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9-40CB-A766-7315B93B6B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9-40CB-A766-7315B93B6B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9-40CB-A766-7315B93B6B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9-40CB-A766-7315B93B6B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9-40CB-A766-7315B93B6B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9-40CB-A766-7315B93B6B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9-40CB-A766-7315B93B6B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9-40CB-A766-7315B93B6B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9-40CB-A766-7315B93B6B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9-40CB-A766-7315B93B6B3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12">
                  <c:v>-0.53328408668433536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49-40CB-A766-7315B93B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E-4AD2-A1DF-6C919B941B7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E-4AD2-A1DF-6C919B941B7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E-4AD2-A1DF-6C919B941B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E-4AD2-A1DF-6C919B941B7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E-4AD2-A1DF-6C919B941B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E-4AD2-A1DF-6C919B941B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12">
                  <c:v>4.6966760701582242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3E-4AD2-A1DF-6C919B94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3E-4AD2-A1DF-6C919B941B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3E-4AD2-A1DF-6C919B941B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3E-4AD2-A1DF-6C919B941B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3E-4AD2-A1DF-6C919B941B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3E-4AD2-A1DF-6C919B941B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3E-4AD2-A1DF-6C919B941B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E-4AD2-A1DF-6C919B941B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3E-4AD2-A1DF-6C919B941B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3E-4AD2-A1DF-6C919B941B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E-4AD2-A1DF-6C919B941B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E-4AD2-A1DF-6C919B941B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E-4AD2-A1DF-6C919B941B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E-4AD2-A1DF-6C919B941B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E-4AD2-A1DF-6C919B941B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E-4AD2-A1DF-6C919B941B7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12">
                  <c:v>4.0035445158224547E-2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3E-4AD2-A1DF-6C919B94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7-4EDA-B152-2DADEC6AB10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7-4EDA-B152-2DADEC6AB10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67-4EDA-B152-2DADEC6AB1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7-4EDA-B152-2DADEC6AB10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67-4EDA-B152-2DADEC6AB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67-4EDA-B152-2DADEC6AB1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12">
                  <c:v>4.5255311857436604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67-4EDA-B152-2DADEC6A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67-4EDA-B152-2DADEC6AB1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67-4EDA-B152-2DADEC6AB1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67-4EDA-B152-2DADEC6AB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67-4EDA-B152-2DADEC6AB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67-4EDA-B152-2DADEC6AB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67-4EDA-B152-2DADEC6AB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7-4EDA-B152-2DADEC6AB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7-4EDA-B152-2DADEC6AB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7-4EDA-B152-2DADEC6AB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7-4EDA-B152-2DADEC6AB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7-4EDA-B152-2DADEC6AB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7-4EDA-B152-2DADEC6AB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7-4EDA-B152-2DADEC6AB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7-4EDA-B152-2DADEC6AB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7-4EDA-B152-2DADEC6AB10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12">
                  <c:v>-0.43828343101213285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67-4EDA-B152-2DADEC6A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F4-42AA-B9BD-602962604DE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4-42AA-B9BD-602962604DE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4-42AA-B9BD-602962604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4-42AA-B9BD-602962604DE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4-42AA-B9BD-602962604D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F4-42AA-B9BD-602962604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12">
                  <c:v>5.1277514026758739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F4-42AA-B9BD-602962604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F4-42AA-B9BD-602962604D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F4-42AA-B9BD-602962604D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F4-42AA-B9BD-602962604D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F4-42AA-B9BD-602962604D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F4-42AA-B9BD-602962604D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F4-42AA-B9BD-602962604D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F4-42AA-B9BD-602962604D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4-42AA-B9BD-602962604D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4-42AA-B9BD-602962604D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4-42AA-B9BD-602962604D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4-42AA-B9BD-602962604D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4-42AA-B9BD-602962604D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4-42AA-B9BD-602962604D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F4-42AA-B9BD-602962604D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F4-42AA-B9BD-602962604DE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12">
                  <c:v>1.3035968133038933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F4-42AA-B9BD-602962604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FB-4A42-9F6E-DC3EE1E34B4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B-4A42-9F6E-DC3EE1E34B4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FB-4A42-9F6E-DC3EE1E34B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FB-4A42-9F6E-DC3EE1E34B4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FB-4A42-9F6E-DC3EE1E34B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FB-4A42-9F6E-DC3EE1E34B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12">
                  <c:v>5.8424984198126761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FB-4A42-9F6E-DC3EE1E3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FB-4A42-9F6E-DC3EE1E34B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FB-4A42-9F6E-DC3EE1E34B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FB-4A42-9F6E-DC3EE1E34B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FB-4A42-9F6E-DC3EE1E34B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FB-4A42-9F6E-DC3EE1E34B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FB-4A42-9F6E-DC3EE1E34B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FB-4A42-9F6E-DC3EE1E34B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B-4A42-9F6E-DC3EE1E34B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B-4A42-9F6E-DC3EE1E34B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B-4A42-9F6E-DC3EE1E34B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B-4A42-9F6E-DC3EE1E34B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B-4A42-9F6E-DC3EE1E34B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B-4A42-9F6E-DC3EE1E34B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B-4A42-9F6E-DC3EE1E34B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B-4A42-9F6E-DC3EE1E34B4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12">
                  <c:v>-0.62522231940703676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FB-4A42-9F6E-DC3EE1E3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5B-4F36-8D19-48188199723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F36-8D19-48188199723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5B-4F36-8D19-4818819972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B-4F36-8D19-48188199723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5B-4F36-8D19-4818819972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5B-4F36-8D19-4818819972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12">
                  <c:v>5.7884015870766614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5B-4F36-8D19-481881997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5B-4F36-8D19-4818819972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5B-4F36-8D19-4818819972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5B-4F36-8D19-4818819972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5B-4F36-8D19-4818819972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5B-4F36-8D19-4818819972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5B-4F36-8D19-4818819972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5B-4F36-8D19-4818819972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B-4F36-8D19-4818819972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B-4F36-8D19-4818819972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B-4F36-8D19-4818819972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B-4F36-8D19-4818819972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B-4F36-8D19-4818819972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B-4F36-8D19-4818819972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B-4F36-8D19-4818819972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B-4F36-8D19-48188199723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12">
                  <c:v>-0.54623382959000555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5B-4F36-8D19-481881997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AC-42BA-A73B-0F7D528ACFC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C-42BA-A73B-0F7D528ACFC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AC-42BA-A73B-0F7D528ACF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AC-42BA-A73B-0F7D528ACFC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AC-42BA-A73B-0F7D528ACF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AC-42BA-A73B-0F7D528ACF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12">
                  <c:v>6.8122332859174968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AC-42BA-A73B-0F7D528A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AC-42BA-A73B-0F7D528ACF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AC-42BA-A73B-0F7D528ACFC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3AC-42BA-A73B-0F7D528ACFC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3AC-42BA-A73B-0F7D528ACF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AC-42BA-A73B-0F7D528ACF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AC-42BA-A73B-0F7D528ACF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AC-42BA-A73B-0F7D528ACF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AC-42BA-A73B-0F7D528ACF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AC-42BA-A73B-0F7D528ACF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AC-42BA-A73B-0F7D528ACF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AC-42BA-A73B-0F7D528ACF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AC-42BA-A73B-0F7D528ACF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AC-42BA-A73B-0F7D528ACF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AC-42BA-A73B-0F7D528ACF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AC-42BA-A73B-0F7D528ACF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AC-42BA-A73B-0F7D528ACF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AC-42BA-A73B-0F7D528ACFC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12">
                  <c:v>0.6549258705107297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AC-42BA-A73B-0F7D528A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A-43D0-B49B-4D8C19FCB71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A-43D0-B49B-4D8C19FCB71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A-43D0-B49B-4D8C19FCB7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A-43D0-B49B-4D8C19FCB71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A-43D0-B49B-4D8C19FCB7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5A-43D0-B49B-4D8C19FCB7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12">
                  <c:v>5.4754220456802383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5A-43D0-B49B-4D8C19FCB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5A-43D0-B49B-4D8C19FCB7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5A-43D0-B49B-4D8C19FCB7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A-43D0-B49B-4D8C19FCB7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A-43D0-B49B-4D8C19FCB7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A-43D0-B49B-4D8C19FCB7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A-43D0-B49B-4D8C19FCB7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A-43D0-B49B-4D8C19FCB7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A-43D0-B49B-4D8C19FCB7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A-43D0-B49B-4D8C19FCB7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A-43D0-B49B-4D8C19FCB7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A-43D0-B49B-4D8C19FCB7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A-43D0-B49B-4D8C19FCB7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A-43D0-B49B-4D8C19FCB7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A-43D0-B49B-4D8C19FCB7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A-43D0-B49B-4D8C19FCB71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12">
                  <c:v>-0.10773052120334814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5A-43D0-B49B-4D8C19FCB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4-4B43-83BA-6FAE94BC9B1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4-4B43-83BA-6FAE94BC9B1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4-4B43-83BA-6FAE94BC9B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4-4B43-83BA-6FAE94BC9B1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4-4B43-83BA-6FAE94BC9B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94-4B43-83BA-6FAE94BC9B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12">
                  <c:v>52209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94-4B43-83BA-6FAE94BC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94-4B43-83BA-6FAE94BC9B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94-4B43-83BA-6FAE94BC9B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94-4B43-83BA-6FAE94BC9B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94-4B43-83BA-6FAE94BC9B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94-4B43-83BA-6FAE94BC9B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4-4B43-83BA-6FAE94BC9B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4-4B43-83BA-6FAE94BC9B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4-4B43-83BA-6FAE94BC9B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4-4B43-83BA-6FAE94BC9B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4-4B43-83BA-6FAE94BC9B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4-4B43-83BA-6FAE94BC9B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94-4B43-83BA-6FAE94BC9B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94-4B43-83BA-6FAE94BC9B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94-4B43-83BA-6FAE94BC9B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94-4B43-83BA-6FAE94BC9B1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12">
                  <c:v>7.2053388090349113E-2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94-4B43-83BA-6FAE94BC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5-4526-BE91-03712D35BA4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5-4526-BE91-03712D35BA4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5-4526-BE91-03712D35BA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5-4526-BE91-03712D35BA4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5-4526-BE91-03712D35BA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C5-4526-BE91-03712D35BA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12">
                  <c:v>6.8853809196980098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C5-4526-BE91-03712D35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C5-4526-BE91-03712D35BA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C5-4526-BE91-03712D35BA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C5-4526-BE91-03712D35BA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5-4526-BE91-03712D35BA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5-4526-BE91-03712D35BA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5-4526-BE91-03712D35BA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5-4526-BE91-03712D35BA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5-4526-BE91-03712D35BA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5-4526-BE91-03712D35BA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5-4526-BE91-03712D35BA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5-4526-BE91-03712D35BA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C5-4526-BE91-03712D35BA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C5-4526-BE91-03712D35BA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C5-4526-BE91-03712D35BA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C5-4526-BE91-03712D35BA4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12">
                  <c:v>0.89324065367624428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C5-4526-BE91-03712D35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C-4637-A532-F086094A6C4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C-4637-A532-F086094A6C4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C-4637-A532-F086094A6C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C-4637-A532-F086094A6C4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C-4637-A532-F086094A6C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EC-4637-A532-F086094A6C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12">
                  <c:v>5.0952164009111618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C-4637-A532-F086094A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EC-4637-A532-F086094A6C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EC-4637-A532-F086094A6C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C-4637-A532-F086094A6C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C-4637-A532-F086094A6C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C-4637-A532-F086094A6C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C-4637-A532-F086094A6C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C-4637-A532-F086094A6C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C-4637-A532-F086094A6C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C-4637-A532-F086094A6C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C-4637-A532-F086094A6C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C-4637-A532-F086094A6C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C-4637-A532-F086094A6C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C-4637-A532-F086094A6C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C-4637-A532-F086094A6C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EC-4637-A532-F086094A6C4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12">
                  <c:v>-3.4826313849160684E-2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EC-4637-A532-F086094A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2-40F3-9C09-ACD9BAA41442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2-40F3-9C09-ACD9BAA41442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2-40F3-9C09-ACD9BAA414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2-40F3-9C09-ACD9BAA41442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2-40F3-9C09-ACD9BAA414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12-40F3-9C09-ACD9BAA414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12">
                  <c:v>6.8853809196980098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12-40F3-9C09-ACD9BAA41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12-40F3-9C09-ACD9BAA414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12-40F3-9C09-ACD9BAA414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12-40F3-9C09-ACD9BAA414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12-40F3-9C09-ACD9BAA414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12-40F3-9C09-ACD9BAA414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12-40F3-9C09-ACD9BAA414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12-40F3-9C09-ACD9BAA414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2-40F3-9C09-ACD9BAA414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2-40F3-9C09-ACD9BAA414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2-40F3-9C09-ACD9BAA414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2-40F3-9C09-ACD9BAA414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2-40F3-9C09-ACD9BAA414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2-40F3-9C09-ACD9BAA414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2-40F3-9C09-ACD9BAA414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2-40F3-9C09-ACD9BAA4144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12">
                  <c:v>0.89324065367624428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12-40F3-9C09-ACD9BAA41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5-4AB8-945E-BE9BCD3C4F0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5-4AB8-945E-BE9BCD3C4F0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5-4AB8-945E-BE9BCD3C4F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E5-4AB8-945E-BE9BCD3C4F0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5-4AB8-945E-BE9BCD3C4F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E5-4AB8-945E-BE9BCD3C4F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12">
                  <c:v>6.2569060773480665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E5-4AB8-945E-BE9BCD3C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E5-4AB8-945E-BE9BCD3C4F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E5-4AB8-945E-BE9BCD3C4F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E5-4AB8-945E-BE9BCD3C4F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E5-4AB8-945E-BE9BCD3C4F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E5-4AB8-945E-BE9BCD3C4F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E5-4AB8-945E-BE9BCD3C4F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E5-4AB8-945E-BE9BCD3C4F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E5-4AB8-945E-BE9BCD3C4F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E5-4AB8-945E-BE9BCD3C4F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E5-4AB8-945E-BE9BCD3C4F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E5-4AB8-945E-BE9BCD3C4F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E5-4AB8-945E-BE9BCD3C4F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E5-4AB8-945E-BE9BCD3C4F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E5-4AB8-945E-BE9BCD3C4F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E5-4AB8-945E-BE9BCD3C4F0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12">
                  <c:v>-4.4163858481177716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E5-4AB8-945E-BE9BCD3C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7-41E2-B82D-1B0F90BA9D6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7-41E2-B82D-1B0F90BA9D6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7-41E2-B82D-1B0F90BA9D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7-41E2-B82D-1B0F90BA9D6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7-41E2-B82D-1B0F90BA9D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67-41E2-B82D-1B0F90BA9D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12">
                  <c:v>7.0050590219224285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67-41E2-B82D-1B0F90BA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67-41E2-B82D-1B0F90BA9D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67-41E2-B82D-1B0F90BA9D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67-41E2-B82D-1B0F90BA9D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67-41E2-B82D-1B0F90BA9D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67-41E2-B82D-1B0F90BA9D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7-41E2-B82D-1B0F90BA9D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7-41E2-B82D-1B0F90BA9D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7-41E2-B82D-1B0F90BA9D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7-41E2-B82D-1B0F90BA9D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7-41E2-B82D-1B0F90BA9D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7-41E2-B82D-1B0F90BA9D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7-41E2-B82D-1B0F90BA9D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7-41E2-B82D-1B0F90BA9D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7-41E2-B82D-1B0F90BA9D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7-41E2-B82D-1B0F90BA9D6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12">
                  <c:v>-0.6762596593962531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67-41E2-B82D-1B0F90BA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6-4D8E-9D5A-3979A65FA17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6-4D8E-9D5A-3979A65FA17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6-4D8E-9D5A-3979A65FA1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6-4D8E-9D5A-3979A65FA17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6-4D8E-9D5A-3979A65FA1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36-4D8E-9D5A-3979A65FA1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12">
                  <c:v>5.6877340048374805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36-4D8E-9D5A-3979A65F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36-4D8E-9D5A-3979A65FA1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36-4D8E-9D5A-3979A65FA1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36-4D8E-9D5A-3979A65FA1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6-4D8E-9D5A-3979A65FA1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6-4D8E-9D5A-3979A65FA1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6-4D8E-9D5A-3979A65FA1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6-4D8E-9D5A-3979A65FA1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6-4D8E-9D5A-3979A65FA1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6-4D8E-9D5A-3979A65FA1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6-4D8E-9D5A-3979A65FA1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6-4D8E-9D5A-3979A65FA1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6-4D8E-9D5A-3979A65FA1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6-4D8E-9D5A-3979A65FA1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6-4D8E-9D5A-3979A65FA1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6-4D8E-9D5A-3979A65FA17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12">
                  <c:v>-0.53328408668433536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36-4D8E-9D5A-3979A65F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C-49C5-AFA4-B3368176D87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C-49C5-AFA4-B3368176D87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C-49C5-AFA4-B3368176D8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C-49C5-AFA4-B3368176D87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C-49C5-AFA4-B3368176D8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0C-49C5-AFA4-B3368176D8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12">
                  <c:v>5.2651176701497278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0C-49C5-AFA4-B3368176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0C-49C5-AFA4-B3368176D8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0C-49C5-AFA4-B3368176D8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0C-49C5-AFA4-B3368176D8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0C-49C5-AFA4-B3368176D8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0C-49C5-AFA4-B3368176D8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C-49C5-AFA4-B3368176D8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C-49C5-AFA4-B3368176D8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C-49C5-AFA4-B3368176D8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C-49C5-AFA4-B3368176D8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C-49C5-AFA4-B3368176D8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C-49C5-AFA4-B3368176D8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C-49C5-AFA4-B3368176D8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C-49C5-AFA4-B3368176D8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C-49C5-AFA4-B3368176D8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C-49C5-AFA4-B3368176D87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12">
                  <c:v>-0.55049343984403709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0C-49C5-AFA4-B3368176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5A-4284-BF26-A37F4643EE8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A-4284-BF26-A37F4643EE8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5A-4284-BF26-A37F4643EE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5A-4284-BF26-A37F4643EE8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5A-4284-BF26-A37F4643EE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5A-4284-BF26-A37F4643EE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12">
                  <c:v>8.9810633648943927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A-4284-BF26-A37F4643E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5A-4284-BF26-A37F4643EE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5A-4284-BF26-A37F4643EE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5A-4284-BF26-A37F4643EE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A-4284-BF26-A37F4643EE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A-4284-BF26-A37F4643EE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A-4284-BF26-A37F4643EE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A-4284-BF26-A37F4643EE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A-4284-BF26-A37F4643EE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A-4284-BF26-A37F4643EE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A-4284-BF26-A37F4643EE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A-4284-BF26-A37F4643EE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A-4284-BF26-A37F4643EE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A-4284-BF26-A37F4643EE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A-4284-BF26-A37F4643EE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A-4284-BF26-A37F4643EE8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12">
                  <c:v>-0.26702193319841427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5A-4284-BF26-A37F4643E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A-42D2-A8E2-8BDDB5FA06D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A-42D2-A8E2-8BDDB5FA06D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A-42D2-A8E2-8BDDB5FA06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A-42D2-A8E2-8BDDB5FA06D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A-42D2-A8E2-8BDDB5FA06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4A-42D2-A8E2-8BDDB5FA06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4A-42D2-A8E2-8BDDB5FA0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4A-42D2-A8E2-8BDDB5FA06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4A-42D2-A8E2-8BDDB5FA06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4A-42D2-A8E2-8BDDB5FA06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4A-42D2-A8E2-8BDDB5FA06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4A-42D2-A8E2-8BDDB5FA06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A-42D2-A8E2-8BDDB5FA06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A-42D2-A8E2-8BDDB5FA06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4A-42D2-A8E2-8BDDB5FA06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4A-42D2-A8E2-8BDDB5FA06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4A-42D2-A8E2-8BDDB5FA06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A-42D2-A8E2-8BDDB5FA06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4A-42D2-A8E2-8BDDB5FA06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4A-42D2-A8E2-8BDDB5FA06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4A-42D2-A8E2-8BDDB5FA06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4A-42D2-A8E2-8BDDB5FA06D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4A-42D2-A8E2-8BDDB5FA0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2-4396-916A-7743E93F002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2-4396-916A-7743E93F002C}"/>
            </c:ext>
          </c:extLst>
        </c:ser>
        <c:ser>
          <c:idx val="0"/>
          <c:order val="1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12-4396-916A-7743E93F002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12-4396-916A-7743E93F002C}"/>
            </c:ext>
          </c:extLst>
        </c:ser>
        <c:ser>
          <c:idx val="1"/>
          <c:order val="2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2-4396-916A-7743E93F002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12-4396-916A-7743E93F0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12-4396-916A-7743E93F00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12-4396-916A-7743E93F00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12-4396-916A-7743E93F00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12-4396-916A-7743E93F00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12-4396-916A-7743E93F00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12-4396-916A-7743E93F00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12-4396-916A-7743E93F00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12-4396-916A-7743E93F00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2-4396-916A-7743E93F00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2-4396-916A-7743E93F00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12-4396-916A-7743E93F00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12-4396-916A-7743E93F00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12-4396-916A-7743E93F002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12-4396-916A-7743E93F0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1-4F48-BA11-1AB7EF802D9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1-4F48-BA11-1AB7EF802D9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E1-4F48-BA11-1AB7EF802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1-4F48-BA11-1AB7EF802D9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1-4F48-BA11-1AB7EF802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E1-4F48-BA11-1AB7EF802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12">
                  <c:v>28228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E1-4F48-BA11-1AB7EF802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E1-4F48-BA11-1AB7EF802D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E1-4F48-BA11-1AB7EF802D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E1-4F48-BA11-1AB7EF802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E1-4F48-BA11-1AB7EF802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E1-4F48-BA11-1AB7EF802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1-4F48-BA11-1AB7EF802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1-4F48-BA11-1AB7EF802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1-4F48-BA11-1AB7EF802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1-4F48-BA11-1AB7EF802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1-4F48-BA11-1AB7EF802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1-4F48-BA11-1AB7EF802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E1-4F48-BA11-1AB7EF802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1-4F48-BA11-1AB7EF802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1-4F48-BA11-1AB7EF802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E1-4F48-BA11-1AB7EF802D9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12">
                  <c:v>2.09780092592593E-2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E1-4F48-BA11-1AB7EF802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6-4929-8261-982526A56F7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6-4929-8261-982526A56F7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6-4929-8261-982526A56F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6-4929-8261-982526A56F7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6-4929-8261-982526A56F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56-4929-8261-982526A56F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56-4929-8261-982526A56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56-4929-8261-982526A56F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0.58930000000000005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56-4929-8261-982526A56F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6-4929-8261-982526A56F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6-4929-8261-982526A56F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6-4929-8261-982526A56F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6-4929-8261-982526A56F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6-4929-8261-982526A56F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6-4929-8261-982526A56F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56-4929-8261-982526A56F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6-4929-8261-982526A56F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6-4929-8261-982526A56F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6-4929-8261-982526A56F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6-4929-8261-982526A56F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56-4929-8261-982526A56F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56-4929-8261-982526A56F7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56-4929-8261-982526A56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5610</c:v>
                </c:pt>
                <c:pt idx="1">
                  <c:v>824</c:v>
                </c:pt>
                <c:pt idx="2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4-47CE-BA05-7BF6F80FDB7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5836</c:v>
                </c:pt>
                <c:pt idx="1">
                  <c:v>1683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4-47CE-BA05-7BF6F80FD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A54-47CE-BA05-7BF6F80FDB7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A54-47CE-BA05-7BF6F80FDB7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A54-47CE-BA05-7BF6F80FDB7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4-47CE-BA05-7BF6F80FDB7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4-47CE-BA05-7BF6F80FDB7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54-47CE-BA05-7BF6F80FDB7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4-47CE-BA05-7BF6F80FDB7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4-47CE-BA05-7BF6F80FDB7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4-47CE-BA05-7BF6F80FDB7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0.71581013124003434</c:v>
                </c:pt>
                <c:pt idx="1">
                  <c:v>0.20642708205568502</c:v>
                </c:pt>
                <c:pt idx="2">
                  <c:v>7.7762786704280634E-2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54-47CE-BA05-7BF6F80FD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54-47CE-BA05-7BF6F80FDB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54-47CE-BA05-7BF6F80FDB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54-47CE-BA05-7BF6F80FDB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54-47CE-BA05-7BF6F80FDB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54-47CE-BA05-7BF6F80FDB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54-47CE-BA05-7BF6F80FDB7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4-47CE-BA05-7BF6F80FDB7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4-47CE-BA05-7BF6F80FDB7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4-47CE-BA05-7BF6F80FDB7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54-47CE-BA05-7BF6F80FDB7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54-47CE-BA05-7BF6F80FDB7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54-47CE-BA05-7BF6F80FDB7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4.0285204991087342E-2</c:v>
                </c:pt>
                <c:pt idx="1">
                  <c:v>1.0424757281553396</c:v>
                </c:pt>
                <c:pt idx="2">
                  <c:v>-0.4911717495987159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54-47CE-BA05-7BF6F80FDB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CA-4457-8C80-FBA4A98EFF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CA-4457-8C80-FBA4A98EFF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CA-4457-8C80-FBA4A98EFF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CA-4457-8C80-FBA4A98EFF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CA-4457-8C80-FBA4A98EFF0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A-4457-8C80-FBA4A98EFF0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A-4457-8C80-FBA4A98EFF0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A-4457-8C80-FBA4A98EFF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A-4457-8C80-FBA4A98EFF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A-4457-8C80-FBA4A98EFF0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A-4457-8C80-FBA4A98EF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5836</c:v>
                </c:pt>
                <c:pt idx="1">
                  <c:v>1683</c:v>
                </c:pt>
                <c:pt idx="2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CA-4457-8C80-FBA4A98E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F-475E-9DF8-1B2E5F97938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F-475E-9DF8-1B2E5F97938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F-475E-9DF8-1B2E5F97938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F-475E-9DF8-1B2E5F97938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F-475E-9DF8-1B2E5F97938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F-475E-9DF8-1B2E5F97938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F-475E-9DF8-1B2E5F97938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F-475E-9DF8-1B2E5F97938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F-475E-9DF8-1B2E5F97938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F-475E-9DF8-1B2E5F979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BF-475E-9DF8-1B2E5F97938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F-475E-9DF8-1B2E5F97938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F-475E-9DF8-1B2E5F97938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F-475E-9DF8-1B2E5F97938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F-475E-9DF8-1B2E5F979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BF-475E-9DF8-1B2E5F97938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BF-475E-9DF8-1B2E5F97938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F-475E-9DF8-1B2E5F97938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F-475E-9DF8-1B2E5F97938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F-475E-9DF8-1B2E5F97938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F-475E-9DF8-1B2E5F97938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F-475E-9DF8-1B2E5F97938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F-475E-9DF8-1B2E5F97938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F-475E-9DF8-1B2E5F97938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F-475E-9DF8-1B2E5F97938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F-475E-9DF8-1B2E5F97938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F-475E-9DF8-1B2E5F97938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F-475E-9DF8-1B2E5F97938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F-475E-9DF8-1B2E5F97938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F-475E-9DF8-1B2E5F97938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F-475E-9DF8-1B2E5F97938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BF-475E-9DF8-1B2E5F97938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BF-475E-9DF8-1B2E5F9793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BF-475E-9DF8-1B2E5F97938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BF-475E-9DF8-1B2E5F9793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BF-475E-9DF8-1B2E5F9793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BF-475E-9DF8-1B2E5F9793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BF-475E-9DF8-1B2E5F9793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BF-475E-9DF8-1B2E5F9793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BF-475E-9DF8-1B2E5F9793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BF-475E-9DF8-1B2E5F9793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BF-475E-9DF8-1B2E5F9793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BF-475E-9DF8-1B2E5F9793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BF-475E-9DF8-1B2E5F9793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BF-475E-9DF8-1B2E5F9793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BF-475E-9DF8-1B2E5F9793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BF-475E-9DF8-1B2E5F9793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BF-475E-9DF8-1B2E5F9793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BF-475E-9DF8-1B2E5F97938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BF-475E-9DF8-1B2E5F97938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BF-475E-9DF8-1B2E5F97938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BF-475E-9DF8-1B2E5F97938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BF-475E-9DF8-1B2E5F97938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BF-475E-9DF8-1B2E5F97938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BF-475E-9DF8-1B2E5F97938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BF-475E-9DF8-1B2E5F97938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BF-475E-9DF8-1B2E5F97938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BF-475E-9DF8-1B2E5F97938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BF-475E-9DF8-1B2E5F97938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BF-475E-9DF8-1B2E5F97938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BF-475E-9DF8-1B2E5F97938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BF-475E-9DF8-1B2E5F97938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BF-475E-9DF8-1B2E5F97938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BF-475E-9DF8-1B2E5F97938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BF-475E-9DF8-1B2E5F97938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BF-475E-9DF8-1B2E5F9793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BF-475E-9DF8-1B2E5F97938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BF-475E-9DF8-1B2E5F97938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BF-475E-9DF8-1B2E5F97938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BF-475E-9DF8-1B2E5F97938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BF-475E-9DF8-1B2E5F97938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BF-475E-9DF8-1B2E5F97938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BF-475E-9DF8-1B2E5F97938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BF-475E-9DF8-1B2E5F97938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BF-475E-9DF8-1B2E5F97938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BF-475E-9DF8-1B2E5F97938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BF-475E-9DF8-1B2E5F97938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BF-475E-9DF8-1B2E5F97938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BF-475E-9DF8-1B2E5F97938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BF-475E-9DF8-1B2E5F97938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BF-475E-9DF8-1B2E5F97938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BF-475E-9DF8-1B2E5F97938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BF-475E-9DF8-1B2E5F9793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BF-475E-9DF8-1B2E5F979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62-4515-ABAC-5C2FEB7DEE1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62-4515-ABAC-5C2FEB7DEE1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2-4515-ABAC-5C2FEB7DEE1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2-4515-ABAC-5C2FEB7DEE1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2-4515-ABAC-5C2FEB7D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8171</c:v>
                </c:pt>
                <c:pt idx="1">
                  <c:v>0</c:v>
                </c:pt>
                <c:pt idx="2">
                  <c:v>0</c:v>
                </c:pt>
                <c:pt idx="3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2-4C49-AD05-3E5C199A9AF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7134</c:v>
                </c:pt>
                <c:pt idx="1">
                  <c:v>0</c:v>
                </c:pt>
                <c:pt idx="2">
                  <c:v>0</c:v>
                </c:pt>
                <c:pt idx="3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2-4C49-AD05-3E5C199A9AF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7551</c:v>
                </c:pt>
                <c:pt idx="1">
                  <c:v>0</c:v>
                </c:pt>
                <c:pt idx="2">
                  <c:v>0</c:v>
                </c:pt>
                <c:pt idx="3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2-4C49-AD05-3E5C199A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5.8452481076535001E-2</c:v>
                </c:pt>
                <c:pt idx="1">
                  <c:v>0</c:v>
                </c:pt>
                <c:pt idx="2">
                  <c:v>0</c:v>
                </c:pt>
                <c:pt idx="3">
                  <c:v>0.10256410256410264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22-4C49-AD05-3E5C199A9AFA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0.92616214890224458</c:v>
                </c:pt>
                <c:pt idx="1">
                  <c:v>0</c:v>
                </c:pt>
                <c:pt idx="2">
                  <c:v>0</c:v>
                </c:pt>
                <c:pt idx="3">
                  <c:v>7.3837851097755425E-2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2-4C49-AD05-3E5C199A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0-43AD-95ED-38DEA16A09B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D0-43AD-95ED-38DEA16A09B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0-43AD-95ED-38DEA16A09B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0-43AD-95ED-38DEA16A09B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0-43AD-95ED-38DEA16A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5423</c:v>
                </c:pt>
                <c:pt idx="1">
                  <c:v>0</c:v>
                </c:pt>
                <c:pt idx="2">
                  <c:v>0</c:v>
                </c:pt>
                <c:pt idx="3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1-425F-8FAC-AECE8ACEFBE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5234</c:v>
                </c:pt>
                <c:pt idx="1">
                  <c:v>0</c:v>
                </c:pt>
                <c:pt idx="2">
                  <c:v>0</c:v>
                </c:pt>
                <c:pt idx="3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1-425F-8FAC-AECE8ACEFBE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5446</c:v>
                </c:pt>
                <c:pt idx="1">
                  <c:v>0</c:v>
                </c:pt>
                <c:pt idx="2">
                  <c:v>0</c:v>
                </c:pt>
                <c:pt idx="3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1-425F-8FAC-AECE8ACEF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4.0504394344669459E-2</c:v>
                </c:pt>
                <c:pt idx="1">
                  <c:v>0</c:v>
                </c:pt>
                <c:pt idx="2">
                  <c:v>0</c:v>
                </c:pt>
                <c:pt idx="3">
                  <c:v>3.7234042553191404E-2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1-425F-8FAC-AECE8ACEFBE1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0.93317340644276903</c:v>
                </c:pt>
                <c:pt idx="1">
                  <c:v>0</c:v>
                </c:pt>
                <c:pt idx="2">
                  <c:v>0</c:v>
                </c:pt>
                <c:pt idx="3">
                  <c:v>6.6826593557230973E-2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F1-425F-8FAC-AECE8ACEF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A4D-47F2-9710-4641630C9EF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4D-47F2-9710-4641630C9EF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D-47F2-9710-4641630C9EF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D-47F2-9710-4641630C9EF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4D-47F2-9710-4641630C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2748</c:v>
                </c:pt>
                <c:pt idx="1">
                  <c:v>0</c:v>
                </c:pt>
                <c:pt idx="2">
                  <c:v>0</c:v>
                </c:pt>
                <c:pt idx="3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2-4C40-93AF-A4B67563705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1900</c:v>
                </c:pt>
                <c:pt idx="1">
                  <c:v>0</c:v>
                </c:pt>
                <c:pt idx="2">
                  <c:v>0</c:v>
                </c:pt>
                <c:pt idx="3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2-4C40-93AF-A4B67563705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2105</c:v>
                </c:pt>
                <c:pt idx="1">
                  <c:v>0</c:v>
                </c:pt>
                <c:pt idx="2">
                  <c:v>0</c:v>
                </c:pt>
                <c:pt idx="3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42-4C40-93AF-A4B675637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0.10789473684210527</c:v>
                </c:pt>
                <c:pt idx="1">
                  <c:v>0</c:v>
                </c:pt>
                <c:pt idx="2">
                  <c:v>0</c:v>
                </c:pt>
                <c:pt idx="3">
                  <c:v>0.24705882352941178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42-4C40-93AF-A4B67563705A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0.90850237375917131</c:v>
                </c:pt>
                <c:pt idx="1">
                  <c:v>0</c:v>
                </c:pt>
                <c:pt idx="2">
                  <c:v>0</c:v>
                </c:pt>
                <c:pt idx="3">
                  <c:v>9.1497626240828661E-2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2-4C40-93AF-A4B675637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D-4504-847D-339678DD299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D-4504-847D-339678DD299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D-4504-847D-339678DD29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D-4504-847D-339678DD299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D-4504-847D-339678DD29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ED-4504-847D-339678DD29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12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ED-4504-847D-339678DD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ED-4504-847D-339678DD29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ED-4504-847D-339678DD299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8ED-4504-847D-339678DD299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8ED-4504-847D-339678DD29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ED-4504-847D-339678DD29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D-4504-847D-339678DD29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D-4504-847D-339678DD29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D-4504-847D-339678DD29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D-4504-847D-339678DD29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D-4504-847D-339678DD29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D-4504-847D-339678DD29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D-4504-847D-339678DD29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D-4504-847D-339678DD29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D-4504-847D-339678DD29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D-4504-847D-339678DD29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D-4504-847D-339678DD29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D-4504-847D-339678DD299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12">
                  <c:v>1.2239020878329843E-2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ED-4504-847D-339678DD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7-4875-828D-A4B668E7CE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27-4875-828D-A4B668E7CE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27-4875-828D-A4B668E7CE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27-4875-828D-A4B668E7CEB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27-4875-828D-A4B668E7CE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27-4875-828D-A4B668E7CE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27-4875-828D-A4B668E7CE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27-4875-828D-A4B668E7CEB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27-4875-828D-A4B668E7CEB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27-4875-828D-A4B668E7CEB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7-4875-828D-A4B668E7CEB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7-4875-828D-A4B668E7CEB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7-4875-828D-A4B668E7CEB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7-4875-828D-A4B668E7CEB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7-4875-828D-A4B668E7CEB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27-4875-828D-A4B668E7CEB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27-4875-828D-A4B668E7CEB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27-4875-828D-A4B668E7CEB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27-4875-828D-A4B668E7CEB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227-4875-828D-A4B668E7CEB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27-4875-828D-A4B668E7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04-468D-8716-28F2C3D3721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4-468D-8716-28F2C3D3721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4-468D-8716-28F2C3D3721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4-468D-8716-28F2C3D3721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4-468D-8716-28F2C3D3721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4-468D-8716-28F2C3D3721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4-468D-8716-28F2C3D3721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4-468D-8716-28F2C3D3721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4-468D-8716-28F2C3D3721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4-468D-8716-28F2C3D37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04-468D-8716-28F2C3D3721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4-468D-8716-28F2C3D3721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4-468D-8716-28F2C3D3721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4-468D-8716-28F2C3D3721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4-468D-8716-28F2C3D37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04-468D-8716-28F2C3D3721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04-468D-8716-28F2C3D3721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4-468D-8716-28F2C3D3721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04-468D-8716-28F2C3D3721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04-468D-8716-28F2C3D3721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04-468D-8716-28F2C3D3721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04-468D-8716-28F2C3D3721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04-468D-8716-28F2C3D3721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04-468D-8716-28F2C3D3721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04-468D-8716-28F2C3D3721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04-468D-8716-28F2C3D3721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04-468D-8716-28F2C3D3721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04-468D-8716-28F2C3D3721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04-468D-8716-28F2C3D3721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04-468D-8716-28F2C3D3721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04-468D-8716-28F2C3D3721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04-468D-8716-28F2C3D3721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04-468D-8716-28F2C3D372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04-468D-8716-28F2C3D3721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04-468D-8716-28F2C3D372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04-468D-8716-28F2C3D372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04-468D-8716-28F2C3D372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04-468D-8716-28F2C3D372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04-468D-8716-28F2C3D372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04-468D-8716-28F2C3D372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04-468D-8716-28F2C3D372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04-468D-8716-28F2C3D372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04-468D-8716-28F2C3D372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04-468D-8716-28F2C3D372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04-468D-8716-28F2C3D372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04-468D-8716-28F2C3D372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04-468D-8716-28F2C3D372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04-468D-8716-28F2C3D372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04-468D-8716-28F2C3D3721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04-468D-8716-28F2C3D3721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04-468D-8716-28F2C3D3721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04-468D-8716-28F2C3D3721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04-468D-8716-28F2C3D3721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04-468D-8716-28F2C3D3721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04-468D-8716-28F2C3D3721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04-468D-8716-28F2C3D3721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04-468D-8716-28F2C3D3721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04-468D-8716-28F2C3D3721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04-468D-8716-28F2C3D3721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04-468D-8716-28F2C3D3721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04-468D-8716-28F2C3D3721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04-468D-8716-28F2C3D3721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04-468D-8716-28F2C3D3721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04-468D-8716-28F2C3D3721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04-468D-8716-28F2C3D3721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04-468D-8716-28F2C3D372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04-468D-8716-28F2C3D3721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04-468D-8716-28F2C3D3721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04-468D-8716-28F2C3D3721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04-468D-8716-28F2C3D3721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04-468D-8716-28F2C3D3721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04-468D-8716-28F2C3D3721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04-468D-8716-28F2C3D3721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04-468D-8716-28F2C3D3721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04-468D-8716-28F2C3D3721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04-468D-8716-28F2C3D3721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04-468D-8716-28F2C3D3721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04-468D-8716-28F2C3D3721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04-468D-8716-28F2C3D3721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04-468D-8716-28F2C3D3721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04-468D-8716-28F2C3D3721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04-468D-8716-28F2C3D3721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04-468D-8716-28F2C3D372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04-468D-8716-28F2C3D3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AF8-9413-9ECE116B8CE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5-4AF8-9413-9ECE116B8CE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5-4AF8-9413-9ECE116B8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5-4AF8-9413-9ECE116B8CE4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5-4AF8-9413-9ECE116B8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5-48EC-8025-5EC71979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A5-48EC-8025-5EC71979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EA5-48EC-8025-5EC71979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EA5-48EC-8025-5EC71979582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EA5-48EC-8025-5EC71979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EA5-48EC-8025-5EC71979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A5-48EC-8025-5EC71979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A5-48EC-8025-5EC71979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A5-48EC-8025-5EC71979582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A5-48EC-8025-5EC71979582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5-48EC-8025-5EC71979582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5-48EC-8025-5EC71979582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5-48EC-8025-5EC71979582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5-48EC-8025-5EC71979582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5-48EC-8025-5EC71979582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5-48EC-8025-5EC71979582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5-48EC-8025-5EC71979582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5-48EC-8025-5EC71979582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5-48EC-8025-5EC71979582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EA5-48EC-8025-5EC71979582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EA5-48EC-8025-5EC71979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4D-4695-A52A-496AF81BD53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4D-4695-A52A-496AF81BD53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D-4695-A52A-496AF81BD53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D-4695-A52A-496AF81BD53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D-4695-A52A-496AF81BD53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D-4695-A52A-496AF81BD53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D-4695-A52A-496AF81BD53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4D-4695-A52A-496AF81BD53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4D-4695-A52A-496AF81BD53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4D-4695-A52A-496AF81BD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D4D-4695-A52A-496AF81BD53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4D-4695-A52A-496AF81BD53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4D-4695-A52A-496AF81BD53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4D-4695-A52A-496AF81BD53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4D-4695-A52A-496AF81BD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D4D-4695-A52A-496AF81BD53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D4D-4695-A52A-496AF81BD53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4D-4695-A52A-496AF81BD53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4D-4695-A52A-496AF81BD53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4D-4695-A52A-496AF81BD53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4D-4695-A52A-496AF81BD53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4D-4695-A52A-496AF81BD53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4D-4695-A52A-496AF81BD53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4D-4695-A52A-496AF81BD53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4D-4695-A52A-496AF81BD53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4D-4695-A52A-496AF81BD53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4D-4695-A52A-496AF81BD53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4D-4695-A52A-496AF81BD53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4D-4695-A52A-496AF81BD53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4D-4695-A52A-496AF81BD53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4D-4695-A52A-496AF81BD53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4D-4695-A52A-496AF81BD53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4D-4695-A52A-496AF81BD5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D4D-4695-A52A-496AF81BD53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4D-4695-A52A-496AF81BD5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D4D-4695-A52A-496AF81BD5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D4D-4695-A52A-496AF81BD5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D4D-4695-A52A-496AF81BD5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D4D-4695-A52A-496AF81BD5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D4D-4695-A52A-496AF81BD5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D4D-4695-A52A-496AF81BD5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D4D-4695-A52A-496AF81BD5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D4D-4695-A52A-496AF81BD5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D4D-4695-A52A-496AF81BD5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D4D-4695-A52A-496AF81BD5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D4D-4695-A52A-496AF81BD5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D4D-4695-A52A-496AF81BD5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D4D-4695-A52A-496AF81BD5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D4D-4695-A52A-496AF81BD53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D4D-4695-A52A-496AF81BD53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4D-4695-A52A-496AF81BD53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4D-4695-A52A-496AF81BD53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4D-4695-A52A-496AF81BD53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4D-4695-A52A-496AF81BD53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4D-4695-A52A-496AF81BD53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4D-4695-A52A-496AF81BD53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4D-4695-A52A-496AF81BD53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4D-4695-A52A-496AF81BD53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4D-4695-A52A-496AF81BD53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4D-4695-A52A-496AF81BD53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D4D-4695-A52A-496AF81BD53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D4D-4695-A52A-496AF81BD53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4D-4695-A52A-496AF81BD53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D4D-4695-A52A-496AF81BD53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4D-4695-A52A-496AF81BD53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D4D-4695-A52A-496AF81BD5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D4D-4695-A52A-496AF81BD53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D4D-4695-A52A-496AF81BD53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D4D-4695-A52A-496AF81BD53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D4D-4695-A52A-496AF81BD53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D4D-4695-A52A-496AF81BD53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D4D-4695-A52A-496AF81BD53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D4D-4695-A52A-496AF81BD53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D4D-4695-A52A-496AF81BD53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D4D-4695-A52A-496AF81BD53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D4D-4695-A52A-496AF81BD53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D4D-4695-A52A-496AF81BD53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D4D-4695-A52A-496AF81BD53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D4D-4695-A52A-496AF81BD53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D4D-4695-A52A-496AF81BD53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D4D-4695-A52A-496AF81BD53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D4D-4695-A52A-496AF81BD53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D4D-4695-A52A-496AF81BD5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D4D-4695-A52A-496AF81B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1-4F89-8A82-30C05D3848F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1-4F89-8A82-30C05D3848F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1-4F89-8A82-30C05D38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1-4F89-8A82-30C05D3848F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1-4F89-8A82-30C05D38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7-4746-857A-F887430C6B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F7-4746-857A-F887430C6B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F7-4746-857A-F887430C6B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F7-4746-857A-F887430C6BB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F7-4746-857A-F887430C6BB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F7-4746-857A-F887430C6BB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F7-4746-857A-F887430C6BB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F7-4746-857A-F887430C6BB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F7-4746-857A-F887430C6BB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F7-4746-857A-F887430C6BB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F7-4746-857A-F887430C6BB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7-4746-857A-F887430C6BB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F7-4746-857A-F887430C6BB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F7-4746-857A-F887430C6BB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7-4746-857A-F887430C6BB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F7-4746-857A-F887430C6BB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F7-4746-857A-F887430C6BB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F7-4746-857A-F887430C6BB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F7-4746-857A-F887430C6BB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6F7-4746-857A-F887430C6BB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F7-4746-857A-F887430C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B6-4B42-96F1-273C92F7DBE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6-4B42-96F1-273C92F7DBE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6-4B42-96F1-273C92F7DBE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6-4B42-96F1-273C92F7DBE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6-4B42-96F1-273C92F7DBE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6-4B42-96F1-273C92F7DBE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6-4B42-96F1-273C92F7DBE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6-4B42-96F1-273C92F7DBE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6-4B42-96F1-273C92F7DBE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6-4B42-96F1-273C92F7D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6B6-4B42-96F1-273C92F7DBE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6-4B42-96F1-273C92F7DBE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6-4B42-96F1-273C92F7DBE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6-4B42-96F1-273C92F7DBE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6-4B42-96F1-273C92F7D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6B6-4B42-96F1-273C92F7DBE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6B6-4B42-96F1-273C92F7DBE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B6-4B42-96F1-273C92F7DBE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B6-4B42-96F1-273C92F7DBE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B6-4B42-96F1-273C92F7DBE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B6-4B42-96F1-273C92F7DBE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B6-4B42-96F1-273C92F7DBE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B6-4B42-96F1-273C92F7DBE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B6-4B42-96F1-273C92F7DBE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6-4B42-96F1-273C92F7DBE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B6-4B42-96F1-273C92F7DBE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B6-4B42-96F1-273C92F7DBE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B6-4B42-96F1-273C92F7DBE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B6-4B42-96F1-273C92F7DBE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B6-4B42-96F1-273C92F7DBE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B6-4B42-96F1-273C92F7DBE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B6-4B42-96F1-273C92F7DBE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B6-4B42-96F1-273C92F7D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6B6-4B42-96F1-273C92F7DBE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B6-4B42-96F1-273C92F7DB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B6-4B42-96F1-273C92F7DB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B6-4B42-96F1-273C92F7DB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B6-4B42-96F1-273C92F7DB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B6-4B42-96F1-273C92F7DB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B6-4B42-96F1-273C92F7DB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6B6-4B42-96F1-273C92F7DB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B6-4B42-96F1-273C92F7DB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6B6-4B42-96F1-273C92F7DB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B6-4B42-96F1-273C92F7DB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6B6-4B42-96F1-273C92F7DB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6B6-4B42-96F1-273C92F7DB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6B6-4B42-96F1-273C92F7DB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6B6-4B42-96F1-273C92F7DB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6B6-4B42-96F1-273C92F7DBE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6B6-4B42-96F1-273C92F7DBE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B6-4B42-96F1-273C92F7DBE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B6-4B42-96F1-273C92F7DBE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B6-4B42-96F1-273C92F7DBE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B6-4B42-96F1-273C92F7DBE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B6-4B42-96F1-273C92F7DBE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B6-4B42-96F1-273C92F7DBE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B6-4B42-96F1-273C92F7DBE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B6-4B42-96F1-273C92F7DBE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B6-4B42-96F1-273C92F7DBE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B6-4B42-96F1-273C92F7DBE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B6-4B42-96F1-273C92F7DBE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B6-4B42-96F1-273C92F7DBE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B6-4B42-96F1-273C92F7DBE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B6-4B42-96F1-273C92F7DBE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B6-4B42-96F1-273C92F7DBE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B6-4B42-96F1-273C92F7D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6B6-4B42-96F1-273C92F7DBE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B6-4B42-96F1-273C92F7DBE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B6-4B42-96F1-273C92F7DBE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B6-4B42-96F1-273C92F7DBE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B6-4B42-96F1-273C92F7DBE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6B6-4B42-96F1-273C92F7DBE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B6-4B42-96F1-273C92F7DBE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B6-4B42-96F1-273C92F7DBE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B6-4B42-96F1-273C92F7DBE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B6-4B42-96F1-273C92F7DBE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B6-4B42-96F1-273C92F7DBE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B6-4B42-96F1-273C92F7DBE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B6-4B42-96F1-273C92F7DBE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B6-4B42-96F1-273C92F7DBE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B6-4B42-96F1-273C92F7DBE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B6-4B42-96F1-273C92F7DBE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B6-4B42-96F1-273C92F7DB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6B6-4B42-96F1-273C92F7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D-456E-B949-E7C932518BB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D-456E-B949-E7C932518BB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D-456E-B949-E7C93251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D-456E-B949-E7C932518BB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ED-456E-B949-E7C93251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90A-A7CB-A2BBECB86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90A-A7CB-A2BBECB86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0-45A3-BE8D-ACE359C86BA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0-45A3-BE8D-ACE359C86BA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50-45A3-BE8D-ACE359C86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50-45A3-BE8D-ACE359C86BA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50-45A3-BE8D-ACE359C86B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50-45A3-BE8D-ACE359C86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12">
                  <c:v>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50-45A3-BE8D-ACE359C86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50-45A3-BE8D-ACE359C86B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50-45A3-BE8D-ACE359C86B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50-45A3-BE8D-ACE359C86B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50-45A3-BE8D-ACE359C86B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50-45A3-BE8D-ACE359C86B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50-45A3-BE8D-ACE359C86B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50-45A3-BE8D-ACE359C86B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50-45A3-BE8D-ACE359C86B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50-45A3-BE8D-ACE359C86B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50-45A3-BE8D-ACE359C86B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50-45A3-BE8D-ACE359C86B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50-45A3-BE8D-ACE359C86B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50-45A3-BE8D-ACE359C86B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50-45A3-BE8D-ACE359C86B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50-45A3-BE8D-ACE359C86BA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12">
                  <c:v>0.45625451916124371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50-45A3-BE8D-ACE359C86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8-4991-94A1-1231443D4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8-4991-94A1-1231443D4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B-4482-8739-81CB7345F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B-4482-8739-81CB7345F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3-4ABF-B9E4-00EE92F1A0D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3-4ABF-B9E4-00EE92F1A0D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3-4ABF-B9E4-00EE92F1A0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3-4ABF-B9E4-00EE92F1A0D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3-4ABF-B9E4-00EE92F1A0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63-4ABF-B9E4-00EE92F1A0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63-4ABF-B9E4-00EE92F1A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63-4ABF-B9E4-00EE92F1A0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63-4ABF-B9E4-00EE92F1A0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3-4ABF-B9E4-00EE92F1A0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3-4ABF-B9E4-00EE92F1A0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3-4ABF-B9E4-00EE92F1A0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3-4ABF-B9E4-00EE92F1A0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3-4ABF-B9E4-00EE92F1A0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3-4ABF-B9E4-00EE92F1A0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3-4ABF-B9E4-00EE92F1A0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3-4ABF-B9E4-00EE92F1A0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3-4ABF-B9E4-00EE92F1A0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3-4ABF-B9E4-00EE92F1A0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3-4ABF-B9E4-00EE92F1A0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3-4ABF-B9E4-00EE92F1A0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3-4ABF-B9E4-00EE92F1A0D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12">
                  <c:v>-0.11910519951632403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63-4ABF-B9E4-00EE92F1A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9FDE61-C83D-4998-9E08-56864B24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2A1FA05-7A5B-4CAD-8108-1733423AD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207629-034C-4452-B932-1834E4C14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C9A5F5-029B-4AAD-B61A-73423E97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6563BB-F141-4356-9470-88932B277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7.551 viajeros 
cuota: 92,6%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602 viajeros
cuota: 7,4%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4E977C-4A1D-434A-8AC1-633ACF50F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A22248-16EC-493B-927C-1C3CD686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196D86B-E7BF-43CC-80F2-1935B054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F167A2-8850-4233-814D-46CFCA732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5.446 viajeros 
cuota: 93,3%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390 viajeros
cuota: 6,7%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078986-2706-4D85-89BB-AA4504E6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C8DDB9-0744-4C79-B928-06C811F64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1ADFCF-97E2-4E86-BA90-C6EBE438E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B18790-D285-4919-80DC-7EFA95E5B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2.105 viajeros 
cuota: 90,9%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212 viajeros
cuota: 9,1%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6039092-AAA3-410F-B78D-535ECA387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62BC11-9D3E-4F5A-8DE5-CD63B6ABA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C7BC59A-F70C-4230-ACC2-30AC13E85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BB7D60-F074-407D-B162-49EBF9010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D82B7D-637B-49F6-812A-79A32D8C0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7BA409-3E4E-4CBB-8F7B-992685C4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13F28C-9590-4EE7-AD44-E9F05184E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B578110-3107-4307-B108-2128CF9C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47883C7-3CB8-498F-AC97-592EE733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5377A-EEF6-48B9-8FDB-ECE592F07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974FBED-6E5E-4130-8C8B-2282F9960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0C3643-CECA-424C-B977-6A34BDEE9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D9653C-5583-44CB-B07A-561DB5B7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4E08C9F-C57E-402F-B002-668D2331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641103-F429-4731-A962-81CB52DCB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B26CCA-033A-4179-9C93-0BDCD4D70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1D2B01-5CBD-4AA3-BDF8-5CAB0029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D1F7BD-9813-4FDB-B0CD-ACF6EB94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32DF61-6543-4AAF-AF3C-5608526C2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6179D1-D241-4326-974C-A399AB27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F84AB3-AB37-46C6-BC68-5452EC56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FC7908-1B30-466B-90E3-F8DD8ECB0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C99D7B-DC0B-4195-A3BC-2085D519D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150EF5-0E29-4029-B875-51E5193E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204B58-C705-4BAE-BC07-75BA818D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EF551E-797A-47BE-8CB9-0A9E2D5C8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004C2F-CF4B-4F29-AE82-DC8C1A44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49BEAF-AB83-4751-82CE-639F7F1F6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BDACD7-1738-4A2A-AD58-58C16EDFF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6C1173-80C9-487A-A01E-28B09B580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33C25F-893C-47BA-B96A-CEAD8CAE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D557F1E-EA04-4B64-BC65-024402BA9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3124C5-022C-434E-91A0-A5574D9C5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E29A3E-3DF2-48E7-A72F-12A3D3FC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3F79FB-6D2C-4CC8-8A0C-259318C93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C4A408-1013-4777-BF03-A3E2168B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1DAAFB-0F6E-4E53-B22D-F049CB280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8BC73C-A06C-4DEF-B68B-9036509DB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767E81-E886-4A72-9D57-D718BA1F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291BE4-60A8-4329-8FAD-8ACA86C3A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36EBEB-C24C-4A05-AFD6-723AE5A4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E0B386-5F7F-4B62-93A4-B02ACA1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F380DA-C3D1-4D24-AC0B-E4428C0E6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33CF45-5A62-4449-A276-B6743E6C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E2893E-AAA4-49DC-AE5C-1CF4E15D7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5A12B8-AD3A-42FD-80B2-15081C7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43BB459-1DFC-410D-B8F8-867D28AA0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B1E108-A63A-4228-898A-9E835B0E6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78CA4-15FD-4013-8986-DA227FF5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126CD0-37D0-4B85-BBF8-0F980C853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A030FD-89E0-4FE8-AC2C-A3756861B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1AB648-346F-401C-BAA4-39F69D160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F78D0B-BAA4-46D1-93E0-197712DA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1BABCBE-6FAE-4D7F-BD00-D622A9D76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94F91F-482B-4334-9ADD-77409F7BBC2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1F13023-AAA4-8430-AED4-4104F13B8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29DEF6-89A1-694D-85C7-73F2110809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417906-D2DA-4730-8A9E-82BDA498B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477BCA-C72B-42DB-9146-30DC746D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B24AA89-9028-46DA-B4E1-7CC9787A2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73F231-E54C-4255-9B5E-234B8BC43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6FF879-AB0E-4AF4-A162-8CAE9563D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8622A-D091-41EF-A02B-53956DC4F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2B4563-D8C8-4D3F-940C-192ED73D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A0D2C02-1159-4FCE-9B4E-4BC14AD8E3C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B196CE9-F293-5757-5D3B-C4D23EE7A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51B40F3-68D9-16A5-4B4D-E1520E3797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67AB92-CAD9-4A2A-96E3-2150AEA3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ACAA92-E56F-4304-A10B-7F2720DD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213B088-E02D-4A65-936E-C5D6AEB62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1D6B3C-99E3-43DF-9FA1-742821AD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FD4E73-E6D4-4CB8-B783-B8C445F9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6E76B6-1B6F-4372-B5E7-44F56F01F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2B863E-F0C1-4C9F-8584-92E75B401761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2A9DD2-C846-C970-3F09-8135B97A51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74967BE-B4CB-2B34-E8A0-AD1E40DB28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AB8D81-6172-425F-97C4-58AE5F22D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F505C5-C7D1-4117-B0EC-0C98C15CF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8E6315-AFBA-4CEE-9592-3640CACF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1983EA-2772-4EED-A9B8-CE34E50E6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D2F635-6167-41E9-92D1-2F78B1C8B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292723-C691-4F24-BDEF-B2E0170C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88DC1B-8C2B-4EBA-8DEA-C3705485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FA45EB-E977-4CFE-B713-74611B2C4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0E1DE9-ED98-4B20-B305-79DC3B9C5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1AC78B-4B40-48F5-B6CF-D7A3CF68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A7B3188-457A-4C9E-9D43-AEAAF5A70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323AC42-FC0C-46DF-8EDB-B158A013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0443DE8-8AA5-4D0F-83A3-5C90927BD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364B761-D273-425B-BADA-04E29D69B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5EBE87D-A363-4542-9DE8-26259CE5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44B793A-7207-4A39-8B9C-5871AB8B0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18535C8-D055-4C83-98E9-53382057B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1F6610-47A6-4907-AF9A-FF8B6015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87300B-88E0-4BC0-8F6F-411800F0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8648C6-D37C-4A78-B2C0-B02245AA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FD2A0-76B1-4431-8517-AC0817E0E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F576B0-A72A-4899-A460-DFDC18AF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8C97FA-549B-42CA-B56E-E1D1A8E7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EF7570-E2F3-44F4-91E3-C0A11A90C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4D7AD5-D0FE-49BE-A3EB-B2DF62A1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37E74-F39E-4322-9960-1E05A2454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DC3E61-E59A-4617-A1A4-C3777583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895171-C9D1-44D8-8D3D-3FDFC161B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47FA77-B864-450A-B546-A3E8EA743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F3E90B-4993-4805-AF23-F47CA78DD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8F2E04-CFAE-4E19-BDB2-8D32F9BE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1A34A4-576F-4C21-BA45-CC16CBED102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93A5C4D-3F64-40FD-6D21-EEA7F130B5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D960FAA-C4F4-AD36-607A-8D9E04DAD8E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BF3D271-CE50-4A66-90D4-B3B317822EE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EA1C8C-2C14-F5D1-9A72-5CDE34AB3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84975A3-2E7A-1F05-443C-9C575E396A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BA7049-784F-48CA-A060-E7B279415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865222-DAE3-4A20-A21C-35A040DEA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070421-CD60-4AC4-AA34-EE912698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EBD20D-C643-4B05-8BB4-96B5912A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3237DC-CE18-4B2A-9ADC-7D7E6500F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189B01-683D-418E-9A1F-06AE8F2CC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AD4DCF-9678-4103-9ECD-9E960D1F1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5DC07FC-861A-4027-8B55-61E81C4B4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44BF8C1-8CA5-4B94-B48B-FC9185F1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3E361BB-54E6-4F47-A410-7372ECF4E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AC672D5-1EC5-41FF-8729-AD78E7457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823A5D1-916E-43A7-ADE3-977EF25E2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5211810-43A9-44DC-B628-B3BA5CD43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8B564FA-AD09-44AF-BC75-CA60A2845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5F74C6B-7CBE-40CA-9C91-C7769E3B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3001A2-443B-4719-836D-FEBF5F0A8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B54229-50E9-4FB6-A0D1-9F9BE0D75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294CBA-63FD-4383-A4BD-E742D051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C7952C5-CE50-41BA-AB4B-662A77A4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E2706F-80E1-40EC-A0D4-E42F48787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E34383-3224-418F-87C8-62BE85BAA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6494678-76E4-4049-A65A-67FC3D6CE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7E2ED31-7387-46B6-BBAD-BF24664BA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DF8DB24-8EFC-4499-A36F-C09B8006F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EEC1F9E-C587-43EB-B849-BFB1602C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B5F1A47-2AD0-41CF-BC31-56321CA2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58C7A20-F698-42E4-8CF0-9871CE0D7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466935E-0525-4D58-9EB9-BB44CC57F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37D5B60-CC60-4784-87CC-13ABB63BA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DCFE4D-9E77-47E7-A4B6-85044B94D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D195EC-9269-48EB-8DAB-14DFD847F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5BF49E-DF04-48D9-A072-49ACF520E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EDD09E-A41C-437B-B523-52AAC0A8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1C54B0-B772-4D14-8137-C7243B54D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E3A1EBF-300C-45B8-80C9-D8A49D25C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B9ABED-8421-4582-9FA8-4D432978369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20A50E-1049-C5BA-8408-7CD7B2A7E8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5B1EE81-2606-912B-477F-E42C531CF9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936B76-45FF-4238-A4EE-F46F8B8E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47</xdr:row>
      <xdr:rowOff>419099</xdr:rowOff>
    </xdr:from>
    <xdr:to>
      <xdr:col>26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B1A48C2-1E6A-4ECB-8499-7D7F96761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F427F7-A1DE-48DF-A134-F38BAB829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D5F4F5-8632-40BA-877C-831622EC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728BA6-C0B7-4BE5-BCD7-A2088E4F0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788ED1-9F42-43E0-9ABD-E8C1648B22D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829DB4-CD02-34D6-B916-02874E9763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1797BEA-C133-A4E7-A41C-54764DC4C0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8C3FF9-7669-4A8E-9144-94534025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5D011D-FA2E-4136-981A-2846C548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283F8D-C2DC-41B7-A833-5ADB0EB6C8D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7E62464-45F0-EDE7-EF02-215229E55C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BC0178-9550-2577-95C9-E6D9B0153C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C3D0C6-76DD-466C-9521-AAA8E4DBF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50BA11-4A83-41D2-9CC6-A4DED6B37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8E314C-CF75-4DC5-A4AE-5C3CEAFB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56881F0-7874-407E-AADF-BCE0ED25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AEC503-923E-4580-81A1-C30AEA80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11,9%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2.317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2.317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28,4%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6C63C-A6A7-46F6-B2D0-E2B3E15679EF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214</v>
      </c>
    </row>
    <row r="49" spans="2:2" ht="15.75" x14ac:dyDescent="0.25">
      <c r="B49" s="6" t="s">
        <v>215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DE1B9C35-0B76-4CC3-8371-23267C2C7F5D}"/>
    <hyperlink ref="B19" location="'Viajeros entr evol mensu TF'!A1" tooltip="Evolución mensual de viajeros entrentrados en Tenerife según lugar de residencia" display="Evolución mensual de viajeros entrados en Tenerife según lugar de residencia" xr:uid="{A3DC711E-FECC-4321-9AAA-E6E0F91AB47B}"/>
    <hyperlink ref="B14" location="'Establecim aloj islas cat y tip'!A1" tooltip="Establecimientos alojativos Canarias e islas" display="Establecimientos alojativos Canarias e islas" xr:uid="{036B93F7-1541-43B3-AD88-B4FED1CA6EC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27260CD-6EE7-4525-9C2B-58354F5AFAC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8618F14-540C-49D0-90D5-3E0EBB85D3BD}"/>
    <hyperlink ref="B37" location="'Pernoctaciones lugar reside'!A1" tooltip="Pernoctaciones registradas en establecimientos alojativos de Canarias e islas según tipología y categoría" display="'Pernoctaciones lugar reside'!A1" xr:uid="{B3445587-52AC-436C-B93F-C3AE4884D9BB}"/>
    <hyperlink ref="B8" location="'Resumen indicadores (aloj)'!A1" tooltip="Resumen indicadores Tenerife" display="'Resumen indicadores (aloj)'!A1" xr:uid="{2116C800-B765-49B3-A6C4-230AC8E2C42F}"/>
    <hyperlink ref="B9" location="'Resumen indicadores municipios '!A1" tooltip="Resumen indicadores municipios Tenerife" display="Resumen indicadores municipios Tenerife" xr:uid="{39754186-1564-48AF-9786-8A58C646B024}"/>
    <hyperlink ref="B20" location="'Viajeros entr evol mensu TF cat'!A1" tooltip="Evolución mensual de viajeros entrentrados en Tenerife según lugar de residencia" display="'Viajeros entr evol mensu TF cat'!A1" xr:uid="{64C8CAAE-B5D6-4553-B426-A8627D17D38B}"/>
    <hyperlink ref="B21" location="'Viajeros entr evol anual TF cat'!A1" tooltip="Evolución mensual de viajeros entrentrados en Tenerife según lugar de residencia" display="'Viajeros entr evol anual TF cat'!A1" xr:uid="{AC30264A-40C6-466C-BBF9-6A817F40042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3E2EFF8-ACE2-4015-B042-FCFF0394B59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C5A56B7-70B9-4479-921E-E49063EB3C1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A6C4FAE-9ACA-4BDC-B5C2-EBA23EDCFD1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F06F0FA-E231-426F-A7E4-76275829421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5866623-A448-4F1C-9124-C0090A35D75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D240BB7-AA0D-47CC-8382-DE37CE7964B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2F5EA63-A181-441C-AAC5-27FF242615C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85C85A7-9BA1-48EF-AB89-1CC35DE514A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1F695AC-05E7-4328-BCEE-CA26A6D2FA8F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FFCD3C7-23F6-4C1E-8619-AB8AFEFE9D8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ACFFB8E-BA90-466A-8276-AF3ACFC8ACC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9961E34-A9B5-455D-B21E-2DA5608D7089}"/>
    <hyperlink ref="B35" location="'Pernoctaciones evol mensu TF'!A1" tooltip="Evolución mensual de pernoctaciones en Tenerife según lugar de residencia" display="'Pernoctaciones evol mensu TF'!A1" xr:uid="{5BD8C34C-C7B2-4F8C-92C1-53433A3EF37B}"/>
    <hyperlink ref="B36" location="'Pernocta evol mensu TF cat'!A1" tooltip="Evolución mensual de pernoctaciones en Tenerife según lugar de residencia" display="'Pernocta evol mensu TF cat'!A1" xr:uid="{81833412-637D-4805-998E-49A5F024A274}"/>
    <hyperlink ref="B38" location="'Pernoctaciones lugar residen ac'!A1" tooltip="Pernoctaciones registradas en establecimientos alojativos de Canarias e islas según tipología y categoría" display="'Pernoctaciones lugar residen ac'!A1" xr:uid="{2D512A14-4F16-4447-9D1B-671DD3EB5817}"/>
    <hyperlink ref="B39" location="'Pernoctaciones lugar reside año'!A1" tooltip="Pernoctaciones registradas en establecimientos alojativos de Canarias e islas según tipología y categoría" display="'Pernoctaciones lugar reside año'!A1" xr:uid="{27450F19-6E04-45F7-8A68-FB02A5EADD7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CA5E4F9-6804-41B7-A5C0-6D6396BDF9AB}"/>
    <hyperlink ref="B41" location="'EM evol menusual lugar resd'!A1" tooltip="Evolución mensual de estancia media en Tenerife según lugar de residencia" display="'EM evol menusual lugar resd'!A1" xr:uid="{6EB9D857-C9AD-4656-9915-7F994BEA60EF}"/>
    <hyperlink ref="B42" location="'EM evol mensu TF cat '!A1" tooltip="Evolución mensual de estancia media en Tenerife según lugar de residencia" display="'EM evol mensu TF cat '!A1" xr:uid="{47977D99-784F-4002-8603-AC440BD2AEF6}"/>
    <hyperlink ref="B44" location="'tasa de ocupación evol mens'!A1" tooltip="Evolución mensual de estancia media en Tenerife según lugar de residencia" display="'tasa de ocupación evol mens'!A1" xr:uid="{A67276FC-3CD7-4C7C-93B4-177F6600098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DF6791A-C584-4565-AB36-B0DA5150FF8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5AF666E-B1D2-4C72-B0B7-8FC86B7202B5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28CAF60-733F-47C1-B9A4-118D9994343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974BFA5-7367-4D22-9AD5-18B809CA4C0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FCE395EB-CCDB-48BE-9A0D-3099CF50778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A60A-3CF2-4E15-9919-5762F2B54799}">
  <sheetPr>
    <tabColor theme="7" tint="0.79998168889431442"/>
  </sheetPr>
  <dimension ref="A4:O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244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 t="shared" ref="E7" si="0">G7-1</f>
        <v>2021</v>
      </c>
      <c r="F7" s="295"/>
      <c r="G7" s="296">
        <f t="shared" ref="G7" si="1">I7-1</f>
        <v>2022</v>
      </c>
      <c r="H7" s="295"/>
      <c r="I7" s="296">
        <f t="shared" ref="I7" si="2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14599</v>
      </c>
      <c r="D9" s="119">
        <v>0.23605113876894412</v>
      </c>
      <c r="E9" s="118">
        <v>2476</v>
      </c>
      <c r="F9" s="119">
        <f t="shared" ref="F9:L21" si="3">IFERROR(E9/C9-1,"-")</f>
        <v>-0.83039934242071378</v>
      </c>
      <c r="G9" s="118">
        <v>11584</v>
      </c>
      <c r="H9" s="119">
        <f t="shared" si="3"/>
        <v>3.6785137318255252</v>
      </c>
      <c r="I9" s="118">
        <v>15634</v>
      </c>
      <c r="J9" s="119">
        <f t="shared" si="3"/>
        <v>0.34962016574585641</v>
      </c>
      <c r="K9" s="118">
        <v>17228</v>
      </c>
      <c r="L9" s="119">
        <f t="shared" si="3"/>
        <v>0.10195727261097609</v>
      </c>
      <c r="M9" s="118">
        <v>20420</v>
      </c>
      <c r="N9" s="119">
        <f t="shared" ref="N9" si="4">IFERROR(M9/K9-1,"-")</f>
        <v>0.18527977710703514</v>
      </c>
    </row>
    <row r="10" spans="1:15" x14ac:dyDescent="0.25">
      <c r="A10" s="1" t="s">
        <v>72</v>
      </c>
      <c r="B10" s="117" t="s">
        <v>73</v>
      </c>
      <c r="C10" s="118">
        <v>15480</v>
      </c>
      <c r="D10" s="119">
        <v>0.28571428571428581</v>
      </c>
      <c r="E10" s="118">
        <v>1925</v>
      </c>
      <c r="F10" s="119">
        <f t="shared" si="3"/>
        <v>-0.87564599483204131</v>
      </c>
      <c r="G10" s="118">
        <v>14671</v>
      </c>
      <c r="H10" s="119">
        <f t="shared" si="3"/>
        <v>6.6212987012987012</v>
      </c>
      <c r="I10" s="118">
        <v>20512</v>
      </c>
      <c r="J10" s="119">
        <f t="shared" si="3"/>
        <v>0.3981323699815964</v>
      </c>
      <c r="K10" s="118">
        <v>17964</v>
      </c>
      <c r="L10" s="119">
        <f t="shared" si="3"/>
        <v>-0.12421996879875197</v>
      </c>
      <c r="M10" s="118">
        <v>19437</v>
      </c>
      <c r="N10" s="119">
        <f>IFERROR(M10/K10-1,"-")</f>
        <v>8.199732798931203E-2</v>
      </c>
    </row>
    <row r="11" spans="1:15" x14ac:dyDescent="0.25">
      <c r="A11" s="1" t="s">
        <v>74</v>
      </c>
      <c r="B11" s="117" t="s">
        <v>75</v>
      </c>
      <c r="C11" s="118">
        <v>5930</v>
      </c>
      <c r="D11" s="119">
        <v>-0.52335021300538542</v>
      </c>
      <c r="E11" s="118">
        <v>3083</v>
      </c>
      <c r="F11" s="119">
        <f t="shared" si="3"/>
        <v>-0.48010118043844852</v>
      </c>
      <c r="G11" s="118">
        <v>19941</v>
      </c>
      <c r="H11" s="119">
        <f t="shared" si="3"/>
        <v>5.4680506000648723</v>
      </c>
      <c r="I11" s="118">
        <v>21527</v>
      </c>
      <c r="J11" s="119">
        <f t="shared" si="3"/>
        <v>7.953462715009274E-2</v>
      </c>
      <c r="K11" s="118">
        <v>21188</v>
      </c>
      <c r="L11" s="119">
        <f t="shared" si="3"/>
        <v>-1.5747665722116388E-2</v>
      </c>
      <c r="M11" s="118">
        <v>20505</v>
      </c>
      <c r="N11" s="119">
        <f>IFERROR(M11/K11-1,"-")</f>
        <v>-3.2235227487256934E-2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5874</v>
      </c>
      <c r="F12" s="119" t="str">
        <f t="shared" si="3"/>
        <v>-</v>
      </c>
      <c r="G12" s="118">
        <v>16329</v>
      </c>
      <c r="H12" s="119">
        <f t="shared" si="3"/>
        <v>1.7798774259448416</v>
      </c>
      <c r="I12" s="118">
        <v>26292</v>
      </c>
      <c r="J12" s="119">
        <f t="shared" si="3"/>
        <v>0.61014146610325182</v>
      </c>
      <c r="K12" s="118">
        <v>20460</v>
      </c>
      <c r="L12" s="119">
        <f t="shared" si="3"/>
        <v>-0.221816522136011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6562</v>
      </c>
      <c r="F13" s="119" t="str">
        <f t="shared" si="3"/>
        <v>-</v>
      </c>
      <c r="G13" s="118">
        <v>15949</v>
      </c>
      <c r="H13" s="119">
        <f t="shared" si="3"/>
        <v>1.4305089911612314</v>
      </c>
      <c r="I13" s="118">
        <v>20694</v>
      </c>
      <c r="J13" s="119">
        <f t="shared" si="3"/>
        <v>0.29751081572512383</v>
      </c>
      <c r="K13" s="118">
        <v>21715</v>
      </c>
      <c r="L13" s="119">
        <f t="shared" si="3"/>
        <v>4.9337972359137838E-2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12758</v>
      </c>
      <c r="F14" s="119" t="str">
        <f t="shared" si="3"/>
        <v>-</v>
      </c>
      <c r="G14" s="118">
        <v>13606</v>
      </c>
      <c r="H14" s="119">
        <f t="shared" si="3"/>
        <v>6.6468098448032586E-2</v>
      </c>
      <c r="I14" s="118">
        <v>22097</v>
      </c>
      <c r="J14" s="119">
        <f t="shared" si="3"/>
        <v>0.62406291342054976</v>
      </c>
      <c r="K14" s="118">
        <v>19721</v>
      </c>
      <c r="L14" s="119">
        <f t="shared" si="3"/>
        <v>-0.10752590849436572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10658</v>
      </c>
      <c r="F15" s="119" t="str">
        <f t="shared" si="3"/>
        <v>-</v>
      </c>
      <c r="G15" s="118">
        <v>15515</v>
      </c>
      <c r="H15" s="119">
        <f t="shared" si="3"/>
        <v>0.45571401763933195</v>
      </c>
      <c r="I15" s="118">
        <v>21748</v>
      </c>
      <c r="J15" s="119">
        <f t="shared" si="3"/>
        <v>0.4017402513696422</v>
      </c>
      <c r="K15" s="118">
        <v>20589</v>
      </c>
      <c r="L15" s="119">
        <f t="shared" si="3"/>
        <v>-5.3292256759242207E-2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12002</v>
      </c>
      <c r="D16" s="119">
        <v>-0.12661912385387863</v>
      </c>
      <c r="E16" s="118">
        <v>13469</v>
      </c>
      <c r="F16" s="119">
        <f t="shared" si="3"/>
        <v>0.12222962839526752</v>
      </c>
      <c r="G16" s="118">
        <v>21074</v>
      </c>
      <c r="H16" s="119">
        <f t="shared" si="3"/>
        <v>0.56462989086049453</v>
      </c>
      <c r="I16" s="118">
        <v>20367</v>
      </c>
      <c r="J16" s="119">
        <f t="shared" si="3"/>
        <v>-3.3548448324950186E-2</v>
      </c>
      <c r="K16" s="118">
        <v>22021</v>
      </c>
      <c r="L16" s="119">
        <f t="shared" si="3"/>
        <v>8.1209800166936796E-2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11710</v>
      </c>
      <c r="D17" s="119">
        <v>2.1547587891476816E-2</v>
      </c>
      <c r="E17" s="118">
        <v>13048</v>
      </c>
      <c r="F17" s="119">
        <f t="shared" si="3"/>
        <v>0.11426131511528603</v>
      </c>
      <c r="G17" s="118">
        <v>17425</v>
      </c>
      <c r="H17" s="119">
        <f t="shared" si="3"/>
        <v>0.33545370938074792</v>
      </c>
      <c r="I17" s="118">
        <v>18863</v>
      </c>
      <c r="J17" s="119">
        <f t="shared" si="3"/>
        <v>8.2525107604017212E-2</v>
      </c>
      <c r="K17" s="118">
        <v>20469</v>
      </c>
      <c r="L17" s="119">
        <f t="shared" si="3"/>
        <v>8.5140221597836963E-2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4520</v>
      </c>
      <c r="D18" s="119">
        <v>-0.62067807989258139</v>
      </c>
      <c r="E18" s="118">
        <v>13324</v>
      </c>
      <c r="F18" s="119">
        <f t="shared" si="3"/>
        <v>1.9477876106194691</v>
      </c>
      <c r="G18" s="118">
        <v>20050</v>
      </c>
      <c r="H18" s="119">
        <f t="shared" si="3"/>
        <v>0.50480336235364764</v>
      </c>
      <c r="I18" s="118">
        <v>26095</v>
      </c>
      <c r="J18" s="119">
        <f t="shared" si="3"/>
        <v>0.30149625935162105</v>
      </c>
      <c r="K18" s="118">
        <v>21212</v>
      </c>
      <c r="L18" s="119">
        <f t="shared" si="3"/>
        <v>-0.18712397010921633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5547</v>
      </c>
      <c r="D19" s="119">
        <v>-0.5380964276792406</v>
      </c>
      <c r="E19" s="118">
        <v>10944</v>
      </c>
      <c r="F19" s="119">
        <f t="shared" si="3"/>
        <v>0.97295835586803681</v>
      </c>
      <c r="G19" s="118">
        <v>14824</v>
      </c>
      <c r="H19" s="119">
        <f t="shared" si="3"/>
        <v>0.35453216374269014</v>
      </c>
      <c r="I19" s="118">
        <v>18426</v>
      </c>
      <c r="J19" s="119">
        <f t="shared" si="3"/>
        <v>0.24298434970318405</v>
      </c>
      <c r="K19" s="118">
        <v>18264</v>
      </c>
      <c r="L19" s="119">
        <f t="shared" si="3"/>
        <v>-8.7919244545751063E-3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6293</v>
      </c>
      <c r="D20" s="119">
        <v>-0.46250427058421595</v>
      </c>
      <c r="E20" s="118">
        <v>13338</v>
      </c>
      <c r="F20" s="119">
        <f t="shared" si="3"/>
        <v>1.1194978547592562</v>
      </c>
      <c r="G20" s="118">
        <v>17905</v>
      </c>
      <c r="H20" s="119">
        <f t="shared" si="3"/>
        <v>0.34240515819463191</v>
      </c>
      <c r="I20" s="118">
        <v>20333</v>
      </c>
      <c r="J20" s="119">
        <f t="shared" si="3"/>
        <v>0.13560457972633344</v>
      </c>
      <c r="K20" s="118">
        <v>18315</v>
      </c>
      <c r="L20" s="119">
        <f t="shared" si="3"/>
        <v>-9.9247528648010674E-2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77467</v>
      </c>
      <c r="D21" s="122">
        <v>-0.45789742549037449</v>
      </c>
      <c r="E21" s="121">
        <v>107459</v>
      </c>
      <c r="F21" s="122">
        <f t="shared" si="3"/>
        <v>0.38715840293286163</v>
      </c>
      <c r="G21" s="121">
        <v>198873</v>
      </c>
      <c r="H21" s="122">
        <f t="shared" si="3"/>
        <v>0.85068723885388842</v>
      </c>
      <c r="I21" s="121">
        <v>252588</v>
      </c>
      <c r="J21" s="122">
        <f t="shared" si="3"/>
        <v>0.27009699657570407</v>
      </c>
      <c r="K21" s="121">
        <v>239146</v>
      </c>
      <c r="L21" s="122">
        <f t="shared" si="3"/>
        <v>-5.3217096615832848E-2</v>
      </c>
      <c r="M21" s="121">
        <v>60362</v>
      </c>
      <c r="N21" s="122">
        <v>7.0627882227740413E-2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70" t="s">
        <v>245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$C$7</f>
        <v>2020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9284</v>
      </c>
      <c r="D31" s="119">
        <v>0.34142464961710739</v>
      </c>
      <c r="E31" s="118">
        <v>9284</v>
      </c>
      <c r="F31" s="119">
        <f t="shared" ref="F31:L43" si="5">IFERROR(E31/C31-1,"-")</f>
        <v>0</v>
      </c>
      <c r="G31" s="118">
        <v>9886</v>
      </c>
      <c r="H31" s="119">
        <f t="shared" si="5"/>
        <v>6.4842740198190363E-2</v>
      </c>
      <c r="I31" s="118">
        <v>13452</v>
      </c>
      <c r="J31" s="119">
        <f t="shared" si="5"/>
        <v>0.36071211814687443</v>
      </c>
      <c r="K31" s="118">
        <v>15230</v>
      </c>
      <c r="L31" s="119">
        <f t="shared" si="5"/>
        <v>0.13217365447517104</v>
      </c>
      <c r="M31" s="118">
        <v>18184</v>
      </c>
      <c r="N31" s="119">
        <f t="shared" ref="N31:N33" si="6">IFERROR(M31/K31-1,"-")</f>
        <v>0.19395929087327635</v>
      </c>
    </row>
    <row r="32" spans="1:15" x14ac:dyDescent="0.25">
      <c r="B32" s="117" t="s">
        <v>73</v>
      </c>
      <c r="C32" s="118">
        <v>9655</v>
      </c>
      <c r="D32" s="119">
        <v>0.42173464879988209</v>
      </c>
      <c r="E32" s="118">
        <v>9655</v>
      </c>
      <c r="F32" s="119">
        <f t="shared" si="5"/>
        <v>0</v>
      </c>
      <c r="G32" s="118">
        <v>12864</v>
      </c>
      <c r="H32" s="119">
        <f t="shared" si="5"/>
        <v>0.33236664940445371</v>
      </c>
      <c r="I32" s="118">
        <v>18634</v>
      </c>
      <c r="J32" s="119">
        <f t="shared" si="5"/>
        <v>0.44853855721393043</v>
      </c>
      <c r="K32" s="118">
        <v>15773</v>
      </c>
      <c r="L32" s="119">
        <f t="shared" si="5"/>
        <v>-0.15353654609852962</v>
      </c>
      <c r="M32" s="118">
        <v>17286</v>
      </c>
      <c r="N32" s="119">
        <f t="shared" si="6"/>
        <v>9.5923413428009807E-2</v>
      </c>
    </row>
    <row r="33" spans="2:15" x14ac:dyDescent="0.25">
      <c r="B33" s="117" t="s">
        <v>75</v>
      </c>
      <c r="C33" s="118">
        <v>3688</v>
      </c>
      <c r="D33" s="119">
        <v>-0.50918285866382751</v>
      </c>
      <c r="E33" s="118">
        <v>3688</v>
      </c>
      <c r="F33" s="119">
        <f t="shared" si="5"/>
        <v>0</v>
      </c>
      <c r="G33" s="118">
        <v>17909</v>
      </c>
      <c r="H33" s="119">
        <f t="shared" si="5"/>
        <v>3.856019522776573</v>
      </c>
      <c r="I33" s="118">
        <v>19058</v>
      </c>
      <c r="J33" s="119">
        <f t="shared" si="5"/>
        <v>6.4157686079624687E-2</v>
      </c>
      <c r="K33" s="118">
        <v>18718</v>
      </c>
      <c r="L33" s="119">
        <f t="shared" si="5"/>
        <v>-1.7840277049008257E-2</v>
      </c>
      <c r="M33" s="118">
        <v>18027</v>
      </c>
      <c r="N33" s="119">
        <f t="shared" si="6"/>
        <v>-3.6916337215514461E-2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13700</v>
      </c>
      <c r="H34" s="119" t="str">
        <f t="shared" si="5"/>
        <v>-</v>
      </c>
      <c r="I34" s="118">
        <v>23480</v>
      </c>
      <c r="J34" s="119">
        <f t="shared" si="5"/>
        <v>0.71386861313868621</v>
      </c>
      <c r="K34" s="118">
        <v>17736</v>
      </c>
      <c r="L34" s="119">
        <f t="shared" si="5"/>
        <v>-0.24463373083475293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13928</v>
      </c>
      <c r="H35" s="119" t="str">
        <f t="shared" si="5"/>
        <v>-</v>
      </c>
      <c r="I35" s="118">
        <v>18104</v>
      </c>
      <c r="J35" s="119">
        <f t="shared" si="5"/>
        <v>0.29982768523836878</v>
      </c>
      <c r="K35" s="118">
        <v>19179</v>
      </c>
      <c r="L35" s="119">
        <f t="shared" si="5"/>
        <v>5.937914273088829E-2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11319</v>
      </c>
      <c r="H36" s="119" t="str">
        <f t="shared" si="5"/>
        <v>-</v>
      </c>
      <c r="I36" s="118">
        <v>19134</v>
      </c>
      <c r="J36" s="119">
        <f t="shared" si="5"/>
        <v>0.69043201696262924</v>
      </c>
      <c r="K36" s="118">
        <v>17089</v>
      </c>
      <c r="L36" s="119">
        <f t="shared" si="5"/>
        <v>-0.10687780913557021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12286</v>
      </c>
      <c r="H37" s="119" t="str">
        <f t="shared" si="5"/>
        <v>-</v>
      </c>
      <c r="I37" s="118">
        <v>18317</v>
      </c>
      <c r="J37" s="119">
        <f t="shared" si="5"/>
        <v>0.49088393293179222</v>
      </c>
      <c r="K37" s="118">
        <v>17239</v>
      </c>
      <c r="L37" s="119">
        <f t="shared" si="5"/>
        <v>-5.8852432166839552E-2</v>
      </c>
      <c r="M37" s="118"/>
      <c r="N37" s="119"/>
    </row>
    <row r="38" spans="2:15" x14ac:dyDescent="0.25">
      <c r="B38" s="117" t="s">
        <v>85</v>
      </c>
      <c r="C38" s="118">
        <v>11626</v>
      </c>
      <c r="D38" s="119">
        <v>0.4793230690927599</v>
      </c>
      <c r="E38" s="118">
        <v>11626</v>
      </c>
      <c r="F38" s="119">
        <f t="shared" si="5"/>
        <v>0</v>
      </c>
      <c r="G38" s="118">
        <v>17921</v>
      </c>
      <c r="H38" s="119">
        <f t="shared" si="5"/>
        <v>0.54145879924307594</v>
      </c>
      <c r="I38" s="118">
        <v>17179</v>
      </c>
      <c r="J38" s="119">
        <f t="shared" si="5"/>
        <v>-4.1403939512304033E-2</v>
      </c>
      <c r="K38" s="118">
        <v>18498</v>
      </c>
      <c r="L38" s="119">
        <f t="shared" si="5"/>
        <v>7.6779789277606314E-2</v>
      </c>
      <c r="M38" s="118"/>
      <c r="N38" s="119"/>
    </row>
    <row r="39" spans="2:15" x14ac:dyDescent="0.25">
      <c r="B39" s="117" t="s">
        <v>87</v>
      </c>
      <c r="C39" s="118">
        <v>11710</v>
      </c>
      <c r="D39" s="119">
        <v>0.90437469507236945</v>
      </c>
      <c r="E39" s="118">
        <v>11710</v>
      </c>
      <c r="F39" s="119">
        <f t="shared" si="5"/>
        <v>0</v>
      </c>
      <c r="G39" s="118">
        <v>14794</v>
      </c>
      <c r="H39" s="119">
        <f t="shared" si="5"/>
        <v>0.26336464560204953</v>
      </c>
      <c r="I39" s="118">
        <v>16071</v>
      </c>
      <c r="J39" s="119">
        <f t="shared" si="5"/>
        <v>8.6318777882925524E-2</v>
      </c>
      <c r="K39" s="118">
        <v>17837</v>
      </c>
      <c r="L39" s="119">
        <f t="shared" si="5"/>
        <v>0.10988737477443844</v>
      </c>
      <c r="M39" s="118"/>
      <c r="N39" s="119"/>
    </row>
    <row r="40" spans="2:15" x14ac:dyDescent="0.25">
      <c r="B40" s="117" t="s">
        <v>89</v>
      </c>
      <c r="C40" s="118">
        <v>4520</v>
      </c>
      <c r="D40" s="119">
        <v>-0.31317428962163807</v>
      </c>
      <c r="E40" s="118">
        <v>4520</v>
      </c>
      <c r="F40" s="119">
        <f t="shared" si="5"/>
        <v>0</v>
      </c>
      <c r="G40" s="118">
        <v>17422</v>
      </c>
      <c r="H40" s="119">
        <f t="shared" si="5"/>
        <v>2.8544247787610622</v>
      </c>
      <c r="I40" s="118">
        <v>23469</v>
      </c>
      <c r="J40" s="119">
        <f t="shared" si="5"/>
        <v>0.34708988635059113</v>
      </c>
      <c r="K40" s="118">
        <v>18252</v>
      </c>
      <c r="L40" s="119">
        <f t="shared" si="5"/>
        <v>-0.22229323788827815</v>
      </c>
      <c r="M40" s="118"/>
      <c r="N40" s="119"/>
    </row>
    <row r="41" spans="2:15" x14ac:dyDescent="0.25">
      <c r="B41" s="117" t="s">
        <v>91</v>
      </c>
      <c r="C41" s="118">
        <v>5541</v>
      </c>
      <c r="D41" s="119">
        <v>-0.1289105486558717</v>
      </c>
      <c r="E41" s="118">
        <v>5541</v>
      </c>
      <c r="F41" s="119">
        <f t="shared" si="5"/>
        <v>0</v>
      </c>
      <c r="G41" s="118">
        <v>12627</v>
      </c>
      <c r="H41" s="119">
        <f t="shared" si="5"/>
        <v>1.2788305360043313</v>
      </c>
      <c r="I41" s="118">
        <v>16350</v>
      </c>
      <c r="J41" s="119">
        <f t="shared" si="5"/>
        <v>0.29484438108814448</v>
      </c>
      <c r="K41" s="118">
        <v>16167</v>
      </c>
      <c r="L41" s="119">
        <f t="shared" si="5"/>
        <v>-1.1192660550458755E-2</v>
      </c>
      <c r="M41" s="118"/>
      <c r="N41" s="119"/>
    </row>
    <row r="42" spans="2:15" x14ac:dyDescent="0.25">
      <c r="B42" s="117" t="s">
        <v>93</v>
      </c>
      <c r="C42" s="118">
        <v>6274</v>
      </c>
      <c r="D42" s="119">
        <v>3.3607907742998266E-2</v>
      </c>
      <c r="E42" s="118">
        <v>6274</v>
      </c>
      <c r="F42" s="119">
        <f t="shared" si="5"/>
        <v>0</v>
      </c>
      <c r="G42" s="118">
        <v>15138</v>
      </c>
      <c r="H42" s="119">
        <f t="shared" si="5"/>
        <v>1.412814791201785</v>
      </c>
      <c r="I42" s="118">
        <v>17513</v>
      </c>
      <c r="J42" s="119">
        <f t="shared" si="5"/>
        <v>0.15688994583168192</v>
      </c>
      <c r="K42" s="118">
        <v>15560</v>
      </c>
      <c r="L42" s="119">
        <f t="shared" si="5"/>
        <v>-0.11151715868212186</v>
      </c>
      <c r="M42" s="118"/>
      <c r="N42" s="119"/>
    </row>
    <row r="43" spans="2:15" ht="15.75" x14ac:dyDescent="0.25">
      <c r="B43" s="120" t="s">
        <v>30</v>
      </c>
      <c r="C43" s="121">
        <v>63499</v>
      </c>
      <c r="D43" s="122">
        <v>-0.23119112768481975</v>
      </c>
      <c r="E43" s="121">
        <v>63499</v>
      </c>
      <c r="F43" s="122">
        <f t="shared" si="5"/>
        <v>0</v>
      </c>
      <c r="G43" s="121">
        <v>169794</v>
      </c>
      <c r="H43" s="122">
        <f t="shared" si="5"/>
        <v>1.6739633695018821</v>
      </c>
      <c r="I43" s="121">
        <v>220761</v>
      </c>
      <c r="J43" s="122">
        <f t="shared" si="5"/>
        <v>0.3001696173009647</v>
      </c>
      <c r="K43" s="121">
        <v>207278</v>
      </c>
      <c r="L43" s="122">
        <f t="shared" si="5"/>
        <v>-6.1075099315549441E-2</v>
      </c>
      <c r="M43" s="121">
        <v>53497</v>
      </c>
      <c r="N43" s="122">
        <v>7.5943766215482489E-2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0" t="s">
        <v>246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114</v>
      </c>
    </row>
    <row r="49" spans="2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115</v>
      </c>
    </row>
    <row r="50" spans="2:15" ht="22.5" thickTop="1" thickBot="1" x14ac:dyDescent="0.3">
      <c r="B50" s="124" t="s">
        <v>96</v>
      </c>
      <c r="C50" s="292" t="s">
        <v>32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2:15" ht="22.5" thickTop="1" thickBot="1" x14ac:dyDescent="0.3">
      <c r="B51" s="109"/>
      <c r="C51" s="294">
        <f>$C$7</f>
        <v>2020</v>
      </c>
      <c r="D51" s="295"/>
      <c r="E51" s="296">
        <f>$C$7</f>
        <v>2020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2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20/19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2:15" x14ac:dyDescent="0.25">
      <c r="B53" s="117" t="s">
        <v>71</v>
      </c>
      <c r="C53" s="118">
        <v>5315</v>
      </c>
      <c r="D53" s="119">
        <v>8.6912065439672892E-2</v>
      </c>
      <c r="E53" s="118">
        <v>5315</v>
      </c>
      <c r="F53" s="119">
        <f t="shared" ref="F53:L65" si="7">IFERROR(E53/C53-1,"-")</f>
        <v>0</v>
      </c>
      <c r="G53" s="118">
        <v>1698</v>
      </c>
      <c r="H53" s="119">
        <f t="shared" si="7"/>
        <v>-0.68052681091251177</v>
      </c>
      <c r="I53" s="118">
        <v>2182</v>
      </c>
      <c r="J53" s="119">
        <f t="shared" si="7"/>
        <v>0.28504122497055362</v>
      </c>
      <c r="K53" s="118">
        <v>1998</v>
      </c>
      <c r="L53" s="119">
        <f t="shared" si="7"/>
        <v>-8.4326306141154883E-2</v>
      </c>
      <c r="M53" s="118">
        <v>2236</v>
      </c>
      <c r="N53" s="119">
        <f t="shared" ref="N53:N55" si="8">IFERROR(M53/K53-1,"-")</f>
        <v>0.11911911911911921</v>
      </c>
    </row>
    <row r="54" spans="2:15" x14ac:dyDescent="0.25">
      <c r="B54" s="117" t="s">
        <v>73</v>
      </c>
      <c r="C54" s="118">
        <v>5825</v>
      </c>
      <c r="D54" s="119">
        <v>0.1097351876547914</v>
      </c>
      <c r="E54" s="118">
        <v>5825</v>
      </c>
      <c r="F54" s="119">
        <f t="shared" si="7"/>
        <v>0</v>
      </c>
      <c r="G54" s="118">
        <v>1807</v>
      </c>
      <c r="H54" s="119">
        <f t="shared" si="7"/>
        <v>-0.68978540772532182</v>
      </c>
      <c r="I54" s="118">
        <v>1878</v>
      </c>
      <c r="J54" s="119">
        <f t="shared" si="7"/>
        <v>3.9291643608190263E-2</v>
      </c>
      <c r="K54" s="118">
        <v>2191</v>
      </c>
      <c r="L54" s="119">
        <f t="shared" si="7"/>
        <v>0.16666666666666674</v>
      </c>
      <c r="M54" s="118">
        <v>2151</v>
      </c>
      <c r="N54" s="119">
        <f t="shared" si="8"/>
        <v>-1.8256503879507058E-2</v>
      </c>
    </row>
    <row r="55" spans="2:15" x14ac:dyDescent="0.25">
      <c r="B55" s="117" t="s">
        <v>75</v>
      </c>
      <c r="C55" s="118">
        <v>2242</v>
      </c>
      <c r="D55" s="119">
        <v>-0.54495636289831539</v>
      </c>
      <c r="E55" s="118">
        <v>2242</v>
      </c>
      <c r="F55" s="119">
        <f t="shared" si="7"/>
        <v>0</v>
      </c>
      <c r="G55" s="118">
        <v>2032</v>
      </c>
      <c r="H55" s="119">
        <f t="shared" si="7"/>
        <v>-9.366636931311334E-2</v>
      </c>
      <c r="I55" s="118">
        <v>2469</v>
      </c>
      <c r="J55" s="119">
        <f t="shared" si="7"/>
        <v>0.21505905511811019</v>
      </c>
      <c r="K55" s="118">
        <v>2470</v>
      </c>
      <c r="L55" s="119">
        <f t="shared" si="7"/>
        <v>4.0502227622529752E-4</v>
      </c>
      <c r="M55" s="118">
        <v>2478</v>
      </c>
      <c r="N55" s="119">
        <f t="shared" si="8"/>
        <v>3.2388663967610754E-3</v>
      </c>
    </row>
    <row r="56" spans="2:15" x14ac:dyDescent="0.25">
      <c r="B56" s="117" t="s">
        <v>77</v>
      </c>
      <c r="C56" s="118">
        <v>0</v>
      </c>
      <c r="D56" s="119">
        <v>-1</v>
      </c>
      <c r="E56" s="118">
        <v>0</v>
      </c>
      <c r="F56" s="119" t="str">
        <f t="shared" si="7"/>
        <v>-</v>
      </c>
      <c r="G56" s="118">
        <v>2629</v>
      </c>
      <c r="H56" s="119" t="str">
        <f t="shared" si="7"/>
        <v>-</v>
      </c>
      <c r="I56" s="118">
        <v>2812</v>
      </c>
      <c r="J56" s="119">
        <f t="shared" si="7"/>
        <v>6.960821605173062E-2</v>
      </c>
      <c r="K56" s="118">
        <v>2724</v>
      </c>
      <c r="L56" s="119">
        <f t="shared" si="7"/>
        <v>-3.1294452347083945E-2</v>
      </c>
      <c r="M56" s="118"/>
      <c r="N56" s="119"/>
    </row>
    <row r="57" spans="2:15" x14ac:dyDescent="0.25">
      <c r="B57" s="117" t="s">
        <v>79</v>
      </c>
      <c r="C57" s="118">
        <v>0</v>
      </c>
      <c r="D57" s="119">
        <v>-1</v>
      </c>
      <c r="E57" s="118">
        <v>0</v>
      </c>
      <c r="F57" s="119" t="str">
        <f t="shared" si="7"/>
        <v>-</v>
      </c>
      <c r="G57" s="118">
        <v>2021</v>
      </c>
      <c r="H57" s="119" t="str">
        <f t="shared" si="7"/>
        <v>-</v>
      </c>
      <c r="I57" s="118">
        <v>2590</v>
      </c>
      <c r="J57" s="119">
        <f t="shared" si="7"/>
        <v>0.2815437902028699</v>
      </c>
      <c r="K57" s="118">
        <v>2536</v>
      </c>
      <c r="L57" s="119">
        <f t="shared" si="7"/>
        <v>-2.0849420849420874E-2</v>
      </c>
      <c r="M57" s="118"/>
      <c r="N57" s="119"/>
    </row>
    <row r="58" spans="2:15" x14ac:dyDescent="0.25">
      <c r="B58" s="117" t="s">
        <v>81</v>
      </c>
      <c r="C58" s="118">
        <v>0</v>
      </c>
      <c r="D58" s="119">
        <v>-1</v>
      </c>
      <c r="E58" s="118">
        <v>0</v>
      </c>
      <c r="F58" s="119" t="str">
        <f t="shared" si="7"/>
        <v>-</v>
      </c>
      <c r="G58" s="118">
        <v>2287</v>
      </c>
      <c r="H58" s="119" t="str">
        <f t="shared" si="7"/>
        <v>-</v>
      </c>
      <c r="I58" s="118">
        <v>2963</v>
      </c>
      <c r="J58" s="119">
        <f t="shared" si="7"/>
        <v>0.29558373414954087</v>
      </c>
      <c r="K58" s="118">
        <v>2632</v>
      </c>
      <c r="L58" s="119">
        <f t="shared" si="7"/>
        <v>-0.11171110361120484</v>
      </c>
      <c r="M58" s="118"/>
      <c r="N58" s="119"/>
    </row>
    <row r="59" spans="2:15" x14ac:dyDescent="0.25">
      <c r="B59" s="117" t="s">
        <v>83</v>
      </c>
      <c r="C59" s="118">
        <v>0</v>
      </c>
      <c r="D59" s="119">
        <v>-1</v>
      </c>
      <c r="E59" s="118">
        <v>0</v>
      </c>
      <c r="F59" s="119" t="str">
        <f t="shared" si="7"/>
        <v>-</v>
      </c>
      <c r="G59" s="118">
        <v>3229</v>
      </c>
      <c r="H59" s="119" t="str">
        <f t="shared" si="7"/>
        <v>-</v>
      </c>
      <c r="I59" s="118">
        <v>3431</v>
      </c>
      <c r="J59" s="119">
        <f t="shared" si="7"/>
        <v>6.2558067513162063E-2</v>
      </c>
      <c r="K59" s="118">
        <v>3350</v>
      </c>
      <c r="L59" s="119">
        <f t="shared" si="7"/>
        <v>-2.3608277470125283E-2</v>
      </c>
      <c r="M59" s="118"/>
      <c r="N59" s="119"/>
    </row>
    <row r="60" spans="2:15" x14ac:dyDescent="0.25">
      <c r="B60" s="117" t="s">
        <v>85</v>
      </c>
      <c r="C60" s="118">
        <v>376</v>
      </c>
      <c r="D60" s="119">
        <v>-0.93608703042665309</v>
      </c>
      <c r="E60" s="118">
        <v>376</v>
      </c>
      <c r="F60" s="119">
        <f t="shared" si="7"/>
        <v>0</v>
      </c>
      <c r="G60" s="118">
        <v>3153</v>
      </c>
      <c r="H60" s="119">
        <f t="shared" si="7"/>
        <v>7.3856382978723403</v>
      </c>
      <c r="I60" s="118">
        <v>3188</v>
      </c>
      <c r="J60" s="119">
        <f t="shared" si="7"/>
        <v>1.1100539169045298E-2</v>
      </c>
      <c r="K60" s="118">
        <v>3523</v>
      </c>
      <c r="L60" s="119">
        <f t="shared" si="7"/>
        <v>0.10508155583437895</v>
      </c>
      <c r="M60" s="118"/>
      <c r="N60" s="119"/>
    </row>
    <row r="61" spans="2:15" x14ac:dyDescent="0.25">
      <c r="B61" s="117" t="s">
        <v>87</v>
      </c>
      <c r="C61" s="118">
        <v>0</v>
      </c>
      <c r="D61" s="119">
        <v>-1</v>
      </c>
      <c r="E61" s="118">
        <v>0</v>
      </c>
      <c r="F61" s="119" t="str">
        <f t="shared" si="7"/>
        <v>-</v>
      </c>
      <c r="G61" s="118">
        <v>2631</v>
      </c>
      <c r="H61" s="119" t="str">
        <f t="shared" si="7"/>
        <v>-</v>
      </c>
      <c r="I61" s="118">
        <v>2792</v>
      </c>
      <c r="J61" s="119">
        <f t="shared" si="7"/>
        <v>6.1193462561763612E-2</v>
      </c>
      <c r="K61" s="118">
        <v>2632</v>
      </c>
      <c r="L61" s="119">
        <f t="shared" si="7"/>
        <v>-5.7306590257879653E-2</v>
      </c>
      <c r="M61" s="118"/>
      <c r="N61" s="119"/>
    </row>
    <row r="62" spans="2:15" x14ac:dyDescent="0.25">
      <c r="B62" s="117" t="s">
        <v>89</v>
      </c>
      <c r="C62" s="118">
        <v>0</v>
      </c>
      <c r="D62" s="119">
        <v>-1</v>
      </c>
      <c r="E62" s="118">
        <v>0</v>
      </c>
      <c r="F62" s="119" t="str">
        <f t="shared" si="7"/>
        <v>-</v>
      </c>
      <c r="G62" s="118">
        <v>2628</v>
      </c>
      <c r="H62" s="119" t="str">
        <f t="shared" si="7"/>
        <v>-</v>
      </c>
      <c r="I62" s="118">
        <v>2626</v>
      </c>
      <c r="J62" s="119">
        <f t="shared" si="7"/>
        <v>-7.6103500761037779E-4</v>
      </c>
      <c r="K62" s="118">
        <v>2960</v>
      </c>
      <c r="L62" s="119">
        <f t="shared" si="7"/>
        <v>0.12718964204112715</v>
      </c>
      <c r="M62" s="118"/>
      <c r="N62" s="119"/>
    </row>
    <row r="63" spans="2:15" x14ac:dyDescent="0.25">
      <c r="B63" s="117" t="s">
        <v>91</v>
      </c>
      <c r="C63" s="118">
        <v>6</v>
      </c>
      <c r="D63" s="119">
        <v>-0.99893767705382441</v>
      </c>
      <c r="E63" s="118">
        <v>6</v>
      </c>
      <c r="F63" s="119">
        <f t="shared" si="7"/>
        <v>0</v>
      </c>
      <c r="G63" s="118">
        <v>2197</v>
      </c>
      <c r="H63" s="119">
        <f t="shared" si="7"/>
        <v>365.16666666666669</v>
      </c>
      <c r="I63" s="118">
        <v>2076</v>
      </c>
      <c r="J63" s="119">
        <f t="shared" si="7"/>
        <v>-5.5075102412380561E-2</v>
      </c>
      <c r="K63" s="118">
        <v>2097</v>
      </c>
      <c r="L63" s="119">
        <f t="shared" si="7"/>
        <v>1.0115606936416111E-2</v>
      </c>
      <c r="M63" s="118"/>
      <c r="N63" s="119"/>
    </row>
    <row r="64" spans="2:15" x14ac:dyDescent="0.25">
      <c r="B64" s="117" t="s">
        <v>93</v>
      </c>
      <c r="C64" s="118">
        <v>19</v>
      </c>
      <c r="D64" s="119">
        <v>-0.99663001064207168</v>
      </c>
      <c r="E64" s="118">
        <v>19</v>
      </c>
      <c r="F64" s="119">
        <f t="shared" si="7"/>
        <v>0</v>
      </c>
      <c r="G64" s="118">
        <v>2767</v>
      </c>
      <c r="H64" s="119">
        <f t="shared" si="7"/>
        <v>144.63157894736841</v>
      </c>
      <c r="I64" s="118">
        <v>2820</v>
      </c>
      <c r="J64" s="119">
        <f t="shared" si="7"/>
        <v>1.9154318756776201E-2</v>
      </c>
      <c r="K64" s="118">
        <v>2755</v>
      </c>
      <c r="L64" s="119">
        <f t="shared" si="7"/>
        <v>-2.3049645390070927E-2</v>
      </c>
      <c r="M64" s="118"/>
      <c r="N64" s="119"/>
    </row>
    <row r="65" spans="2:14" ht="15.75" x14ac:dyDescent="0.25">
      <c r="B65" s="120" t="s">
        <v>30</v>
      </c>
      <c r="C65" s="121">
        <v>13968</v>
      </c>
      <c r="D65" s="122">
        <v>-0.76838509625748252</v>
      </c>
      <c r="E65" s="121">
        <v>13968</v>
      </c>
      <c r="F65" s="122">
        <f t="shared" si="7"/>
        <v>0</v>
      </c>
      <c r="G65" s="121">
        <v>29079</v>
      </c>
      <c r="H65" s="122">
        <f t="shared" si="7"/>
        <v>1.0818298969072164</v>
      </c>
      <c r="I65" s="121">
        <v>31827</v>
      </c>
      <c r="J65" s="122">
        <f t="shared" si="7"/>
        <v>9.4501186423191941E-2</v>
      </c>
      <c r="K65" s="121">
        <v>31868</v>
      </c>
      <c r="L65" s="122">
        <f t="shared" si="7"/>
        <v>1.2882144091495018E-3</v>
      </c>
      <c r="M65" s="121">
        <v>6865</v>
      </c>
      <c r="N65" s="122">
        <v>3.0935575912299118E-2</v>
      </c>
    </row>
    <row r="66" spans="2:14" ht="6" customHeight="1" x14ac:dyDescent="0.25"/>
    <row r="67" spans="2:14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2:14" x14ac:dyDescent="0.25">
      <c r="K70" s="123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6EB1-6B67-4674-8AC2-BF7D57942177}">
  <sheetPr>
    <tabColor theme="7" tint="0.79998168889431442"/>
  </sheetPr>
  <dimension ref="A4:E116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247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239146</v>
      </c>
      <c r="D8" s="119">
        <f t="shared" ref="D8:D10" si="0">C8/C9-1</f>
        <v>-5.3217096615832848E-2</v>
      </c>
    </row>
    <row r="9" spans="1:5" x14ac:dyDescent="0.25">
      <c r="A9" s="1"/>
      <c r="B9" s="117">
        <v>2023</v>
      </c>
      <c r="C9" s="118">
        <v>252588</v>
      </c>
      <c r="D9" s="119">
        <f t="shared" si="0"/>
        <v>0.27009699657570407</v>
      </c>
    </row>
    <row r="10" spans="1:5" x14ac:dyDescent="0.25">
      <c r="A10" s="1"/>
      <c r="B10" s="117">
        <v>2022</v>
      </c>
      <c r="C10" s="118">
        <v>198873</v>
      </c>
      <c r="D10" s="119">
        <f t="shared" si="0"/>
        <v>0.85068723885388842</v>
      </c>
    </row>
    <row r="11" spans="1:5" x14ac:dyDescent="0.25">
      <c r="A11" s="1"/>
      <c r="B11" s="117">
        <v>2021</v>
      </c>
      <c r="C11" s="118">
        <v>107459</v>
      </c>
      <c r="D11" s="119">
        <f>C11/C12-1</f>
        <v>0.38715840293286163</v>
      </c>
    </row>
    <row r="12" spans="1:5" x14ac:dyDescent="0.25">
      <c r="A12" s="1" t="s">
        <v>72</v>
      </c>
      <c r="B12" s="117">
        <v>2020</v>
      </c>
      <c r="C12" s="118">
        <v>77467</v>
      </c>
      <c r="D12" s="119">
        <f t="shared" ref="D12:D21" si="1">C12/C13-1</f>
        <v>-0.45789742549037449</v>
      </c>
    </row>
    <row r="13" spans="1:5" x14ac:dyDescent="0.25">
      <c r="A13" s="1" t="s">
        <v>74</v>
      </c>
      <c r="B13" s="117">
        <v>2019</v>
      </c>
      <c r="C13" s="118">
        <v>142901</v>
      </c>
      <c r="D13" s="119">
        <f t="shared" si="1"/>
        <v>-2.6540051908417794E-2</v>
      </c>
    </row>
    <row r="14" spans="1:5" x14ac:dyDescent="0.25">
      <c r="A14" s="1" t="s">
        <v>76</v>
      </c>
      <c r="B14" s="117">
        <v>2018</v>
      </c>
      <c r="C14" s="118">
        <v>146797</v>
      </c>
      <c r="D14" s="119">
        <f t="shared" si="1"/>
        <v>-2.1959718307982379E-2</v>
      </c>
    </row>
    <row r="15" spans="1:5" x14ac:dyDescent="0.25">
      <c r="A15" s="1" t="s">
        <v>78</v>
      </c>
      <c r="B15" s="117">
        <v>2017</v>
      </c>
      <c r="C15" s="118">
        <v>150093</v>
      </c>
      <c r="D15" s="119">
        <f>C15/C16-1</f>
        <v>-1.5809421392225742E-2</v>
      </c>
    </row>
    <row r="16" spans="1:5" x14ac:dyDescent="0.25">
      <c r="A16" s="1" t="s">
        <v>80</v>
      </c>
      <c r="B16" s="117">
        <v>2016</v>
      </c>
      <c r="C16" s="118">
        <v>152504</v>
      </c>
      <c r="D16" s="119">
        <f>C16/C17-1</f>
        <v>0.1475698494277351</v>
      </c>
    </row>
    <row r="17" spans="1:5" x14ac:dyDescent="0.25">
      <c r="A17" s="1" t="s">
        <v>82</v>
      </c>
      <c r="B17" s="117">
        <v>2015</v>
      </c>
      <c r="C17" s="118">
        <v>132893</v>
      </c>
      <c r="D17" s="119">
        <f t="shared" si="1"/>
        <v>-2.8410794054642863E-2</v>
      </c>
    </row>
    <row r="18" spans="1:5" x14ac:dyDescent="0.25">
      <c r="A18" s="1" t="s">
        <v>84</v>
      </c>
      <c r="B18" s="117">
        <v>2014</v>
      </c>
      <c r="C18" s="118">
        <v>136779</v>
      </c>
      <c r="D18" s="119">
        <f t="shared" si="1"/>
        <v>-8.9052808532839034E-3</v>
      </c>
    </row>
    <row r="19" spans="1:5" x14ac:dyDescent="0.25">
      <c r="A19" s="1" t="s">
        <v>86</v>
      </c>
      <c r="B19" s="117">
        <v>2013</v>
      </c>
      <c r="C19" s="118">
        <v>138008</v>
      </c>
      <c r="D19" s="119">
        <f t="shared" si="1"/>
        <v>-2.1573757009875849E-2</v>
      </c>
    </row>
    <row r="20" spans="1:5" x14ac:dyDescent="0.25">
      <c r="A20" s="1" t="s">
        <v>88</v>
      </c>
      <c r="B20" s="117">
        <v>2012</v>
      </c>
      <c r="C20" s="118">
        <v>141051</v>
      </c>
      <c r="D20" s="119">
        <f>C20/C21-1</f>
        <v>-7.1825276706631747E-2</v>
      </c>
    </row>
    <row r="21" spans="1:5" x14ac:dyDescent="0.25">
      <c r="A21" s="1" t="s">
        <v>90</v>
      </c>
      <c r="B21" s="117">
        <v>2011</v>
      </c>
      <c r="C21" s="118">
        <v>151966</v>
      </c>
      <c r="D21" s="119">
        <f t="shared" si="1"/>
        <v>0.30301990979712934</v>
      </c>
    </row>
    <row r="22" spans="1:5" x14ac:dyDescent="0.25">
      <c r="A22" s="1" t="s">
        <v>92</v>
      </c>
      <c r="B22" s="117">
        <v>2010</v>
      </c>
      <c r="C22" s="118">
        <v>116626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248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2" t="s">
        <v>137</v>
      </c>
      <c r="D29" s="293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207278</v>
      </c>
      <c r="D31" s="119">
        <f t="shared" ref="D31:D44" si="2">C31/C32-1</f>
        <v>-6.1075099315549441E-2</v>
      </c>
    </row>
    <row r="32" spans="1:5" x14ac:dyDescent="0.25">
      <c r="B32" s="117">
        <v>2023</v>
      </c>
      <c r="C32" s="118">
        <v>220761</v>
      </c>
      <c r="D32" s="119">
        <f t="shared" si="2"/>
        <v>0.3001696173009647</v>
      </c>
    </row>
    <row r="33" spans="2:4" x14ac:dyDescent="0.25">
      <c r="B33" s="117">
        <v>2022</v>
      </c>
      <c r="C33" s="118">
        <v>169794</v>
      </c>
      <c r="D33" s="119">
        <f t="shared" si="2"/>
        <v>0.76874277321166296</v>
      </c>
    </row>
    <row r="34" spans="2:4" x14ac:dyDescent="0.25">
      <c r="B34" s="117">
        <v>2021</v>
      </c>
      <c r="C34" s="118">
        <v>95997</v>
      </c>
      <c r="D34" s="119">
        <f t="shared" si="2"/>
        <v>0.51178758720609774</v>
      </c>
    </row>
    <row r="35" spans="2:4" x14ac:dyDescent="0.25">
      <c r="B35" s="117">
        <v>2020</v>
      </c>
      <c r="C35" s="118">
        <v>63499</v>
      </c>
      <c r="D35" s="119">
        <f t="shared" si="2"/>
        <v>-0.23119112768481975</v>
      </c>
    </row>
    <row r="36" spans="2:4" x14ac:dyDescent="0.25">
      <c r="B36" s="117">
        <v>2019</v>
      </c>
      <c r="C36" s="118">
        <v>82594</v>
      </c>
      <c r="D36" s="119">
        <f t="shared" si="2"/>
        <v>-3.9492964298174171E-2</v>
      </c>
    </row>
    <row r="37" spans="2:4" x14ac:dyDescent="0.25">
      <c r="B37" s="117">
        <v>2018</v>
      </c>
      <c r="C37" s="118">
        <v>85990</v>
      </c>
      <c r="D37" s="119">
        <f t="shared" si="2"/>
        <v>8.584200424285271E-2</v>
      </c>
    </row>
    <row r="38" spans="2:4" x14ac:dyDescent="0.25">
      <c r="B38" s="117">
        <v>2017</v>
      </c>
      <c r="C38" s="118">
        <v>79192</v>
      </c>
      <c r="D38" s="119">
        <f>C38/C39-1</f>
        <v>-0.11417353661674068</v>
      </c>
    </row>
    <row r="39" spans="2:4" x14ac:dyDescent="0.25">
      <c r="B39" s="117">
        <v>2016</v>
      </c>
      <c r="C39" s="118">
        <v>89399</v>
      </c>
      <c r="D39" s="119">
        <f>C39/C40-1</f>
        <v>0.23348096637553972</v>
      </c>
    </row>
    <row r="40" spans="2:4" x14ac:dyDescent="0.25">
      <c r="B40" s="117">
        <v>2015</v>
      </c>
      <c r="C40" s="118">
        <v>72477</v>
      </c>
      <c r="D40" s="119">
        <f t="shared" si="2"/>
        <v>-5.5514289065248801E-2</v>
      </c>
    </row>
    <row r="41" spans="2:4" x14ac:dyDescent="0.25">
      <c r="B41" s="117">
        <v>2014</v>
      </c>
      <c r="C41" s="118">
        <v>76737</v>
      </c>
      <c r="D41" s="119">
        <f t="shared" si="2"/>
        <v>-3.2039557500914473E-2</v>
      </c>
    </row>
    <row r="42" spans="2:4" x14ac:dyDescent="0.25">
      <c r="B42" s="117">
        <v>2013</v>
      </c>
      <c r="C42" s="118">
        <v>79277</v>
      </c>
      <c r="D42" s="119">
        <f t="shared" si="2"/>
        <v>-1.0039834667399217E-2</v>
      </c>
    </row>
    <row r="43" spans="2:4" x14ac:dyDescent="0.25">
      <c r="B43" s="117">
        <v>2012</v>
      </c>
      <c r="C43" s="118">
        <v>80081</v>
      </c>
      <c r="D43" s="119">
        <f>C43/C44-1</f>
        <v>-0.14801102209739025</v>
      </c>
    </row>
    <row r="44" spans="2:4" x14ac:dyDescent="0.25">
      <c r="B44" s="117">
        <v>2011</v>
      </c>
      <c r="C44" s="118">
        <v>93993</v>
      </c>
      <c r="D44" s="119">
        <f t="shared" si="2"/>
        <v>0.43977758375074671</v>
      </c>
    </row>
    <row r="45" spans="2:4" x14ac:dyDescent="0.25">
      <c r="B45" s="117">
        <v>2010</v>
      </c>
      <c r="C45" s="118">
        <v>65283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0" t="s">
        <v>249</v>
      </c>
      <c r="C50" s="270"/>
      <c r="D50" s="270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0</v>
      </c>
      <c r="D54" s="119" t="e">
        <f t="shared" ref="D54:D56" si="3">C54/C55-1</f>
        <v>#DIV/0!</v>
      </c>
    </row>
    <row r="55" spans="1:5" x14ac:dyDescent="0.25">
      <c r="A55" s="1"/>
      <c r="B55" s="117">
        <v>2023</v>
      </c>
      <c r="C55" s="118">
        <v>0</v>
      </c>
      <c r="D55" s="119" t="e">
        <f t="shared" si="3"/>
        <v>#DIV/0!</v>
      </c>
    </row>
    <row r="56" spans="1:5" x14ac:dyDescent="0.25">
      <c r="A56" s="1"/>
      <c r="B56" s="117">
        <v>2022</v>
      </c>
      <c r="C56" s="118">
        <v>0</v>
      </c>
      <c r="D56" s="119" t="e">
        <f t="shared" si="3"/>
        <v>#DIV/0!</v>
      </c>
    </row>
    <row r="57" spans="1:5" x14ac:dyDescent="0.25">
      <c r="A57" s="1"/>
      <c r="B57" s="117">
        <v>2021</v>
      </c>
      <c r="C57" s="118">
        <v>0</v>
      </c>
      <c r="D57" s="119" t="e">
        <f>C57/C58-1</f>
        <v>#DIV/0!</v>
      </c>
    </row>
    <row r="58" spans="1:5" x14ac:dyDescent="0.25">
      <c r="A58" s="1">
        <v>2</v>
      </c>
      <c r="B58" s="117">
        <v>2020</v>
      </c>
      <c r="C58" s="118">
        <v>0</v>
      </c>
      <c r="D58" s="119">
        <f t="shared" ref="D58:D67" si="4">C58/C59-1</f>
        <v>-1</v>
      </c>
    </row>
    <row r="59" spans="1:5" x14ac:dyDescent="0.25">
      <c r="A59" s="1">
        <v>3</v>
      </c>
      <c r="B59" s="117">
        <v>2019</v>
      </c>
      <c r="C59" s="118">
        <v>82594</v>
      </c>
      <c r="D59" s="119">
        <f t="shared" si="4"/>
        <v>-3.9492964298174171E-2</v>
      </c>
    </row>
    <row r="60" spans="1:5" x14ac:dyDescent="0.25">
      <c r="A60" s="1">
        <v>4</v>
      </c>
      <c r="B60" s="117">
        <v>2018</v>
      </c>
      <c r="C60" s="118">
        <v>85990</v>
      </c>
      <c r="D60" s="119">
        <f t="shared" si="4"/>
        <v>8.584200424285271E-2</v>
      </c>
    </row>
    <row r="61" spans="1:5" x14ac:dyDescent="0.25">
      <c r="A61" s="1">
        <v>5</v>
      </c>
      <c r="B61" s="117">
        <v>2017</v>
      </c>
      <c r="C61" s="118">
        <v>79192</v>
      </c>
      <c r="D61" s="119">
        <f>C61/C62-1</f>
        <v>-0.11417353661674068</v>
      </c>
    </row>
    <row r="62" spans="1:5" x14ac:dyDescent="0.25">
      <c r="A62" s="1">
        <v>6</v>
      </c>
      <c r="B62" s="117">
        <v>2016</v>
      </c>
      <c r="C62" s="118">
        <v>89399</v>
      </c>
      <c r="D62" s="119">
        <f>C62/C63-1</f>
        <v>0.23348096637553972</v>
      </c>
    </row>
    <row r="63" spans="1:5" x14ac:dyDescent="0.25">
      <c r="A63" s="1">
        <v>7</v>
      </c>
      <c r="B63" s="117">
        <v>2015</v>
      </c>
      <c r="C63" s="118">
        <v>72477</v>
      </c>
      <c r="D63" s="119">
        <f t="shared" si="4"/>
        <v>-5.5514289065248801E-2</v>
      </c>
    </row>
    <row r="64" spans="1:5" x14ac:dyDescent="0.25">
      <c r="A64" s="1">
        <v>8</v>
      </c>
      <c r="B64" s="117">
        <v>2014</v>
      </c>
      <c r="C64" s="118">
        <v>76737</v>
      </c>
      <c r="D64" s="119">
        <f t="shared" si="4"/>
        <v>-3.2039557500914473E-2</v>
      </c>
    </row>
    <row r="65" spans="1:5" x14ac:dyDescent="0.25">
      <c r="A65" s="1">
        <v>9</v>
      </c>
      <c r="B65" s="117">
        <v>2013</v>
      </c>
      <c r="C65" s="118">
        <v>79277</v>
      </c>
      <c r="D65" s="119">
        <f t="shared" si="4"/>
        <v>-1.0039834667399217E-2</v>
      </c>
    </row>
    <row r="66" spans="1:5" x14ac:dyDescent="0.25">
      <c r="A66" s="1">
        <v>10</v>
      </c>
      <c r="B66" s="117">
        <v>2012</v>
      </c>
      <c r="C66" s="118">
        <v>80081</v>
      </c>
      <c r="D66" s="119">
        <f>C66/C67-1</f>
        <v>-0.14801102209739025</v>
      </c>
    </row>
    <row r="67" spans="1:5" x14ac:dyDescent="0.25">
      <c r="A67" s="1">
        <v>11</v>
      </c>
      <c r="B67" s="117">
        <v>2011</v>
      </c>
      <c r="C67" s="118">
        <v>93993</v>
      </c>
      <c r="D67" s="119">
        <f t="shared" si="4"/>
        <v>0.43977758375074671</v>
      </c>
    </row>
    <row r="68" spans="1:5" x14ac:dyDescent="0.25">
      <c r="A68" s="1">
        <v>12</v>
      </c>
      <c r="B68" s="117">
        <v>2010</v>
      </c>
      <c r="C68" s="118">
        <v>65283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0" t="s">
        <v>141</v>
      </c>
      <c r="C73" s="270"/>
      <c r="D73" s="270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0</v>
      </c>
      <c r="D77" s="119" t="e">
        <f t="shared" ref="D77:D83" si="5">C77/C78-1</f>
        <v>#DIV/0!</v>
      </c>
    </row>
    <row r="78" spans="1:5" x14ac:dyDescent="0.25">
      <c r="A78" s="1"/>
      <c r="B78" s="117">
        <v>2023</v>
      </c>
      <c r="C78" s="118">
        <v>0</v>
      </c>
      <c r="D78" s="119" t="e">
        <f t="shared" si="5"/>
        <v>#DIV/0!</v>
      </c>
    </row>
    <row r="79" spans="1:5" x14ac:dyDescent="0.25">
      <c r="A79" s="1"/>
      <c r="B79" s="117">
        <v>2022</v>
      </c>
      <c r="C79" s="118">
        <v>0</v>
      </c>
      <c r="D79" s="119" t="e">
        <f t="shared" si="5"/>
        <v>#DIV/0!</v>
      </c>
    </row>
    <row r="80" spans="1:5" x14ac:dyDescent="0.25">
      <c r="A80" s="1"/>
      <c r="B80" s="117">
        <v>2021</v>
      </c>
      <c r="C80" s="118">
        <v>0</v>
      </c>
      <c r="D80" s="119" t="e">
        <f t="shared" si="5"/>
        <v>#DIV/0!</v>
      </c>
    </row>
    <row r="81" spans="1:5" x14ac:dyDescent="0.25">
      <c r="A81" s="1">
        <v>2</v>
      </c>
      <c r="B81" s="117">
        <v>2020</v>
      </c>
      <c r="C81" s="118">
        <v>0</v>
      </c>
      <c r="D81" s="119" t="e">
        <f t="shared" si="5"/>
        <v>#DIV/0!</v>
      </c>
    </row>
    <row r="82" spans="1:5" x14ac:dyDescent="0.25">
      <c r="A82" s="1">
        <v>3</v>
      </c>
      <c r="B82" s="117">
        <v>2019</v>
      </c>
      <c r="C82" s="118">
        <v>0</v>
      </c>
      <c r="D82" s="119" t="e">
        <f t="shared" si="5"/>
        <v>#DIV/0!</v>
      </c>
    </row>
    <row r="83" spans="1:5" x14ac:dyDescent="0.25">
      <c r="A83" s="1">
        <v>4</v>
      </c>
      <c r="B83" s="117">
        <v>2018</v>
      </c>
      <c r="C83" s="118">
        <v>0</v>
      </c>
      <c r="D83" s="119" t="e">
        <f t="shared" si="5"/>
        <v>#DIV/0!</v>
      </c>
    </row>
    <row r="84" spans="1:5" x14ac:dyDescent="0.25">
      <c r="A84" s="1">
        <v>5</v>
      </c>
      <c r="B84" s="117">
        <v>2017</v>
      </c>
      <c r="C84" s="118">
        <v>0</v>
      </c>
      <c r="D84" s="119" t="e">
        <f>C84/C85-1</f>
        <v>#DIV/0!</v>
      </c>
    </row>
    <row r="85" spans="1:5" x14ac:dyDescent="0.25">
      <c r="A85" s="1">
        <v>6</v>
      </c>
      <c r="B85" s="117">
        <v>2016</v>
      </c>
      <c r="C85" s="118">
        <v>0</v>
      </c>
      <c r="D85" s="119" t="e">
        <f>C85/C86-1</f>
        <v>#DIV/0!</v>
      </c>
    </row>
    <row r="86" spans="1:5" x14ac:dyDescent="0.25">
      <c r="A86" s="1">
        <v>7</v>
      </c>
      <c r="B86" s="117">
        <v>2015</v>
      </c>
      <c r="C86" s="118">
        <v>0</v>
      </c>
      <c r="D86" s="119" t="e">
        <f t="shared" ref="D86:D88" si="6">C86/C87-1</f>
        <v>#DIV/0!</v>
      </c>
    </row>
    <row r="87" spans="1:5" x14ac:dyDescent="0.25">
      <c r="A87" s="1">
        <v>8</v>
      </c>
      <c r="B87" s="117">
        <v>2014</v>
      </c>
      <c r="C87" s="118">
        <v>0</v>
      </c>
      <c r="D87" s="119" t="e">
        <f t="shared" si="6"/>
        <v>#DIV/0!</v>
      </c>
    </row>
    <row r="88" spans="1:5" x14ac:dyDescent="0.25">
      <c r="A88" s="1">
        <v>9</v>
      </c>
      <c r="B88" s="117">
        <v>2013</v>
      </c>
      <c r="C88" s="118">
        <v>0</v>
      </c>
      <c r="D88" s="119" t="e">
        <f t="shared" si="6"/>
        <v>#DIV/0!</v>
      </c>
    </row>
    <row r="89" spans="1:5" x14ac:dyDescent="0.25">
      <c r="A89" s="1">
        <v>10</v>
      </c>
      <c r="B89" s="117">
        <v>2012</v>
      </c>
      <c r="C89" s="118">
        <v>0</v>
      </c>
      <c r="D89" s="119" t="e">
        <f>C89/C90-1</f>
        <v>#DIV/0!</v>
      </c>
    </row>
    <row r="90" spans="1:5" x14ac:dyDescent="0.25">
      <c r="A90" s="1">
        <v>11</v>
      </c>
      <c r="B90" s="117">
        <v>2011</v>
      </c>
      <c r="C90" s="118">
        <v>0</v>
      </c>
      <c r="D90" s="119" t="e">
        <f t="shared" ref="D90" si="7">C90/C91-1</f>
        <v>#DIV/0!</v>
      </c>
    </row>
    <row r="91" spans="1:5" x14ac:dyDescent="0.25">
      <c r="A91" s="1">
        <v>12</v>
      </c>
      <c r="B91" s="117">
        <v>2010</v>
      </c>
      <c r="C91" s="118">
        <v>0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0" t="s">
        <v>250</v>
      </c>
      <c r="C96" s="270"/>
      <c r="D96" s="270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2" t="s">
        <v>32</v>
      </c>
      <c r="D98" s="293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>
        <v>31868</v>
      </c>
      <c r="D100" s="119">
        <f t="shared" ref="D100:D113" si="8">C100/C101-1</f>
        <v>1.2882144091495018E-3</v>
      </c>
    </row>
    <row r="101" spans="2:5" x14ac:dyDescent="0.25">
      <c r="B101" s="117">
        <v>2023</v>
      </c>
      <c r="C101" s="118">
        <v>31827</v>
      </c>
      <c r="D101" s="119">
        <f t="shared" si="8"/>
        <v>9.4501186423191941E-2</v>
      </c>
    </row>
    <row r="102" spans="2:5" x14ac:dyDescent="0.25">
      <c r="B102" s="117">
        <v>2022</v>
      </c>
      <c r="C102" s="118">
        <v>29079</v>
      </c>
      <c r="D102" s="119">
        <f t="shared" si="8"/>
        <v>1.5369917989879602</v>
      </c>
    </row>
    <row r="103" spans="2:5" x14ac:dyDescent="0.25">
      <c r="B103" s="117">
        <v>2021</v>
      </c>
      <c r="C103" s="118">
        <v>11462</v>
      </c>
      <c r="D103" s="119">
        <f t="shared" si="8"/>
        <v>-0.17941008018327609</v>
      </c>
    </row>
    <row r="104" spans="2:5" x14ac:dyDescent="0.25">
      <c r="B104" s="117">
        <v>2020</v>
      </c>
      <c r="C104" s="118">
        <v>13968</v>
      </c>
      <c r="D104" s="119">
        <f t="shared" si="8"/>
        <v>-0.76838509625748252</v>
      </c>
    </row>
    <row r="105" spans="2:5" x14ac:dyDescent="0.25">
      <c r="B105" s="117">
        <v>2019</v>
      </c>
      <c r="C105" s="118">
        <v>60307</v>
      </c>
      <c r="D105" s="119">
        <f t="shared" si="8"/>
        <v>-8.2227375137731151E-3</v>
      </c>
    </row>
    <row r="106" spans="2:5" x14ac:dyDescent="0.25">
      <c r="B106" s="117">
        <v>2018</v>
      </c>
      <c r="C106" s="118">
        <v>60807</v>
      </c>
      <c r="D106" s="119">
        <f t="shared" si="8"/>
        <v>-0.14236752655110652</v>
      </c>
    </row>
    <row r="107" spans="2:5" x14ac:dyDescent="0.25">
      <c r="B107" s="117">
        <v>2017</v>
      </c>
      <c r="C107" s="118">
        <v>70901</v>
      </c>
      <c r="D107" s="119">
        <f t="shared" si="8"/>
        <v>0.12354013152682031</v>
      </c>
    </row>
    <row r="108" spans="2:5" x14ac:dyDescent="0.25">
      <c r="B108" s="117">
        <v>2016</v>
      </c>
      <c r="C108" s="118">
        <v>63105</v>
      </c>
      <c r="D108" s="119">
        <f t="shared" si="8"/>
        <v>4.4508077330508433E-2</v>
      </c>
    </row>
    <row r="109" spans="2:5" x14ac:dyDescent="0.25">
      <c r="B109" s="117">
        <v>2015</v>
      </c>
      <c r="C109" s="118">
        <v>60416</v>
      </c>
      <c r="D109" s="119">
        <f t="shared" si="8"/>
        <v>6.2289730521967179E-3</v>
      </c>
    </row>
    <row r="110" spans="2:5" x14ac:dyDescent="0.25">
      <c r="B110" s="117">
        <v>2014</v>
      </c>
      <c r="C110" s="118">
        <v>60042</v>
      </c>
      <c r="D110" s="119">
        <f t="shared" si="8"/>
        <v>2.2322112683250683E-2</v>
      </c>
    </row>
    <row r="111" spans="2:5" x14ac:dyDescent="0.25">
      <c r="B111" s="117">
        <v>2013</v>
      </c>
      <c r="C111" s="118">
        <v>58731</v>
      </c>
      <c r="D111" s="119">
        <f t="shared" si="8"/>
        <v>-3.6722978514023286E-2</v>
      </c>
    </row>
    <row r="112" spans="2:5" x14ac:dyDescent="0.25">
      <c r="B112" s="117">
        <v>2012</v>
      </c>
      <c r="C112" s="118">
        <v>60970</v>
      </c>
      <c r="D112" s="119">
        <f t="shared" si="8"/>
        <v>5.1696479395580752E-2</v>
      </c>
    </row>
    <row r="113" spans="2:4" x14ac:dyDescent="0.25">
      <c r="B113" s="117">
        <v>2011</v>
      </c>
      <c r="C113" s="118">
        <v>57973</v>
      </c>
      <c r="D113" s="119">
        <f t="shared" si="8"/>
        <v>0.12913152717994669</v>
      </c>
    </row>
    <row r="114" spans="2:4" x14ac:dyDescent="0.25">
      <c r="B114" s="117">
        <v>2010</v>
      </c>
      <c r="C114" s="118">
        <v>51343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0AA8-210B-4030-8C8F-CD63EAF9BDAF}">
  <sheetPr>
    <tabColor theme="7" tint="0.79998168889431442"/>
  </sheetPr>
  <dimension ref="A1:V59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  <c r="F2" s="128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9" t="s">
        <v>251</v>
      </c>
      <c r="D5" s="129" t="s">
        <v>224</v>
      </c>
      <c r="E5" s="129" t="s">
        <v>225</v>
      </c>
      <c r="F5" s="129" t="s">
        <v>226</v>
      </c>
      <c r="G5" s="129" t="s">
        <v>227</v>
      </c>
      <c r="H5" s="129" t="s">
        <v>228</v>
      </c>
      <c r="I5" s="130" t="str">
        <f>CONCATENATE("var. ",RIGHT(H5,2),"/",RIGHT(G5,2))</f>
        <v>var. 25/24</v>
      </c>
      <c r="J5" s="130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252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0" t="str">
        <f>CONCATENATE("var. ",RIGHT(R5,2),"/",RIGHT(Q5,2))</f>
        <v>var. 25/24</v>
      </c>
      <c r="T5" s="130" t="str">
        <f>CONCATENATE("dif. ",RIGHT(R5,2),"/",RIGHT(Q5,2))</f>
        <v>dif. 25/24</v>
      </c>
      <c r="U5" s="14" t="str">
        <f>CONCATENATE("cuota ",R5)</f>
        <v>cuota marzo 2025</v>
      </c>
      <c r="V5" s="131" t="str">
        <f>CONCATENATE("cuota/ total municipio ",RIGHT(R5,2))</f>
        <v>cuota/ total municipio 25</v>
      </c>
    </row>
    <row r="6" spans="1:22" ht="15.75" x14ac:dyDescent="0.25">
      <c r="B6" s="132" t="s">
        <v>43</v>
      </c>
      <c r="C6" s="133">
        <v>947316</v>
      </c>
      <c r="D6" s="133">
        <v>177350</v>
      </c>
      <c r="E6" s="133">
        <v>1016463</v>
      </c>
      <c r="F6" s="133">
        <v>1255136</v>
      </c>
      <c r="G6" s="133">
        <v>1350767</v>
      </c>
      <c r="H6" s="133">
        <v>1324994</v>
      </c>
      <c r="I6" s="134">
        <f>IFERROR(H6/G6-1,"-")</f>
        <v>-1.9080270690652101E-2</v>
      </c>
      <c r="J6" s="133">
        <f>IFERROR(H6-G6,"-")</f>
        <v>-25773</v>
      </c>
      <c r="K6" s="134">
        <f t="shared" ref="K6:K57" si="0">IFERROR(H6/$H$6,"-")</f>
        <v>1</v>
      </c>
      <c r="L6" s="135">
        <f>H6/H6</f>
        <v>1</v>
      </c>
      <c r="M6" s="133">
        <v>156456</v>
      </c>
      <c r="N6" s="133">
        <v>74197</v>
      </c>
      <c r="O6" s="133">
        <v>393667</v>
      </c>
      <c r="P6" s="133">
        <v>440377</v>
      </c>
      <c r="Q6" s="133">
        <v>489695</v>
      </c>
      <c r="R6" s="133">
        <v>468775</v>
      </c>
      <c r="S6" s="134">
        <f>IFERROR(R6/Q6-1,"-")</f>
        <v>-4.2720468863272076E-2</v>
      </c>
      <c r="T6" s="133">
        <f t="shared" ref="T6:T57" si="1">R6-Q6</f>
        <v>-20920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60</v>
      </c>
      <c r="C7" s="137">
        <v>724591</v>
      </c>
      <c r="D7" s="137">
        <v>135887</v>
      </c>
      <c r="E7" s="137">
        <v>806783</v>
      </c>
      <c r="F7" s="137">
        <v>993506</v>
      </c>
      <c r="G7" s="137">
        <v>1059138</v>
      </c>
      <c r="H7" s="137">
        <v>1034824</v>
      </c>
      <c r="I7" s="138">
        <f t="shared" ref="I7:I57" si="2">IFERROR(H7/G7-1,"-")</f>
        <v>-2.2956404170183631E-2</v>
      </c>
      <c r="J7" s="137">
        <f t="shared" ref="J7:J57" si="3">IFERROR(H7-G7,"-")</f>
        <v>-24314</v>
      </c>
      <c r="K7" s="138">
        <f t="shared" si="0"/>
        <v>0.78100278189938976</v>
      </c>
      <c r="L7" s="138">
        <f>H7/H6</f>
        <v>0.78100278189938976</v>
      </c>
      <c r="M7" s="137">
        <v>119555</v>
      </c>
      <c r="N7" s="137">
        <v>56792</v>
      </c>
      <c r="O7" s="137">
        <v>315116</v>
      </c>
      <c r="P7" s="137">
        <v>343050</v>
      </c>
      <c r="Q7" s="137">
        <v>383028</v>
      </c>
      <c r="R7" s="137">
        <v>360181</v>
      </c>
      <c r="S7" s="138">
        <f t="shared" ref="S7:S57" si="4">IFERROR(R7/Q7-1,"-")</f>
        <v>-5.9648380797226341E-2</v>
      </c>
      <c r="T7" s="137">
        <f t="shared" si="1"/>
        <v>-22847</v>
      </c>
      <c r="U7" s="138">
        <f t="shared" ref="U7:U57" si="5">IFERROR(P7/$P$6,"-")</f>
        <v>0.77899163671127236</v>
      </c>
      <c r="V7" s="138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9" t="s">
        <v>63</v>
      </c>
      <c r="C10" s="140">
        <v>222725</v>
      </c>
      <c r="D10" s="140">
        <v>41463</v>
      </c>
      <c r="E10" s="140">
        <v>209680</v>
      </c>
      <c r="F10" s="140">
        <v>261630</v>
      </c>
      <c r="G10" s="140">
        <v>291629</v>
      </c>
      <c r="H10" s="140">
        <v>290170</v>
      </c>
      <c r="I10" s="141">
        <f t="shared" si="2"/>
        <v>-5.002931807193356E-3</v>
      </c>
      <c r="J10" s="140">
        <f t="shared" si="3"/>
        <v>-1459</v>
      </c>
      <c r="K10" s="141">
        <f t="shared" si="0"/>
        <v>0.21899721810061026</v>
      </c>
      <c r="L10" s="141">
        <f>H10/H6</f>
        <v>0.21899721810061026</v>
      </c>
      <c r="M10" s="140">
        <v>36901</v>
      </c>
      <c r="N10" s="140">
        <v>17405</v>
      </c>
      <c r="O10" s="140">
        <v>78551</v>
      </c>
      <c r="P10" s="140">
        <v>97327</v>
      </c>
      <c r="Q10" s="140">
        <v>106667</v>
      </c>
      <c r="R10" s="140">
        <v>108594</v>
      </c>
      <c r="S10" s="141">
        <f t="shared" si="4"/>
        <v>1.8065568545098332E-2</v>
      </c>
      <c r="T10" s="140">
        <f t="shared" si="1"/>
        <v>1927</v>
      </c>
      <c r="U10" s="141">
        <f t="shared" si="5"/>
        <v>0.22100836328872761</v>
      </c>
      <c r="V10" s="141">
        <f>IFERROR(R10/R6,"-")</f>
        <v>0.23165484507492934</v>
      </c>
    </row>
    <row r="11" spans="1:22" ht="15.75" x14ac:dyDescent="0.25">
      <c r="A11" s="142">
        <f>G11/$G$11</f>
        <v>1</v>
      </c>
      <c r="B11" s="132" t="s">
        <v>44</v>
      </c>
      <c r="C11" s="133">
        <v>344170</v>
      </c>
      <c r="D11" s="133">
        <v>59505</v>
      </c>
      <c r="E11" s="133">
        <v>371149</v>
      </c>
      <c r="F11" s="133">
        <v>440745</v>
      </c>
      <c r="G11" s="133">
        <v>481439</v>
      </c>
      <c r="H11" s="133">
        <v>452899</v>
      </c>
      <c r="I11" s="134">
        <f t="shared" si="2"/>
        <v>-5.9280614989645652E-2</v>
      </c>
      <c r="J11" s="133">
        <f t="shared" si="3"/>
        <v>-28540</v>
      </c>
      <c r="K11" s="134">
        <f t="shared" si="0"/>
        <v>0.34181211386617599</v>
      </c>
      <c r="L11" s="135">
        <f>H11/H11</f>
        <v>1</v>
      </c>
      <c r="M11" s="133">
        <v>57720</v>
      </c>
      <c r="N11" s="133">
        <v>24976</v>
      </c>
      <c r="O11" s="133">
        <v>140303</v>
      </c>
      <c r="P11" s="133">
        <v>154113</v>
      </c>
      <c r="Q11" s="133">
        <v>175927</v>
      </c>
      <c r="R11" s="133">
        <v>158958</v>
      </c>
      <c r="S11" s="134">
        <f t="shared" si="4"/>
        <v>-9.6454779539240754E-2</v>
      </c>
      <c r="T11" s="133">
        <f t="shared" si="1"/>
        <v>-16969</v>
      </c>
      <c r="U11" s="134">
        <f t="shared" si="5"/>
        <v>0.34995696868819215</v>
      </c>
      <c r="V11" s="135">
        <f>IFERROR(R11/R11,"-")</f>
        <v>1</v>
      </c>
    </row>
    <row r="12" spans="1:22" ht="15.75" x14ac:dyDescent="0.25">
      <c r="A12" s="142">
        <f>G12/$G$11</f>
        <v>0.8082249256915206</v>
      </c>
      <c r="B12" s="136" t="s">
        <v>60</v>
      </c>
      <c r="C12" s="137">
        <v>279824</v>
      </c>
      <c r="D12" s="137">
        <v>47481</v>
      </c>
      <c r="E12" s="137">
        <v>323239</v>
      </c>
      <c r="F12" s="137">
        <v>361232</v>
      </c>
      <c r="G12" s="137">
        <v>389111</v>
      </c>
      <c r="H12" s="137">
        <v>363037</v>
      </c>
      <c r="I12" s="138">
        <f t="shared" si="2"/>
        <v>-6.7009156770176159E-2</v>
      </c>
      <c r="J12" s="137">
        <f t="shared" si="3"/>
        <v>-26074</v>
      </c>
      <c r="K12" s="138">
        <f t="shared" si="0"/>
        <v>0.27399142939515198</v>
      </c>
      <c r="L12" s="138">
        <f>H12/H11</f>
        <v>0.80158490082777833</v>
      </c>
      <c r="M12" s="137">
        <v>47798</v>
      </c>
      <c r="N12" s="137">
        <v>19839</v>
      </c>
      <c r="O12" s="137">
        <v>123375</v>
      </c>
      <c r="P12" s="137">
        <v>124592</v>
      </c>
      <c r="Q12" s="137">
        <v>142017</v>
      </c>
      <c r="R12" s="137">
        <v>126185</v>
      </c>
      <c r="S12" s="138">
        <f t="shared" si="4"/>
        <v>-0.11147961159579489</v>
      </c>
      <c r="T12" s="137">
        <f t="shared" si="1"/>
        <v>-15832</v>
      </c>
      <c r="U12" s="138">
        <f t="shared" si="5"/>
        <v>0.28292122431462136</v>
      </c>
      <c r="V12" s="138">
        <f>IFERROR(R12/R11,"-")</f>
        <v>0.79382604209917085</v>
      </c>
    </row>
    <row r="13" spans="1:22" x14ac:dyDescent="0.25">
      <c r="A13" s="142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2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2">
        <f>G15/$G$11</f>
        <v>0.19177507430847937</v>
      </c>
      <c r="B15" s="139" t="s">
        <v>63</v>
      </c>
      <c r="C15" s="140">
        <v>64346</v>
      </c>
      <c r="D15" s="140">
        <v>12024</v>
      </c>
      <c r="E15" s="140">
        <v>47910</v>
      </c>
      <c r="F15" s="140">
        <v>79513</v>
      </c>
      <c r="G15" s="140">
        <v>92328</v>
      </c>
      <c r="H15" s="140">
        <v>89862</v>
      </c>
      <c r="I15" s="141">
        <f t="shared" si="2"/>
        <v>-2.6709123992721628E-2</v>
      </c>
      <c r="J15" s="140">
        <f t="shared" si="3"/>
        <v>-2466</v>
      </c>
      <c r="K15" s="141">
        <f t="shared" si="0"/>
        <v>6.7820684471024018E-2</v>
      </c>
      <c r="L15" s="141">
        <f>H15/H11</f>
        <v>0.19841509917222161</v>
      </c>
      <c r="M15" s="140">
        <v>9922</v>
      </c>
      <c r="N15" s="140">
        <v>5137</v>
      </c>
      <c r="O15" s="140">
        <v>16928</v>
      </c>
      <c r="P15" s="140">
        <v>29521</v>
      </c>
      <c r="Q15" s="140">
        <v>33910</v>
      </c>
      <c r="R15" s="140">
        <v>32773</v>
      </c>
      <c r="S15" s="141">
        <f t="shared" si="4"/>
        <v>-3.3529932173400168E-2</v>
      </c>
      <c r="T15" s="140">
        <f t="shared" si="1"/>
        <v>-1137</v>
      </c>
      <c r="U15" s="141">
        <f t="shared" si="5"/>
        <v>6.7035744373570821E-2</v>
      </c>
      <c r="V15" s="141">
        <f>IFERROR(R15/R11,"-")</f>
        <v>0.20617395790082915</v>
      </c>
    </row>
    <row r="16" spans="1:22" ht="15.75" x14ac:dyDescent="0.25">
      <c r="A16" s="79"/>
      <c r="B16" s="132" t="s">
        <v>45</v>
      </c>
      <c r="C16" s="133">
        <v>249277</v>
      </c>
      <c r="D16" s="133">
        <v>31048</v>
      </c>
      <c r="E16" s="133">
        <v>265756</v>
      </c>
      <c r="F16" s="133">
        <v>318583</v>
      </c>
      <c r="G16" s="133">
        <v>337344</v>
      </c>
      <c r="H16" s="133">
        <v>346975</v>
      </c>
      <c r="I16" s="134">
        <f t="shared" si="2"/>
        <v>2.8549492506165786E-2</v>
      </c>
      <c r="J16" s="133">
        <f t="shared" si="3"/>
        <v>9631</v>
      </c>
      <c r="K16" s="134">
        <f t="shared" si="0"/>
        <v>0.26186911035068838</v>
      </c>
      <c r="L16" s="135">
        <f>H16/H16</f>
        <v>1</v>
      </c>
      <c r="M16" s="133">
        <v>41200</v>
      </c>
      <c r="N16" s="133">
        <v>12907</v>
      </c>
      <c r="O16" s="133">
        <v>104660</v>
      </c>
      <c r="P16" s="133">
        <v>114283</v>
      </c>
      <c r="Q16" s="133">
        <v>122937</v>
      </c>
      <c r="R16" s="133">
        <v>123198</v>
      </c>
      <c r="S16" s="134">
        <f t="shared" si="4"/>
        <v>2.1230386295418846E-3</v>
      </c>
      <c r="T16" s="133">
        <f t="shared" si="1"/>
        <v>261</v>
      </c>
      <c r="U16" s="134">
        <f t="shared" si="5"/>
        <v>0.25951173653483267</v>
      </c>
      <c r="V16" s="135">
        <f>IFERROR(R16/R16,"-")</f>
        <v>1</v>
      </c>
    </row>
    <row r="17" spans="2:22" ht="15.75" x14ac:dyDescent="0.25">
      <c r="B17" s="136" t="s">
        <v>60</v>
      </c>
      <c r="C17" s="137">
        <v>147106</v>
      </c>
      <c r="D17" s="137">
        <v>9023</v>
      </c>
      <c r="E17" s="137">
        <v>151988</v>
      </c>
      <c r="F17" s="137">
        <v>192740</v>
      </c>
      <c r="G17" s="137">
        <v>205714</v>
      </c>
      <c r="H17" s="137">
        <v>217044</v>
      </c>
      <c r="I17" s="138">
        <f t="shared" si="2"/>
        <v>5.50764653839797E-2</v>
      </c>
      <c r="J17" s="137">
        <f t="shared" si="3"/>
        <v>11330</v>
      </c>
      <c r="K17" s="138">
        <f t="shared" si="0"/>
        <v>0.16380753422279648</v>
      </c>
      <c r="L17" s="138">
        <f>H17/H16</f>
        <v>0.62553209885438432</v>
      </c>
      <c r="M17" s="137">
        <v>24047</v>
      </c>
      <c r="N17" s="137">
        <v>3905</v>
      </c>
      <c r="O17" s="137">
        <v>60604</v>
      </c>
      <c r="P17" s="137">
        <v>67669</v>
      </c>
      <c r="Q17" s="137">
        <v>75940</v>
      </c>
      <c r="R17" s="137">
        <v>74634</v>
      </c>
      <c r="S17" s="138">
        <f t="shared" si="4"/>
        <v>-1.7197787727152969E-2</v>
      </c>
      <c r="T17" s="137">
        <f t="shared" si="1"/>
        <v>-1306</v>
      </c>
      <c r="U17" s="138">
        <f t="shared" si="5"/>
        <v>0.15366152183242995</v>
      </c>
      <c r="V17" s="138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9" t="s">
        <v>63</v>
      </c>
      <c r="C20" s="140">
        <v>102171</v>
      </c>
      <c r="D20" s="140">
        <v>22025</v>
      </c>
      <c r="E20" s="140">
        <v>113768</v>
      </c>
      <c r="F20" s="140">
        <v>125843</v>
      </c>
      <c r="G20" s="140">
        <v>131630</v>
      </c>
      <c r="H20" s="140">
        <v>129931</v>
      </c>
      <c r="I20" s="141">
        <f t="shared" si="2"/>
        <v>-1.2907391931930356E-2</v>
      </c>
      <c r="J20" s="140">
        <f t="shared" si="3"/>
        <v>-1699</v>
      </c>
      <c r="K20" s="141">
        <f t="shared" si="0"/>
        <v>9.8061576127891903E-2</v>
      </c>
      <c r="L20" s="141">
        <f>H20/H16</f>
        <v>0.37446790114561568</v>
      </c>
      <c r="M20" s="140">
        <v>17153</v>
      </c>
      <c r="N20" s="140">
        <v>9002</v>
      </c>
      <c r="O20" s="140">
        <v>44056</v>
      </c>
      <c r="P20" s="140">
        <v>46614</v>
      </c>
      <c r="Q20" s="140">
        <v>46997</v>
      </c>
      <c r="R20" s="140">
        <v>48564</v>
      </c>
      <c r="S20" s="141">
        <f t="shared" si="4"/>
        <v>3.3342553780028483E-2</v>
      </c>
      <c r="T20" s="140">
        <f t="shared" si="1"/>
        <v>1567</v>
      </c>
      <c r="U20" s="141">
        <f t="shared" si="5"/>
        <v>0.10585021470240272</v>
      </c>
      <c r="V20" s="141">
        <f>IFERROR(R20/R16,"-")</f>
        <v>0.39419471095309988</v>
      </c>
    </row>
    <row r="21" spans="2:22" ht="15.75" x14ac:dyDescent="0.25">
      <c r="B21" s="132" t="s">
        <v>46</v>
      </c>
      <c r="C21" s="133">
        <v>10070</v>
      </c>
      <c r="D21" s="133">
        <v>1769</v>
      </c>
      <c r="E21" s="133">
        <v>8929</v>
      </c>
      <c r="F21" s="133">
        <v>16303</v>
      </c>
      <c r="G21" s="133">
        <v>15109</v>
      </c>
      <c r="H21" s="133">
        <v>12609</v>
      </c>
      <c r="I21" s="134">
        <f t="shared" si="2"/>
        <v>-0.16546429280561259</v>
      </c>
      <c r="J21" s="133">
        <f t="shared" si="3"/>
        <v>-2500</v>
      </c>
      <c r="K21" s="134">
        <f t="shared" si="0"/>
        <v>9.5162695076355056E-3</v>
      </c>
      <c r="L21" s="135">
        <f>H21/H21</f>
        <v>1</v>
      </c>
      <c r="M21" s="133">
        <v>1664</v>
      </c>
      <c r="N21" s="133">
        <v>838</v>
      </c>
      <c r="O21" s="133">
        <v>3577</v>
      </c>
      <c r="P21" s="133">
        <v>4873</v>
      </c>
      <c r="Q21" s="133">
        <v>5862</v>
      </c>
      <c r="R21" s="133">
        <v>4020</v>
      </c>
      <c r="S21" s="134">
        <f t="shared" si="4"/>
        <v>-0.31422722620266119</v>
      </c>
      <c r="T21" s="133">
        <f t="shared" si="1"/>
        <v>-1842</v>
      </c>
      <c r="U21" s="134">
        <f t="shared" si="5"/>
        <v>1.1065518862247574E-2</v>
      </c>
      <c r="V21" s="135">
        <f>IFERROR(R21/R21,"-")</f>
        <v>1</v>
      </c>
    </row>
    <row r="22" spans="2:22" ht="15.75" x14ac:dyDescent="0.25">
      <c r="B22" s="136" t="s">
        <v>60</v>
      </c>
      <c r="C22" s="137">
        <v>8192</v>
      </c>
      <c r="D22" s="137">
        <v>1769</v>
      </c>
      <c r="E22" s="137">
        <v>8929</v>
      </c>
      <c r="F22" s="137">
        <v>16128</v>
      </c>
      <c r="G22" s="137">
        <v>14923</v>
      </c>
      <c r="H22" s="137">
        <v>12395</v>
      </c>
      <c r="I22" s="138">
        <f t="shared" si="2"/>
        <v>-0.16940293506667559</v>
      </c>
      <c r="J22" s="137">
        <f t="shared" si="3"/>
        <v>-2528</v>
      </c>
      <c r="K22" s="138">
        <f t="shared" si="0"/>
        <v>9.3547593423064564E-3</v>
      </c>
      <c r="L22" s="138">
        <f>H22/H21</f>
        <v>0.98302799587596157</v>
      </c>
      <c r="M22" s="137">
        <v>1334</v>
      </c>
      <c r="N22" s="137">
        <v>838</v>
      </c>
      <c r="O22" s="137">
        <v>3577</v>
      </c>
      <c r="P22" s="137">
        <v>4813</v>
      </c>
      <c r="Q22" s="137">
        <v>5785</v>
      </c>
      <c r="R22" s="137">
        <v>3954</v>
      </c>
      <c r="S22" s="138">
        <f t="shared" si="4"/>
        <v>-0.3165082108902334</v>
      </c>
      <c r="T22" s="137">
        <f t="shared" si="1"/>
        <v>-1831</v>
      </c>
      <c r="U22" s="138">
        <f t="shared" si="5"/>
        <v>1.0929271964702971E-2</v>
      </c>
      <c r="V22" s="138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9" t="s">
        <v>63</v>
      </c>
      <c r="C25" s="140">
        <v>1878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330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2:22" ht="15.75" x14ac:dyDescent="0.25">
      <c r="B26" s="132" t="s">
        <v>47</v>
      </c>
      <c r="C26" s="133">
        <v>24073</v>
      </c>
      <c r="D26" s="133">
        <v>5741</v>
      </c>
      <c r="E26" s="133">
        <v>31135</v>
      </c>
      <c r="F26" s="133">
        <v>52473</v>
      </c>
      <c r="G26" s="133">
        <v>60722</v>
      </c>
      <c r="H26" s="133">
        <v>46214</v>
      </c>
      <c r="I26" s="134">
        <f t="shared" si="2"/>
        <v>-0.23892493659629133</v>
      </c>
      <c r="J26" s="133">
        <f t="shared" si="3"/>
        <v>-14508</v>
      </c>
      <c r="K26" s="134">
        <f t="shared" si="0"/>
        <v>3.4878648507087578E-2</v>
      </c>
      <c r="L26" s="135">
        <f>H26/H26</f>
        <v>1</v>
      </c>
      <c r="M26" s="133">
        <v>2577</v>
      </c>
      <c r="N26" s="133">
        <v>2990</v>
      </c>
      <c r="O26" s="133">
        <v>10842</v>
      </c>
      <c r="P26" s="133">
        <v>16137</v>
      </c>
      <c r="Q26" s="133">
        <v>20474</v>
      </c>
      <c r="R26" s="133">
        <v>15653</v>
      </c>
      <c r="S26" s="134">
        <f t="shared" si="4"/>
        <v>-0.23546937579368954</v>
      </c>
      <c r="T26" s="133">
        <f t="shared" si="1"/>
        <v>-4821</v>
      </c>
      <c r="U26" s="134">
        <f t="shared" si="5"/>
        <v>3.6643603094621197E-2</v>
      </c>
      <c r="V26" s="135">
        <f>IFERROR(R26/R26,"-")</f>
        <v>1</v>
      </c>
    </row>
    <row r="27" spans="2:22" ht="15.75" x14ac:dyDescent="0.25">
      <c r="B27" s="136" t="s">
        <v>60</v>
      </c>
      <c r="C27" s="137">
        <v>23335</v>
      </c>
      <c r="D27" s="137">
        <v>5567</v>
      </c>
      <c r="E27" s="137">
        <v>27741</v>
      </c>
      <c r="F27" s="137">
        <v>50438</v>
      </c>
      <c r="G27" s="137">
        <v>49581</v>
      </c>
      <c r="H27" s="137">
        <v>36460</v>
      </c>
      <c r="I27" s="138">
        <f t="shared" si="2"/>
        <v>-0.26463766362114516</v>
      </c>
      <c r="J27" s="137">
        <f t="shared" si="3"/>
        <v>-13121</v>
      </c>
      <c r="K27" s="138">
        <f t="shared" si="0"/>
        <v>2.7517105737837302E-2</v>
      </c>
      <c r="L27" s="138">
        <f>H27/H26</f>
        <v>0.78893841692993461</v>
      </c>
      <c r="M27" s="137">
        <v>2483</v>
      </c>
      <c r="N27" s="137">
        <v>2921</v>
      </c>
      <c r="O27" s="137">
        <v>10258</v>
      </c>
      <c r="P27" s="137">
        <v>15316</v>
      </c>
      <c r="Q27" s="137">
        <v>16717</v>
      </c>
      <c r="R27" s="137">
        <v>12400</v>
      </c>
      <c r="S27" s="138">
        <f t="shared" si="4"/>
        <v>-0.25824011485314347</v>
      </c>
      <c r="T27" s="137">
        <f t="shared" si="1"/>
        <v>-4317</v>
      </c>
      <c r="U27" s="138">
        <f t="shared" si="5"/>
        <v>3.477929137988587E-2</v>
      </c>
      <c r="V27" s="138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2" t="s">
        <v>48</v>
      </c>
      <c r="C30" s="133">
        <v>142242</v>
      </c>
      <c r="D30" s="133">
        <v>18937</v>
      </c>
      <c r="E30" s="133">
        <v>143750</v>
      </c>
      <c r="F30" s="133">
        <v>184347</v>
      </c>
      <c r="G30" s="133">
        <v>207628</v>
      </c>
      <c r="H30" s="133">
        <v>213202</v>
      </c>
      <c r="I30" s="134">
        <f t="shared" si="2"/>
        <v>2.6846090122719435E-2</v>
      </c>
      <c r="J30" s="133">
        <f t="shared" si="3"/>
        <v>5574</v>
      </c>
      <c r="K30" s="134">
        <f t="shared" si="0"/>
        <v>0.1609078984508609</v>
      </c>
      <c r="L30" s="135">
        <f>H30/H30</f>
        <v>1</v>
      </c>
      <c r="M30" s="133">
        <v>23288</v>
      </c>
      <c r="N30" s="133">
        <v>8151</v>
      </c>
      <c r="O30" s="133">
        <v>57186</v>
      </c>
      <c r="P30" s="133">
        <v>66430</v>
      </c>
      <c r="Q30" s="133">
        <v>76278</v>
      </c>
      <c r="R30" s="133">
        <v>79107</v>
      </c>
      <c r="S30" s="134">
        <f t="shared" si="4"/>
        <v>3.7088020136867739E-2</v>
      </c>
      <c r="T30" s="133">
        <f t="shared" si="1"/>
        <v>2829</v>
      </c>
      <c r="U30" s="134">
        <f t="shared" si="5"/>
        <v>0.15084802339813388</v>
      </c>
      <c r="V30" s="135">
        <f>IFERROR(R30/R30,"-")</f>
        <v>1</v>
      </c>
    </row>
    <row r="31" spans="2:22" ht="15.75" x14ac:dyDescent="0.25">
      <c r="B31" s="136" t="s">
        <v>60</v>
      </c>
      <c r="C31" s="137">
        <v>116219</v>
      </c>
      <c r="D31" s="137">
        <v>13733</v>
      </c>
      <c r="E31" s="137">
        <v>116996</v>
      </c>
      <c r="F31" s="137">
        <v>151270</v>
      </c>
      <c r="G31" s="137">
        <v>173778</v>
      </c>
      <c r="H31" s="137">
        <v>175389</v>
      </c>
      <c r="I31" s="138">
        <f t="shared" si="2"/>
        <v>9.2704485032628625E-3</v>
      </c>
      <c r="J31" s="137">
        <f t="shared" si="3"/>
        <v>1611</v>
      </c>
      <c r="K31" s="138">
        <f t="shared" si="0"/>
        <v>0.13236965601353667</v>
      </c>
      <c r="L31" s="138">
        <f>H31/H30</f>
        <v>0.82264237671316409</v>
      </c>
      <c r="M31" s="137">
        <v>19076</v>
      </c>
      <c r="N31" s="137">
        <v>5962</v>
      </c>
      <c r="O31" s="137">
        <v>46880</v>
      </c>
      <c r="P31" s="137">
        <v>53645</v>
      </c>
      <c r="Q31" s="137">
        <v>62724</v>
      </c>
      <c r="R31" s="137">
        <v>63058</v>
      </c>
      <c r="S31" s="138">
        <f t="shared" si="4"/>
        <v>5.3249155028378681E-3</v>
      </c>
      <c r="T31" s="137">
        <f t="shared" si="1"/>
        <v>334</v>
      </c>
      <c r="U31" s="138">
        <f t="shared" si="5"/>
        <v>0.12181608031300455</v>
      </c>
      <c r="V31" s="138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9" t="s">
        <v>63</v>
      </c>
      <c r="C34" s="140">
        <v>26023</v>
      </c>
      <c r="D34" s="140">
        <v>5204</v>
      </c>
      <c r="E34" s="140">
        <v>26754</v>
      </c>
      <c r="F34" s="140">
        <v>33077</v>
      </c>
      <c r="G34" s="140">
        <v>33850</v>
      </c>
      <c r="H34" s="140">
        <v>37813</v>
      </c>
      <c r="I34" s="141">
        <f t="shared" si="2"/>
        <v>0.11707533234859668</v>
      </c>
      <c r="J34" s="140">
        <f t="shared" si="3"/>
        <v>3963</v>
      </c>
      <c r="K34" s="141">
        <f t="shared" si="0"/>
        <v>2.8538242437324245E-2</v>
      </c>
      <c r="L34" s="141">
        <f>H34/H30</f>
        <v>0.17735762328683596</v>
      </c>
      <c r="M34" s="140">
        <v>4212</v>
      </c>
      <c r="N34" s="140">
        <v>2189</v>
      </c>
      <c r="O34" s="140">
        <v>10306</v>
      </c>
      <c r="P34" s="140">
        <v>12785</v>
      </c>
      <c r="Q34" s="140">
        <v>13554</v>
      </c>
      <c r="R34" s="140">
        <v>16049</v>
      </c>
      <c r="S34" s="141">
        <f t="shared" si="4"/>
        <v>0.18407850081156862</v>
      </c>
      <c r="T34" s="140">
        <f t="shared" si="1"/>
        <v>2495</v>
      </c>
      <c r="U34" s="141">
        <f t="shared" si="5"/>
        <v>2.9031943085129332E-2</v>
      </c>
      <c r="V34" s="141">
        <f>IFERROR(R34/R30,"-")</f>
        <v>0.20287711580517526</v>
      </c>
    </row>
    <row r="35" spans="2:22" ht="15.75" x14ac:dyDescent="0.25">
      <c r="B35" s="132" t="s">
        <v>49</v>
      </c>
      <c r="C35" s="133">
        <v>12754</v>
      </c>
      <c r="D35" s="133">
        <v>4819</v>
      </c>
      <c r="E35" s="133">
        <v>12444</v>
      </c>
      <c r="F35" s="133">
        <v>16319</v>
      </c>
      <c r="G35" s="133">
        <v>15188</v>
      </c>
      <c r="H35" s="133">
        <v>14847</v>
      </c>
      <c r="I35" s="134">
        <f t="shared" si="2"/>
        <v>-2.2451935738741158E-2</v>
      </c>
      <c r="J35" s="133">
        <f t="shared" si="3"/>
        <v>-341</v>
      </c>
      <c r="K35" s="134">
        <f t="shared" si="0"/>
        <v>1.1205333760001933E-2</v>
      </c>
      <c r="L35" s="135">
        <f>H35/H35</f>
        <v>1</v>
      </c>
      <c r="M35" s="133">
        <v>2198</v>
      </c>
      <c r="N35" s="133">
        <v>2288</v>
      </c>
      <c r="O35" s="133">
        <v>4740</v>
      </c>
      <c r="P35" s="133">
        <v>5659</v>
      </c>
      <c r="Q35" s="133">
        <v>5168</v>
      </c>
      <c r="R35" s="133">
        <v>5342</v>
      </c>
      <c r="S35" s="134">
        <f t="shared" si="4"/>
        <v>3.3668730650154854E-2</v>
      </c>
      <c r="T35" s="133">
        <f t="shared" si="1"/>
        <v>174</v>
      </c>
      <c r="U35" s="134">
        <f t="shared" si="5"/>
        <v>1.2850353220081885E-2</v>
      </c>
      <c r="V35" s="135">
        <f>IFERROR(R35/R35,"-")</f>
        <v>1</v>
      </c>
    </row>
    <row r="36" spans="2:22" ht="15.75" x14ac:dyDescent="0.25">
      <c r="B36" s="136" t="s">
        <v>60</v>
      </c>
      <c r="C36" s="137">
        <v>12754</v>
      </c>
      <c r="D36" s="137">
        <v>4819</v>
      </c>
      <c r="E36" s="137">
        <v>12444</v>
      </c>
      <c r="F36" s="137">
        <v>16319</v>
      </c>
      <c r="G36" s="137">
        <v>15188</v>
      </c>
      <c r="H36" s="137">
        <v>14847</v>
      </c>
      <c r="I36" s="138">
        <f t="shared" si="2"/>
        <v>-2.2451935738741158E-2</v>
      </c>
      <c r="J36" s="137">
        <f t="shared" si="3"/>
        <v>-341</v>
      </c>
      <c r="K36" s="138">
        <f t="shared" si="0"/>
        <v>1.1205333760001933E-2</v>
      </c>
      <c r="L36" s="138">
        <f>H36/H35</f>
        <v>1</v>
      </c>
      <c r="M36" s="137">
        <v>2198</v>
      </c>
      <c r="N36" s="137">
        <v>2288</v>
      </c>
      <c r="O36" s="137">
        <v>4740</v>
      </c>
      <c r="P36" s="137">
        <v>5659</v>
      </c>
      <c r="Q36" s="137">
        <v>5168</v>
      </c>
      <c r="R36" s="137">
        <v>5342</v>
      </c>
      <c r="S36" s="138">
        <f t="shared" si="4"/>
        <v>3.3668730650154854E-2</v>
      </c>
      <c r="T36" s="137">
        <f t="shared" si="1"/>
        <v>174</v>
      </c>
      <c r="U36" s="138">
        <f t="shared" si="5"/>
        <v>1.2850353220081885E-2</v>
      </c>
      <c r="V36" s="138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2" t="s">
        <v>50</v>
      </c>
      <c r="C39" s="133">
        <v>36009</v>
      </c>
      <c r="D39" s="133">
        <v>7484</v>
      </c>
      <c r="E39" s="133">
        <v>46196</v>
      </c>
      <c r="F39" s="133">
        <v>57673</v>
      </c>
      <c r="G39" s="133">
        <v>56380</v>
      </c>
      <c r="H39" s="133">
        <v>60362</v>
      </c>
      <c r="I39" s="134">
        <f t="shared" si="2"/>
        <v>7.0627882227740413E-2</v>
      </c>
      <c r="J39" s="133">
        <f t="shared" si="3"/>
        <v>3982</v>
      </c>
      <c r="K39" s="134">
        <f t="shared" si="0"/>
        <v>4.5556432708374527E-2</v>
      </c>
      <c r="L39" s="135">
        <f>H39/H39</f>
        <v>1</v>
      </c>
      <c r="M39" s="133">
        <v>5930</v>
      </c>
      <c r="N39" s="133">
        <v>3083</v>
      </c>
      <c r="O39" s="133">
        <v>19941</v>
      </c>
      <c r="P39" s="133">
        <v>21527</v>
      </c>
      <c r="Q39" s="133">
        <v>21188</v>
      </c>
      <c r="R39" s="133">
        <v>20505</v>
      </c>
      <c r="S39" s="134">
        <f t="shared" si="4"/>
        <v>-3.2235227487256934E-2</v>
      </c>
      <c r="T39" s="133">
        <f t="shared" si="1"/>
        <v>-683</v>
      </c>
      <c r="U39" s="134">
        <f t="shared" si="5"/>
        <v>4.8883116057378113E-2</v>
      </c>
      <c r="V39" s="135">
        <f>IFERROR(R39/R39,"-")</f>
        <v>1</v>
      </c>
    </row>
    <row r="40" spans="2:22" ht="15.75" x14ac:dyDescent="0.25">
      <c r="B40" s="136" t="s">
        <v>60</v>
      </c>
      <c r="C40" s="137">
        <v>22627</v>
      </c>
      <c r="D40" s="137">
        <v>5553</v>
      </c>
      <c r="E40" s="137">
        <v>40659</v>
      </c>
      <c r="F40" s="137">
        <v>51144</v>
      </c>
      <c r="G40" s="137">
        <v>49721</v>
      </c>
      <c r="H40" s="137">
        <v>53497</v>
      </c>
      <c r="I40" s="138">
        <f t="shared" si="2"/>
        <v>7.5943766215482489E-2</v>
      </c>
      <c r="J40" s="137">
        <f t="shared" si="3"/>
        <v>3776</v>
      </c>
      <c r="K40" s="138">
        <f t="shared" si="0"/>
        <v>4.0375277171066433E-2</v>
      </c>
      <c r="L40" s="138">
        <f>H40/H39</f>
        <v>0.88626950730592091</v>
      </c>
      <c r="M40" s="137">
        <v>3688</v>
      </c>
      <c r="N40" s="137">
        <v>3083</v>
      </c>
      <c r="O40" s="137">
        <v>17909</v>
      </c>
      <c r="P40" s="137">
        <v>19058</v>
      </c>
      <c r="Q40" s="137">
        <v>18718</v>
      </c>
      <c r="R40" s="137">
        <v>18027</v>
      </c>
      <c r="S40" s="138">
        <f t="shared" si="4"/>
        <v>-3.6916337215514461E-2</v>
      </c>
      <c r="T40" s="137">
        <f t="shared" si="1"/>
        <v>-691</v>
      </c>
      <c r="U40" s="138">
        <f t="shared" si="5"/>
        <v>4.327655622341766E-2</v>
      </c>
      <c r="V40" s="138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9" t="s">
        <v>63</v>
      </c>
      <c r="C43" s="140">
        <v>13382</v>
      </c>
      <c r="D43" s="140">
        <v>6</v>
      </c>
      <c r="E43" s="140">
        <v>5537</v>
      </c>
      <c r="F43" s="140">
        <v>6529</v>
      </c>
      <c r="G43" s="140">
        <v>6659</v>
      </c>
      <c r="H43" s="140">
        <v>6865</v>
      </c>
      <c r="I43" s="141">
        <f t="shared" si="2"/>
        <v>3.0935575912299118E-2</v>
      </c>
      <c r="J43" s="140">
        <f t="shared" si="3"/>
        <v>206</v>
      </c>
      <c r="K43" s="141">
        <f t="shared" si="0"/>
        <v>5.1811555373080936E-3</v>
      </c>
      <c r="L43" s="141">
        <f>H43/H39</f>
        <v>0.11373049269407906</v>
      </c>
      <c r="M43" s="140">
        <v>2242</v>
      </c>
      <c r="N43" s="140">
        <v>0</v>
      </c>
      <c r="O43" s="140">
        <v>2032</v>
      </c>
      <c r="P43" s="140">
        <v>2469</v>
      </c>
      <c r="Q43" s="140">
        <v>2470</v>
      </c>
      <c r="R43" s="140">
        <v>2478</v>
      </c>
      <c r="S43" s="141">
        <f t="shared" si="4"/>
        <v>3.2388663967610754E-3</v>
      </c>
      <c r="T43" s="140">
        <f t="shared" si="1"/>
        <v>8</v>
      </c>
      <c r="U43" s="141">
        <f t="shared" si="5"/>
        <v>5.6065598339604472E-3</v>
      </c>
      <c r="V43" s="141">
        <f>IFERROR(R43/R39,"-")</f>
        <v>0.12084857351865398</v>
      </c>
    </row>
    <row r="44" spans="2:22" ht="15.75" x14ac:dyDescent="0.25">
      <c r="B44" s="132" t="s">
        <v>51</v>
      </c>
      <c r="C44" s="133">
        <v>52853</v>
      </c>
      <c r="D44" s="133">
        <v>23120</v>
      </c>
      <c r="E44" s="133">
        <v>51259</v>
      </c>
      <c r="F44" s="133">
        <v>71558</v>
      </c>
      <c r="G44" s="133">
        <v>69463</v>
      </c>
      <c r="H44" s="133">
        <v>76411</v>
      </c>
      <c r="I44" s="134">
        <f t="shared" si="2"/>
        <v>0.10002447346069121</v>
      </c>
      <c r="J44" s="133">
        <f t="shared" si="3"/>
        <v>6948</v>
      </c>
      <c r="K44" s="134">
        <f t="shared" si="0"/>
        <v>5.7668940387654584E-2</v>
      </c>
      <c r="L44" s="135">
        <f>H44/H44</f>
        <v>1</v>
      </c>
      <c r="M44" s="133">
        <v>8936</v>
      </c>
      <c r="N44" s="133">
        <v>10312</v>
      </c>
      <c r="O44" s="133">
        <v>20054</v>
      </c>
      <c r="P44" s="133">
        <v>25174</v>
      </c>
      <c r="Q44" s="133">
        <v>22971</v>
      </c>
      <c r="R44" s="133">
        <v>26883</v>
      </c>
      <c r="S44" s="134">
        <f t="shared" si="4"/>
        <v>0.17030168473292417</v>
      </c>
      <c r="T44" s="133">
        <f t="shared" si="1"/>
        <v>3912</v>
      </c>
      <c r="U44" s="134">
        <f t="shared" si="5"/>
        <v>5.7164656646464279E-2</v>
      </c>
      <c r="V44" s="135">
        <f>IFERROR(R44/R44,"-")</f>
        <v>1</v>
      </c>
    </row>
    <row r="45" spans="2:22" ht="15.75" x14ac:dyDescent="0.25">
      <c r="B45" s="136" t="s">
        <v>60</v>
      </c>
      <c r="C45" s="137">
        <v>52853</v>
      </c>
      <c r="D45" s="137">
        <v>23120</v>
      </c>
      <c r="E45" s="137">
        <v>51259</v>
      </c>
      <c r="F45" s="137">
        <v>71558</v>
      </c>
      <c r="G45" s="137">
        <v>69463</v>
      </c>
      <c r="H45" s="137">
        <v>76411</v>
      </c>
      <c r="I45" s="138">
        <f t="shared" si="2"/>
        <v>0.10002447346069121</v>
      </c>
      <c r="J45" s="137">
        <f t="shared" si="3"/>
        <v>6948</v>
      </c>
      <c r="K45" s="138">
        <f t="shared" si="0"/>
        <v>5.7668940387654584E-2</v>
      </c>
      <c r="L45" s="138">
        <f>H45/H44</f>
        <v>1</v>
      </c>
      <c r="M45" s="137">
        <v>8936</v>
      </c>
      <c r="N45" s="137">
        <v>10312</v>
      </c>
      <c r="O45" s="137">
        <v>20054</v>
      </c>
      <c r="P45" s="137">
        <v>25174</v>
      </c>
      <c r="Q45" s="137">
        <v>22971</v>
      </c>
      <c r="R45" s="137">
        <v>26883</v>
      </c>
      <c r="S45" s="138">
        <f t="shared" si="4"/>
        <v>0.17030168473292417</v>
      </c>
      <c r="T45" s="137">
        <f t="shared" si="1"/>
        <v>3912</v>
      </c>
      <c r="U45" s="138">
        <f t="shared" si="5"/>
        <v>5.7164656646464279E-2</v>
      </c>
      <c r="V45" s="138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2" t="s">
        <v>52</v>
      </c>
      <c r="C48" s="133">
        <v>52299</v>
      </c>
      <c r="D48" s="133">
        <v>16771</v>
      </c>
      <c r="E48" s="133">
        <v>59495</v>
      </c>
      <c r="F48" s="133">
        <v>67265</v>
      </c>
      <c r="G48" s="133">
        <v>73927</v>
      </c>
      <c r="H48" s="133">
        <v>69867</v>
      </c>
      <c r="I48" s="134">
        <f t="shared" si="2"/>
        <v>-5.4919041757409359E-2</v>
      </c>
      <c r="J48" s="133">
        <f t="shared" si="3"/>
        <v>-4060</v>
      </c>
      <c r="K48" s="134">
        <f t="shared" si="0"/>
        <v>5.2730050098340066E-2</v>
      </c>
      <c r="L48" s="135">
        <f>H48/H48</f>
        <v>1</v>
      </c>
      <c r="M48" s="133">
        <v>8865</v>
      </c>
      <c r="N48" s="133">
        <v>5413</v>
      </c>
      <c r="O48" s="133">
        <v>22231</v>
      </c>
      <c r="P48" s="133">
        <v>21689</v>
      </c>
      <c r="Q48" s="133">
        <v>27356</v>
      </c>
      <c r="R48" s="133">
        <v>24054</v>
      </c>
      <c r="S48" s="134">
        <f t="shared" si="4"/>
        <v>-0.12070478140078955</v>
      </c>
      <c r="T48" s="133">
        <f t="shared" si="1"/>
        <v>-3302</v>
      </c>
      <c r="U48" s="134">
        <f t="shared" si="5"/>
        <v>4.925098268074854E-2</v>
      </c>
      <c r="V48" s="135">
        <f>IFERROR(R48/R48,"-")</f>
        <v>1</v>
      </c>
    </row>
    <row r="49" spans="2:22" ht="15.75" x14ac:dyDescent="0.25">
      <c r="B49" s="136" t="s">
        <v>60</v>
      </c>
      <c r="C49" s="137">
        <v>39287</v>
      </c>
      <c r="D49" s="137">
        <v>14792</v>
      </c>
      <c r="E49" s="137">
        <v>47670</v>
      </c>
      <c r="F49" s="137">
        <v>54764</v>
      </c>
      <c r="G49" s="137">
        <v>60588</v>
      </c>
      <c r="H49" s="137">
        <v>56793</v>
      </c>
      <c r="I49" s="138">
        <f t="shared" si="2"/>
        <v>-6.2636165577342084E-2</v>
      </c>
      <c r="J49" s="137">
        <f t="shared" si="3"/>
        <v>-3795</v>
      </c>
      <c r="K49" s="138">
        <f t="shared" si="0"/>
        <v>4.286283560529331E-2</v>
      </c>
      <c r="L49" s="138">
        <f>H49/H48</f>
        <v>0.81287303018592472</v>
      </c>
      <c r="M49" s="137">
        <v>6170</v>
      </c>
      <c r="N49" s="137">
        <v>4438</v>
      </c>
      <c r="O49" s="137">
        <v>17761</v>
      </c>
      <c r="P49" s="137">
        <v>17386</v>
      </c>
      <c r="Q49" s="137">
        <v>22158</v>
      </c>
      <c r="R49" s="137">
        <v>19601</v>
      </c>
      <c r="S49" s="138">
        <f t="shared" si="4"/>
        <v>-0.11539850166982579</v>
      </c>
      <c r="T49" s="137">
        <f t="shared" si="1"/>
        <v>-2557</v>
      </c>
      <c r="U49" s="138">
        <f t="shared" si="5"/>
        <v>3.9479809345174706E-2</v>
      </c>
      <c r="V49" s="138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9" t="s">
        <v>63</v>
      </c>
      <c r="C52" s="140">
        <v>13012</v>
      </c>
      <c r="D52" s="140">
        <v>1979</v>
      </c>
      <c r="E52" s="140">
        <v>11825</v>
      </c>
      <c r="F52" s="140">
        <v>12501</v>
      </c>
      <c r="G52" s="140">
        <v>13339</v>
      </c>
      <c r="H52" s="140">
        <v>13074</v>
      </c>
      <c r="I52" s="141">
        <f t="shared" si="2"/>
        <v>-1.9866556713396766E-2</v>
      </c>
      <c r="J52" s="140">
        <f t="shared" si="3"/>
        <v>-265</v>
      </c>
      <c r="K52" s="141">
        <f t="shared" si="0"/>
        <v>9.8672144930467606E-3</v>
      </c>
      <c r="L52" s="141">
        <f>H52/H48</f>
        <v>0.18712696981407531</v>
      </c>
      <c r="M52" s="140">
        <v>2695</v>
      </c>
      <c r="N52" s="140">
        <v>975</v>
      </c>
      <c r="O52" s="140">
        <v>4470</v>
      </c>
      <c r="P52" s="140">
        <v>4303</v>
      </c>
      <c r="Q52" s="140">
        <v>5198</v>
      </c>
      <c r="R52" s="140">
        <v>4453</v>
      </c>
      <c r="S52" s="141">
        <f t="shared" si="4"/>
        <v>-0.14332435552135436</v>
      </c>
      <c r="T52" s="140">
        <f t="shared" si="1"/>
        <v>-745</v>
      </c>
      <c r="U52" s="141">
        <f t="shared" si="5"/>
        <v>9.7711733355738371E-3</v>
      </c>
      <c r="V52" s="141">
        <f>IFERROR(R52/R48,"-")</f>
        <v>0.18512513511266318</v>
      </c>
    </row>
    <row r="53" spans="2:22" ht="15.75" x14ac:dyDescent="0.25">
      <c r="B53" s="132" t="s">
        <v>53</v>
      </c>
      <c r="C53" s="133">
        <f t="shared" ref="C53:H56" si="6">C6-C11-C16-C21-C26-C30-C35-C39-C44-C48</f>
        <v>23569</v>
      </c>
      <c r="D53" s="133">
        <f t="shared" si="6"/>
        <v>8156</v>
      </c>
      <c r="E53" s="133">
        <f t="shared" si="6"/>
        <v>26350</v>
      </c>
      <c r="F53" s="133">
        <f t="shared" si="6"/>
        <v>29870</v>
      </c>
      <c r="G53" s="133">
        <f t="shared" si="6"/>
        <v>33567</v>
      </c>
      <c r="H53" s="133">
        <f t="shared" si="6"/>
        <v>31608</v>
      </c>
      <c r="I53" s="134">
        <f t="shared" si="2"/>
        <v>-5.8360890159978585E-2</v>
      </c>
      <c r="J53" s="133">
        <f t="shared" si="3"/>
        <v>-1959</v>
      </c>
      <c r="K53" s="134">
        <f t="shared" si="0"/>
        <v>2.3855202363180512E-2</v>
      </c>
      <c r="L53" s="135">
        <f>H53/H53</f>
        <v>1</v>
      </c>
      <c r="M53" s="133">
        <v>4078</v>
      </c>
      <c r="N53" s="133">
        <v>3239</v>
      </c>
      <c r="O53" s="133">
        <v>10133</v>
      </c>
      <c r="P53" s="133">
        <v>10492</v>
      </c>
      <c r="Q53" s="133">
        <v>11534</v>
      </c>
      <c r="R53" s="133">
        <v>11055</v>
      </c>
      <c r="S53" s="134">
        <f t="shared" si="4"/>
        <v>-4.152939136466105E-2</v>
      </c>
      <c r="T53" s="133">
        <f t="shared" si="1"/>
        <v>-479</v>
      </c>
      <c r="U53" s="134">
        <f t="shared" si="5"/>
        <v>2.3825040817299723E-2</v>
      </c>
      <c r="V53" s="135">
        <f>IFERROR(R53/R53,"-")</f>
        <v>1</v>
      </c>
    </row>
    <row r="54" spans="2:22" ht="15.75" x14ac:dyDescent="0.25">
      <c r="B54" s="136" t="s">
        <v>60</v>
      </c>
      <c r="C54" s="137">
        <f t="shared" si="6"/>
        <v>22394</v>
      </c>
      <c r="D54" s="137">
        <f t="shared" si="6"/>
        <v>10030</v>
      </c>
      <c r="E54" s="137">
        <f t="shared" si="6"/>
        <v>25858</v>
      </c>
      <c r="F54" s="137">
        <f t="shared" si="6"/>
        <v>27913</v>
      </c>
      <c r="G54" s="137">
        <f t="shared" si="6"/>
        <v>31071</v>
      </c>
      <c r="H54" s="137">
        <f t="shared" si="6"/>
        <v>28951</v>
      </c>
      <c r="I54" s="138">
        <f t="shared" si="2"/>
        <v>-6.8230826172315018E-2</v>
      </c>
      <c r="J54" s="137">
        <f t="shared" si="3"/>
        <v>-2120</v>
      </c>
      <c r="K54" s="138">
        <f t="shared" si="0"/>
        <v>2.1849910263744589E-2</v>
      </c>
      <c r="L54" s="138">
        <f>H54/H53</f>
        <v>0.91593900278410534</v>
      </c>
      <c r="M54" s="137">
        <v>3825</v>
      </c>
      <c r="N54" s="137">
        <v>3206</v>
      </c>
      <c r="O54" s="137">
        <v>9958</v>
      </c>
      <c r="P54" s="137">
        <v>9738</v>
      </c>
      <c r="Q54" s="137">
        <v>10830</v>
      </c>
      <c r="R54" s="137">
        <v>10097</v>
      </c>
      <c r="S54" s="138">
        <f t="shared" si="4"/>
        <v>-6.7682363804247414E-2</v>
      </c>
      <c r="T54" s="137">
        <f t="shared" si="1"/>
        <v>-733</v>
      </c>
      <c r="U54" s="138">
        <f t="shared" si="5"/>
        <v>2.2112871471489201E-2</v>
      </c>
      <c r="V54" s="138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9" t="s">
        <v>63</v>
      </c>
      <c r="C57" s="140">
        <f>C53-C54</f>
        <v>1175</v>
      </c>
      <c r="D57" s="140">
        <f t="shared" ref="D57:H57" si="7">D53-D54</f>
        <v>-1874</v>
      </c>
      <c r="E57" s="140">
        <f t="shared" si="7"/>
        <v>492</v>
      </c>
      <c r="F57" s="140">
        <f t="shared" si="7"/>
        <v>1957</v>
      </c>
      <c r="G57" s="140">
        <f t="shared" si="7"/>
        <v>2496</v>
      </c>
      <c r="H57" s="140">
        <f t="shared" si="7"/>
        <v>2657</v>
      </c>
      <c r="I57" s="141">
        <f t="shared" si="2"/>
        <v>6.4503205128205066E-2</v>
      </c>
      <c r="J57" s="140">
        <f t="shared" si="3"/>
        <v>161</v>
      </c>
      <c r="K57" s="141">
        <f t="shared" si="0"/>
        <v>2.0052920994359218E-3</v>
      </c>
      <c r="L57" s="141">
        <f>H57/H53</f>
        <v>8.4060997215894703E-2</v>
      </c>
      <c r="M57" s="140">
        <v>347</v>
      </c>
      <c r="N57" s="140">
        <v>102</v>
      </c>
      <c r="O57" s="140">
        <v>759</v>
      </c>
      <c r="P57" s="140">
        <v>1575</v>
      </c>
      <c r="Q57" s="140">
        <v>4461</v>
      </c>
      <c r="R57" s="140">
        <v>4211</v>
      </c>
      <c r="S57" s="141">
        <f t="shared" si="4"/>
        <v>-5.6041246357318997E-2</v>
      </c>
      <c r="T57" s="140">
        <f t="shared" si="1"/>
        <v>-250</v>
      </c>
      <c r="U57" s="141">
        <f t="shared" si="5"/>
        <v>3.5764810605458503E-3</v>
      </c>
      <c r="V57" s="141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466B9-39E7-4BFF-A344-FFEBD3156FF6}">
  <sheetPr>
    <tabColor theme="7" tint="0.79998168889431442"/>
    <pageSetUpPr fitToPage="1"/>
  </sheetPr>
  <dimension ref="A1:W162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N3" s="143" t="s">
        <v>253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N5" s="145"/>
      <c r="O5" s="298" t="s">
        <v>43</v>
      </c>
      <c r="P5" s="299"/>
      <c r="Q5" s="299"/>
      <c r="R5" s="299"/>
      <c r="S5" s="299"/>
      <c r="T5" s="299"/>
      <c r="U5" s="299"/>
      <c r="V5" s="299"/>
      <c r="W5" s="299"/>
    </row>
    <row r="6" spans="1:23" s="146" customFormat="1" ht="72" customHeight="1" x14ac:dyDescent="0.25">
      <c r="B6" s="147"/>
      <c r="C6" s="148">
        <v>2019</v>
      </c>
      <c r="D6" s="149">
        <v>2020</v>
      </c>
      <c r="E6" s="149">
        <v>2021</v>
      </c>
      <c r="F6" s="149">
        <v>2022</v>
      </c>
      <c r="G6" s="149">
        <v>2023</v>
      </c>
      <c r="H6" s="149">
        <v>2024</v>
      </c>
      <c r="I6" s="150" t="str">
        <f>CONCATENATE("var. ",RIGHT(H6,2),"/",RIGHT(G6,2))</f>
        <v>var. 24/23</v>
      </c>
      <c r="J6" s="151" t="str">
        <f>CONCATENATE("dif. ",RIGHT(H6,2),"/",RIGHT(G6,2))</f>
        <v>dif. 24/23</v>
      </c>
      <c r="K6" s="150" t="str">
        <f>CONCATENATE("Cuota s/ total lugares de residencia ",RIGHT(H6,4))</f>
        <v>Cuota s/ total lugares de residencia 2024</v>
      </c>
      <c r="N6" s="147"/>
      <c r="O6" s="148">
        <v>2019</v>
      </c>
      <c r="P6" s="149">
        <v>2020</v>
      </c>
      <c r="Q6" s="149">
        <v>2021</v>
      </c>
      <c r="R6" s="149">
        <v>2022</v>
      </c>
      <c r="S6" s="149">
        <v>2023</v>
      </c>
      <c r="T6" s="149">
        <v>2024</v>
      </c>
      <c r="U6" s="150" t="str">
        <f>CONCATENATE("var. ",RIGHT(T6,2),"/",RIGHT(S6,2))</f>
        <v>var. 24/23</v>
      </c>
      <c r="V6" s="151" t="str">
        <f>CONCATENATE("dif. ",RIGHT(T6,2),"/",RIGHT(S6,2))</f>
        <v>dif. 24/23</v>
      </c>
      <c r="W6" s="150" t="str">
        <f>CONCATENATE("Cuota s/ total lugares de residencia ",RIGHT(T6,4))</f>
        <v>Cuota s/ total lugares de residencia 2024</v>
      </c>
    </row>
    <row r="7" spans="1:23" x14ac:dyDescent="0.25">
      <c r="A7" s="1"/>
      <c r="B7" s="152" t="s">
        <v>43</v>
      </c>
      <c r="C7" s="153"/>
      <c r="D7" s="153"/>
      <c r="E7" s="153"/>
      <c r="F7" s="153"/>
      <c r="G7" s="153"/>
      <c r="H7" s="154"/>
      <c r="I7" s="154"/>
      <c r="J7" s="154"/>
      <c r="K7" s="153"/>
      <c r="L7" s="79"/>
      <c r="N7" s="155" t="s">
        <v>50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68</v>
      </c>
      <c r="C8" s="157">
        <v>4831573</v>
      </c>
      <c r="D8" s="157">
        <v>1565303</v>
      </c>
      <c r="E8" s="157">
        <v>2335438</v>
      </c>
      <c r="F8" s="157">
        <v>4757683</v>
      </c>
      <c r="G8" s="157">
        <v>5188807</v>
      </c>
      <c r="H8" s="157">
        <v>5480280</v>
      </c>
      <c r="I8" s="158">
        <f>IFERROR(H8/G8-1,"-")</f>
        <v>5.6173413272068151E-2</v>
      </c>
      <c r="J8" s="157">
        <f t="shared" ref="J8:J20" si="0">H8-G8</f>
        <v>291473</v>
      </c>
      <c r="K8" s="158">
        <f t="shared" ref="K8:K20" si="1">H8/H$8</f>
        <v>1</v>
      </c>
      <c r="L8" s="79"/>
      <c r="N8" s="156" t="s">
        <v>68</v>
      </c>
      <c r="O8" s="157">
        <v>142901</v>
      </c>
      <c r="P8" s="157">
        <v>77467</v>
      </c>
      <c r="Q8" s="157">
        <v>107459</v>
      </c>
      <c r="R8" s="157">
        <v>198873</v>
      </c>
      <c r="S8" s="157">
        <v>252588</v>
      </c>
      <c r="T8" s="157">
        <v>239146</v>
      </c>
      <c r="U8" s="158">
        <f>IFERROR(T8/S8-1,"-")</f>
        <v>-5.3217096615832848E-2</v>
      </c>
      <c r="V8" s="157">
        <f>T8-S8</f>
        <v>-13442</v>
      </c>
      <c r="W8" s="158">
        <f>T8/T$8</f>
        <v>1</v>
      </c>
    </row>
    <row r="9" spans="1:23" x14ac:dyDescent="0.25">
      <c r="A9" s="1" t="s">
        <v>96</v>
      </c>
      <c r="B9" s="159" t="s">
        <v>97</v>
      </c>
      <c r="C9" s="160">
        <v>1047557</v>
      </c>
      <c r="D9" s="160">
        <v>456683</v>
      </c>
      <c r="E9" s="160">
        <v>800301</v>
      </c>
      <c r="F9" s="160">
        <v>1016781</v>
      </c>
      <c r="G9" s="160">
        <v>1041269</v>
      </c>
      <c r="H9" s="160">
        <v>1058434</v>
      </c>
      <c r="I9" s="161">
        <f>IFERROR(H9/G9-1,"-")</f>
        <v>1.6484693196474609E-2</v>
      </c>
      <c r="J9" s="160">
        <f t="shared" si="0"/>
        <v>17165</v>
      </c>
      <c r="K9" s="161">
        <f t="shared" si="1"/>
        <v>0.19313502229813076</v>
      </c>
      <c r="L9" s="79"/>
      <c r="N9" s="159" t="s">
        <v>97</v>
      </c>
      <c r="O9" s="160">
        <v>31009</v>
      </c>
      <c r="P9" s="160">
        <v>30584</v>
      </c>
      <c r="Q9" s="160">
        <v>44398</v>
      </c>
      <c r="R9" s="160">
        <v>48630</v>
      </c>
      <c r="S9" s="160">
        <v>55684</v>
      </c>
      <c r="T9" s="160">
        <v>49807</v>
      </c>
      <c r="U9" s="161">
        <f>IFERROR(T9/S9-1,"-")</f>
        <v>-0.10554198692622652</v>
      </c>
      <c r="V9" s="160">
        <f t="shared" ref="V9:V19" si="2">T9-S9</f>
        <v>-5877</v>
      </c>
      <c r="W9" s="161">
        <f>T9/T$8</f>
        <v>0.20827026168114876</v>
      </c>
    </row>
    <row r="10" spans="1:23" x14ac:dyDescent="0.25">
      <c r="A10" s="162" t="s">
        <v>103</v>
      </c>
      <c r="B10" s="163" t="s">
        <v>103</v>
      </c>
      <c r="C10" s="164">
        <v>415150</v>
      </c>
      <c r="D10" s="164">
        <v>208389</v>
      </c>
      <c r="E10" s="164">
        <v>416048</v>
      </c>
      <c r="F10" s="164">
        <v>423208</v>
      </c>
      <c r="G10" s="164">
        <v>428791</v>
      </c>
      <c r="H10" s="164">
        <v>421973</v>
      </c>
      <c r="I10" s="165">
        <f>IFERROR(H10/G10-1,"-")</f>
        <v>-1.5900520300099585E-2</v>
      </c>
      <c r="J10" s="164">
        <f t="shared" si="0"/>
        <v>-6818</v>
      </c>
      <c r="K10" s="165">
        <f t="shared" si="1"/>
        <v>7.6998438036012765E-2</v>
      </c>
      <c r="L10" s="79"/>
      <c r="N10" s="163" t="s">
        <v>103</v>
      </c>
      <c r="O10" s="164">
        <v>11886</v>
      </c>
      <c r="P10" s="164">
        <v>4963</v>
      </c>
      <c r="Q10" s="164">
        <v>24120</v>
      </c>
      <c r="R10" s="164">
        <v>16359</v>
      </c>
      <c r="S10" s="164">
        <v>19520</v>
      </c>
      <c r="T10" s="164">
        <v>16099</v>
      </c>
      <c r="U10" s="165">
        <f>IFERROR(T10/S10-1,"-")</f>
        <v>-0.17525614754098362</v>
      </c>
      <c r="V10" s="164">
        <f t="shared" si="2"/>
        <v>-3421</v>
      </c>
      <c r="W10" s="165">
        <f>T10/T$8</f>
        <v>6.7318709073118516E-2</v>
      </c>
    </row>
    <row r="11" spans="1:23" x14ac:dyDescent="0.25">
      <c r="A11" s="162" t="s">
        <v>100</v>
      </c>
      <c r="B11" s="163" t="s">
        <v>100</v>
      </c>
      <c r="C11" s="164">
        <v>632407</v>
      </c>
      <c r="D11" s="164">
        <v>248294</v>
      </c>
      <c r="E11" s="164">
        <v>384253</v>
      </c>
      <c r="F11" s="164">
        <v>593573</v>
      </c>
      <c r="G11" s="164">
        <v>612478</v>
      </c>
      <c r="H11" s="164">
        <v>636461</v>
      </c>
      <c r="I11" s="165">
        <f>IFERROR(H11/G11-1,"-")</f>
        <v>3.915732483452472E-2</v>
      </c>
      <c r="J11" s="164">
        <f t="shared" si="0"/>
        <v>23983</v>
      </c>
      <c r="K11" s="165">
        <f t="shared" si="1"/>
        <v>0.116136584262118</v>
      </c>
      <c r="L11" s="79"/>
      <c r="N11" s="163" t="s">
        <v>100</v>
      </c>
      <c r="O11" s="164">
        <v>19123</v>
      </c>
      <c r="P11" s="164">
        <v>25621</v>
      </c>
      <c r="Q11" s="164">
        <v>20278</v>
      </c>
      <c r="R11" s="164">
        <v>32271</v>
      </c>
      <c r="S11" s="164">
        <v>36164</v>
      </c>
      <c r="T11" s="164">
        <v>33708</v>
      </c>
      <c r="U11" s="165">
        <f>IFERROR(T11/S11-1,"-")</f>
        <v>-6.791284149983412E-2</v>
      </c>
      <c r="V11" s="164">
        <f t="shared" si="2"/>
        <v>-2456</v>
      </c>
      <c r="W11" s="165">
        <f>T11/T$8</f>
        <v>0.14095155260803024</v>
      </c>
    </row>
    <row r="12" spans="1:23" x14ac:dyDescent="0.25">
      <c r="A12" s="1"/>
      <c r="B12" s="159" t="s">
        <v>107</v>
      </c>
      <c r="C12" s="160">
        <v>3784016</v>
      </c>
      <c r="D12" s="160">
        <v>1108620</v>
      </c>
      <c r="E12" s="160">
        <v>1535137</v>
      </c>
      <c r="F12" s="160">
        <v>3740902</v>
      </c>
      <c r="G12" s="160">
        <v>4147538</v>
      </c>
      <c r="H12" s="160">
        <v>4421846</v>
      </c>
      <c r="I12" s="161">
        <f>IFERROR(H12/G12-1,"-")</f>
        <v>6.6137549553494157E-2</v>
      </c>
      <c r="J12" s="160">
        <f t="shared" si="0"/>
        <v>274308</v>
      </c>
      <c r="K12" s="161">
        <f t="shared" si="1"/>
        <v>0.80686497770186927</v>
      </c>
      <c r="L12" s="79"/>
      <c r="N12" s="159" t="s">
        <v>107</v>
      </c>
      <c r="O12" s="160">
        <v>111892</v>
      </c>
      <c r="P12" s="160">
        <v>46883</v>
      </c>
      <c r="Q12" s="160">
        <v>63061</v>
      </c>
      <c r="R12" s="160">
        <v>150243</v>
      </c>
      <c r="S12" s="160">
        <v>196904</v>
      </c>
      <c r="T12" s="160">
        <v>189339</v>
      </c>
      <c r="U12" s="161">
        <f>IFERROR(T12/S12-1,"-")</f>
        <v>-3.841973753707395E-2</v>
      </c>
      <c r="V12" s="160">
        <f t="shared" si="2"/>
        <v>-7565</v>
      </c>
      <c r="W12" s="161">
        <f>T12/T$8</f>
        <v>0.79172973831885129</v>
      </c>
    </row>
    <row r="13" spans="1:23" s="56" customFormat="1" x14ac:dyDescent="0.25">
      <c r="B13" s="163" t="s">
        <v>110</v>
      </c>
      <c r="C13" s="164">
        <v>1721079</v>
      </c>
      <c r="D13" s="164">
        <v>436137</v>
      </c>
      <c r="E13" s="164">
        <v>446045</v>
      </c>
      <c r="F13" s="164">
        <v>1722453</v>
      </c>
      <c r="G13" s="164">
        <v>1939344</v>
      </c>
      <c r="H13" s="164">
        <v>2075266</v>
      </c>
      <c r="I13" s="165">
        <f t="shared" ref="I13:I20" si="3">IFERROR(H13/G13-1,"-")</f>
        <v>7.0086585979588945E-2</v>
      </c>
      <c r="J13" s="164">
        <f t="shared" si="0"/>
        <v>135922</v>
      </c>
      <c r="K13" s="165">
        <f t="shared" si="1"/>
        <v>0.37867882662929631</v>
      </c>
      <c r="L13" s="166"/>
      <c r="N13" s="163" t="s">
        <v>110</v>
      </c>
      <c r="O13" s="164">
        <v>61414</v>
      </c>
      <c r="P13" s="164">
        <v>26382</v>
      </c>
      <c r="Q13" s="164">
        <v>26812</v>
      </c>
      <c r="R13" s="164">
        <v>90804</v>
      </c>
      <c r="S13" s="164">
        <v>128108</v>
      </c>
      <c r="T13" s="164">
        <v>116734</v>
      </c>
      <c r="U13" s="165">
        <f t="shared" ref="U13:U20" si="4">IFERROR(T13/S13-1,"-")</f>
        <v>-8.8784463109251588E-2</v>
      </c>
      <c r="V13" s="164">
        <f t="shared" si="2"/>
        <v>-11374</v>
      </c>
      <c r="W13" s="165">
        <f t="shared" ref="W13:W20" si="5">T13/T$8</f>
        <v>0.4881285909026285</v>
      </c>
    </row>
    <row r="14" spans="1:23" s="56" customFormat="1" x14ac:dyDescent="0.25">
      <c r="B14" s="163" t="s">
        <v>113</v>
      </c>
      <c r="C14" s="164">
        <v>491040</v>
      </c>
      <c r="D14" s="164">
        <v>138922</v>
      </c>
      <c r="E14" s="164">
        <v>222501</v>
      </c>
      <c r="F14" s="164">
        <v>385709</v>
      </c>
      <c r="G14" s="164">
        <v>431586</v>
      </c>
      <c r="H14" s="164">
        <v>447017</v>
      </c>
      <c r="I14" s="165">
        <f t="shared" si="3"/>
        <v>3.5754171822070191E-2</v>
      </c>
      <c r="J14" s="164">
        <f t="shared" si="0"/>
        <v>15431</v>
      </c>
      <c r="K14" s="165">
        <f t="shared" si="1"/>
        <v>8.1568277533264719E-2</v>
      </c>
      <c r="L14" s="166"/>
      <c r="N14" s="163" t="s">
        <v>113</v>
      </c>
      <c r="O14" s="164">
        <v>9783</v>
      </c>
      <c r="P14" s="164">
        <v>3197</v>
      </c>
      <c r="Q14" s="164">
        <v>7197</v>
      </c>
      <c r="R14" s="164">
        <v>6944</v>
      </c>
      <c r="S14" s="164">
        <v>8880</v>
      </c>
      <c r="T14" s="164">
        <v>8516</v>
      </c>
      <c r="U14" s="165">
        <f t="shared" si="4"/>
        <v>-4.0990990990991016E-2</v>
      </c>
      <c r="V14" s="164">
        <f t="shared" si="2"/>
        <v>-364</v>
      </c>
      <c r="W14" s="165">
        <f t="shared" si="5"/>
        <v>3.5610045746113254E-2</v>
      </c>
    </row>
    <row r="15" spans="1:23" x14ac:dyDescent="0.25">
      <c r="A15" s="1"/>
      <c r="B15" s="163" t="s">
        <v>116</v>
      </c>
      <c r="C15" s="164">
        <v>166950</v>
      </c>
      <c r="D15" s="164">
        <v>58766</v>
      </c>
      <c r="E15" s="164">
        <v>128102</v>
      </c>
      <c r="F15" s="164">
        <v>197280</v>
      </c>
      <c r="G15" s="164">
        <v>216824</v>
      </c>
      <c r="H15" s="164">
        <v>230379</v>
      </c>
      <c r="I15" s="165">
        <f t="shared" si="3"/>
        <v>6.2516142124487972E-2</v>
      </c>
      <c r="J15" s="164">
        <f t="shared" si="0"/>
        <v>13555</v>
      </c>
      <c r="K15" s="165">
        <f t="shared" si="1"/>
        <v>4.2037815586064946E-2</v>
      </c>
      <c r="L15" s="79"/>
      <c r="N15" s="163" t="s">
        <v>116</v>
      </c>
      <c r="O15" s="164">
        <v>11371</v>
      </c>
      <c r="P15" s="164">
        <v>2498</v>
      </c>
      <c r="Q15" s="164">
        <v>6746</v>
      </c>
      <c r="R15" s="164">
        <v>9830</v>
      </c>
      <c r="S15" s="164">
        <v>13414</v>
      </c>
      <c r="T15" s="164">
        <v>14245</v>
      </c>
      <c r="U15" s="165">
        <f t="shared" si="4"/>
        <v>6.1950201282242379E-2</v>
      </c>
      <c r="V15" s="164">
        <f t="shared" si="2"/>
        <v>831</v>
      </c>
      <c r="W15" s="165">
        <f t="shared" si="5"/>
        <v>5.9566122786916781E-2</v>
      </c>
    </row>
    <row r="16" spans="1:23" x14ac:dyDescent="0.25">
      <c r="A16" s="1"/>
      <c r="B16" s="163" t="s">
        <v>123</v>
      </c>
      <c r="C16" s="164">
        <v>137818</v>
      </c>
      <c r="D16" s="164">
        <v>39662</v>
      </c>
      <c r="E16" s="164">
        <v>93209</v>
      </c>
      <c r="F16" s="164">
        <v>169583</v>
      </c>
      <c r="G16" s="164">
        <v>165044</v>
      </c>
      <c r="H16" s="164">
        <v>174675</v>
      </c>
      <c r="I16" s="165">
        <f t="shared" si="3"/>
        <v>5.8354135866799162E-2</v>
      </c>
      <c r="J16" s="164">
        <f t="shared" si="0"/>
        <v>9631</v>
      </c>
      <c r="K16" s="165">
        <f t="shared" si="1"/>
        <v>3.1873371433576388E-2</v>
      </c>
      <c r="L16" s="79"/>
      <c r="N16" s="163" t="s">
        <v>123</v>
      </c>
      <c r="O16" s="164">
        <v>2496</v>
      </c>
      <c r="P16" s="164">
        <v>1300</v>
      </c>
      <c r="Q16" s="164">
        <v>3663</v>
      </c>
      <c r="R16" s="164">
        <v>6290</v>
      </c>
      <c r="S16" s="164">
        <v>6514</v>
      </c>
      <c r="T16" s="164">
        <v>6482</v>
      </c>
      <c r="U16" s="165">
        <f t="shared" si="4"/>
        <v>-4.912496162112423E-3</v>
      </c>
      <c r="V16" s="164">
        <f t="shared" si="2"/>
        <v>-32</v>
      </c>
      <c r="W16" s="165">
        <f t="shared" si="5"/>
        <v>2.7104781179697758E-2</v>
      </c>
    </row>
    <row r="17" spans="1:23" x14ac:dyDescent="0.25">
      <c r="A17" s="1"/>
      <c r="B17" s="163" t="s">
        <v>119</v>
      </c>
      <c r="C17" s="164">
        <v>133862</v>
      </c>
      <c r="D17" s="164">
        <v>55544</v>
      </c>
      <c r="E17" s="164">
        <v>93337</v>
      </c>
      <c r="F17" s="164">
        <v>146133</v>
      </c>
      <c r="G17" s="164">
        <v>151265</v>
      </c>
      <c r="H17" s="164">
        <v>157483</v>
      </c>
      <c r="I17" s="165">
        <f t="shared" si="3"/>
        <v>4.1106667107394301E-2</v>
      </c>
      <c r="J17" s="164">
        <f t="shared" si="0"/>
        <v>6218</v>
      </c>
      <c r="K17" s="165">
        <f t="shared" si="1"/>
        <v>2.8736305444247375E-2</v>
      </c>
      <c r="L17" s="79"/>
      <c r="N17" s="163" t="s">
        <v>119</v>
      </c>
      <c r="O17" s="164">
        <v>3749</v>
      </c>
      <c r="P17" s="164">
        <v>2838</v>
      </c>
      <c r="Q17" s="164">
        <v>4368</v>
      </c>
      <c r="R17" s="164">
        <v>4750</v>
      </c>
      <c r="S17" s="164">
        <v>5340</v>
      </c>
      <c r="T17" s="164">
        <v>5146</v>
      </c>
      <c r="U17" s="165">
        <f t="shared" si="4"/>
        <v>-3.6329588014981318E-2</v>
      </c>
      <c r="V17" s="164">
        <f t="shared" si="2"/>
        <v>-194</v>
      </c>
      <c r="W17" s="165">
        <f t="shared" si="5"/>
        <v>2.151823572211118E-2</v>
      </c>
    </row>
    <row r="18" spans="1:23" x14ac:dyDescent="0.25">
      <c r="A18" s="1"/>
      <c r="B18" s="163" t="s">
        <v>128</v>
      </c>
      <c r="C18" s="164">
        <v>74390</v>
      </c>
      <c r="D18" s="164">
        <v>28784</v>
      </c>
      <c r="E18" s="164">
        <v>25400</v>
      </c>
      <c r="F18" s="164">
        <v>62340</v>
      </c>
      <c r="G18" s="164">
        <v>67966</v>
      </c>
      <c r="H18" s="164">
        <v>63716</v>
      </c>
      <c r="I18" s="165">
        <f t="shared" si="3"/>
        <v>-6.2531265632816413E-2</v>
      </c>
      <c r="J18" s="164">
        <f t="shared" si="0"/>
        <v>-4250</v>
      </c>
      <c r="K18" s="165">
        <f t="shared" si="1"/>
        <v>1.1626413248958082E-2</v>
      </c>
      <c r="L18" s="79"/>
      <c r="N18" s="163" t="s">
        <v>128</v>
      </c>
      <c r="O18" s="164">
        <v>826</v>
      </c>
      <c r="P18" s="164">
        <v>406</v>
      </c>
      <c r="Q18" s="164">
        <v>369</v>
      </c>
      <c r="R18" s="164">
        <v>1261</v>
      </c>
      <c r="S18" s="164">
        <v>1457</v>
      </c>
      <c r="T18" s="164">
        <v>1177</v>
      </c>
      <c r="U18" s="165">
        <f t="shared" si="4"/>
        <v>-0.19217570350034319</v>
      </c>
      <c r="V18" s="164">
        <f t="shared" si="2"/>
        <v>-280</v>
      </c>
      <c r="W18" s="165">
        <f t="shared" si="5"/>
        <v>4.9216796433977569E-3</v>
      </c>
    </row>
    <row r="19" spans="1:23" x14ac:dyDescent="0.25">
      <c r="A19" s="162" t="s">
        <v>144</v>
      </c>
      <c r="B19" s="163" t="s">
        <v>131</v>
      </c>
      <c r="C19" s="164">
        <v>106028</v>
      </c>
      <c r="D19" s="164">
        <v>42711</v>
      </c>
      <c r="E19" s="164">
        <v>22147</v>
      </c>
      <c r="F19" s="164">
        <v>56752</v>
      </c>
      <c r="G19" s="164">
        <v>70972</v>
      </c>
      <c r="H19" s="164">
        <v>68752</v>
      </c>
      <c r="I19" s="165">
        <f t="shared" si="3"/>
        <v>-3.1279941385335075E-2</v>
      </c>
      <c r="J19" s="164">
        <f t="shared" si="0"/>
        <v>-2220</v>
      </c>
      <c r="K19" s="165">
        <f t="shared" si="1"/>
        <v>1.2545344398461392E-2</v>
      </c>
      <c r="L19" s="79"/>
      <c r="N19" s="163" t="s">
        <v>131</v>
      </c>
      <c r="O19" s="164">
        <v>1664</v>
      </c>
      <c r="P19" s="164">
        <v>932</v>
      </c>
      <c r="Q19" s="164">
        <v>521</v>
      </c>
      <c r="R19" s="164">
        <v>980</v>
      </c>
      <c r="S19" s="164">
        <v>944</v>
      </c>
      <c r="T19" s="164">
        <v>1508</v>
      </c>
      <c r="U19" s="165">
        <f t="shared" si="4"/>
        <v>0.59745762711864403</v>
      </c>
      <c r="V19" s="164">
        <f t="shared" si="2"/>
        <v>564</v>
      </c>
      <c r="W19" s="165">
        <f t="shared" si="5"/>
        <v>6.3057713697908394E-3</v>
      </c>
    </row>
    <row r="20" spans="1:23" x14ac:dyDescent="0.25">
      <c r="A20" s="167" t="s">
        <v>145</v>
      </c>
      <c r="B20" s="168" t="s">
        <v>145</v>
      </c>
      <c r="C20" s="169">
        <f t="shared" ref="C20:H20" si="6">C12-SUM(C13:C19)</f>
        <v>952849</v>
      </c>
      <c r="D20" s="169">
        <f t="shared" si="6"/>
        <v>308094</v>
      </c>
      <c r="E20" s="169">
        <f t="shared" si="6"/>
        <v>504396</v>
      </c>
      <c r="F20" s="169">
        <f t="shared" si="6"/>
        <v>1000652</v>
      </c>
      <c r="G20" s="169">
        <f t="shared" si="6"/>
        <v>1104537</v>
      </c>
      <c r="H20" s="169">
        <f t="shared" si="6"/>
        <v>1204558</v>
      </c>
      <c r="I20" s="170">
        <f t="shared" si="3"/>
        <v>9.0554684904172511E-2</v>
      </c>
      <c r="J20" s="169">
        <f t="shared" si="0"/>
        <v>100021</v>
      </c>
      <c r="K20" s="170">
        <f t="shared" si="1"/>
        <v>0.21979862342800002</v>
      </c>
      <c r="L20" s="79"/>
      <c r="N20" s="168" t="s">
        <v>145</v>
      </c>
      <c r="O20" s="169">
        <f t="shared" ref="O20:T20" si="7">O12-SUM(O13:O19)</f>
        <v>20589</v>
      </c>
      <c r="P20" s="169">
        <f t="shared" si="7"/>
        <v>9330</v>
      </c>
      <c r="Q20" s="169">
        <f t="shared" si="7"/>
        <v>13385</v>
      </c>
      <c r="R20" s="169">
        <f t="shared" si="7"/>
        <v>29384</v>
      </c>
      <c r="S20" s="169">
        <f t="shared" si="7"/>
        <v>32247</v>
      </c>
      <c r="T20" s="169">
        <f t="shared" si="7"/>
        <v>35531</v>
      </c>
      <c r="U20" s="170">
        <f t="shared" si="4"/>
        <v>0.10183893075324835</v>
      </c>
      <c r="V20" s="169">
        <f>T20-S20</f>
        <v>3284</v>
      </c>
      <c r="W20" s="170">
        <f t="shared" si="5"/>
        <v>0.14857451096819516</v>
      </c>
    </row>
    <row r="21" spans="1:23" x14ac:dyDescent="0.25">
      <c r="B21" s="155" t="s">
        <v>44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68</v>
      </c>
      <c r="C22" s="157">
        <v>1762715</v>
      </c>
      <c r="D22" s="157">
        <v>550867</v>
      </c>
      <c r="E22" s="157">
        <v>881045</v>
      </c>
      <c r="F22" s="157">
        <v>1757049</v>
      </c>
      <c r="G22" s="157">
        <v>1888332</v>
      </c>
      <c r="H22" s="157">
        <v>1938898</v>
      </c>
      <c r="I22" s="158">
        <f>IFERROR(H22/G22-1,"-")</f>
        <v>2.677813011694985E-2</v>
      </c>
      <c r="J22" s="157">
        <f>H22-G22</f>
        <v>50566</v>
      </c>
      <c r="K22" s="158">
        <f>H22/H$8</f>
        <v>0.35379542651105417</v>
      </c>
      <c r="L22" s="105"/>
      <c r="M22" s="105"/>
      <c r="N22" s="105"/>
    </row>
    <row r="23" spans="1:23" x14ac:dyDescent="0.25">
      <c r="B23" s="159" t="s">
        <v>97</v>
      </c>
      <c r="C23" s="160">
        <v>222987</v>
      </c>
      <c r="D23" s="160">
        <v>117997</v>
      </c>
      <c r="E23" s="160">
        <v>247584</v>
      </c>
      <c r="F23" s="160">
        <v>207208</v>
      </c>
      <c r="G23" s="160">
        <v>181512</v>
      </c>
      <c r="H23" s="160">
        <v>161819</v>
      </c>
      <c r="I23" s="161">
        <f>IFERROR(H23/G23-1,"-")</f>
        <v>-0.10849420423994005</v>
      </c>
      <c r="J23" s="160">
        <f t="shared" ref="J23:J33" si="8">H23-G23</f>
        <v>-19693</v>
      </c>
      <c r="K23" s="161">
        <f>H23/H$8</f>
        <v>2.9527505893859437E-2</v>
      </c>
    </row>
    <row r="24" spans="1:23" x14ac:dyDescent="0.25">
      <c r="B24" s="163" t="s">
        <v>103</v>
      </c>
      <c r="C24" s="164">
        <v>113067</v>
      </c>
      <c r="D24" s="164">
        <v>68476</v>
      </c>
      <c r="E24" s="164">
        <v>126666</v>
      </c>
      <c r="F24" s="164">
        <v>86811</v>
      </c>
      <c r="G24" s="164">
        <v>75374</v>
      </c>
      <c r="H24" s="164">
        <v>60650</v>
      </c>
      <c r="I24" s="165">
        <f>IFERROR(H24/G24-1,"-")</f>
        <v>-0.19534587523549229</v>
      </c>
      <c r="J24" s="164">
        <f t="shared" si="8"/>
        <v>-14724</v>
      </c>
      <c r="K24" s="165">
        <f>H24/H$8</f>
        <v>1.1066952783434423E-2</v>
      </c>
    </row>
    <row r="25" spans="1:23" x14ac:dyDescent="0.25">
      <c r="B25" s="163" t="s">
        <v>100</v>
      </c>
      <c r="C25" s="164">
        <v>109920</v>
      </c>
      <c r="D25" s="164">
        <v>49521</v>
      </c>
      <c r="E25" s="164">
        <v>120918</v>
      </c>
      <c r="F25" s="164">
        <v>120397</v>
      </c>
      <c r="G25" s="164">
        <v>106138</v>
      </c>
      <c r="H25" s="164">
        <v>101169</v>
      </c>
      <c r="I25" s="165">
        <f>IFERROR(H25/G25-1,"-")</f>
        <v>-4.6816408826245048E-2</v>
      </c>
      <c r="J25" s="164">
        <f t="shared" si="8"/>
        <v>-4969</v>
      </c>
      <c r="K25" s="165">
        <f>H25/H$8</f>
        <v>1.8460553110425014E-2</v>
      </c>
    </row>
    <row r="26" spans="1:23" x14ac:dyDescent="0.25">
      <c r="B26" s="159" t="s">
        <v>107</v>
      </c>
      <c r="C26" s="160">
        <v>1539728</v>
      </c>
      <c r="D26" s="160">
        <v>432870</v>
      </c>
      <c r="E26" s="160">
        <v>633461</v>
      </c>
      <c r="F26" s="160">
        <v>1549841</v>
      </c>
      <c r="G26" s="160">
        <v>1706820</v>
      </c>
      <c r="H26" s="160">
        <v>1777079</v>
      </c>
      <c r="I26" s="161">
        <f>IFERROR(H26/G26-1,"-")</f>
        <v>4.1163684512719456E-2</v>
      </c>
      <c r="J26" s="160">
        <f t="shared" si="8"/>
        <v>70259</v>
      </c>
      <c r="K26" s="161">
        <f>H26/H$8</f>
        <v>0.32426792061719473</v>
      </c>
    </row>
    <row r="27" spans="1:23" x14ac:dyDescent="0.25">
      <c r="B27" s="163" t="s">
        <v>110</v>
      </c>
      <c r="C27" s="164">
        <v>757594</v>
      </c>
      <c r="D27" s="164">
        <v>187852</v>
      </c>
      <c r="E27" s="164">
        <v>208305</v>
      </c>
      <c r="F27" s="164">
        <v>783677</v>
      </c>
      <c r="G27" s="164">
        <v>883653</v>
      </c>
      <c r="H27" s="164">
        <v>930359</v>
      </c>
      <c r="I27" s="165">
        <f t="shared" ref="I27:I34" si="9">IFERROR(H27/G27-1,"-")</f>
        <v>5.2855589241478373E-2</v>
      </c>
      <c r="J27" s="164">
        <f t="shared" si="8"/>
        <v>46706</v>
      </c>
      <c r="K27" s="165">
        <f t="shared" ref="K27:K34" si="10">H27/H$8</f>
        <v>0.16976486602874305</v>
      </c>
    </row>
    <row r="28" spans="1:23" x14ac:dyDescent="0.25">
      <c r="B28" s="163" t="s">
        <v>113</v>
      </c>
      <c r="C28" s="164">
        <v>201016</v>
      </c>
      <c r="D28" s="164">
        <v>57141</v>
      </c>
      <c r="E28" s="164">
        <v>103865</v>
      </c>
      <c r="F28" s="164">
        <v>169299</v>
      </c>
      <c r="G28" s="164">
        <v>182538</v>
      </c>
      <c r="H28" s="164">
        <v>183463</v>
      </c>
      <c r="I28" s="165">
        <f t="shared" si="9"/>
        <v>5.0674380129069885E-3</v>
      </c>
      <c r="J28" s="164">
        <f t="shared" si="8"/>
        <v>925</v>
      </c>
      <c r="K28" s="165">
        <f t="shared" si="10"/>
        <v>3.3476939134496779E-2</v>
      </c>
    </row>
    <row r="29" spans="1:23" x14ac:dyDescent="0.25">
      <c r="B29" s="163" t="s">
        <v>116</v>
      </c>
      <c r="C29" s="164">
        <v>52571</v>
      </c>
      <c r="D29" s="164">
        <v>20504</v>
      </c>
      <c r="E29" s="164">
        <v>42447</v>
      </c>
      <c r="F29" s="164">
        <v>63176</v>
      </c>
      <c r="G29" s="164">
        <v>65334</v>
      </c>
      <c r="H29" s="164">
        <v>57978</v>
      </c>
      <c r="I29" s="165">
        <f t="shared" si="9"/>
        <v>-0.11259068785012394</v>
      </c>
      <c r="J29" s="164">
        <f t="shared" si="8"/>
        <v>-7356</v>
      </c>
      <c r="K29" s="165">
        <f t="shared" si="10"/>
        <v>1.0579386454706694E-2</v>
      </c>
    </row>
    <row r="30" spans="1:23" x14ac:dyDescent="0.25">
      <c r="B30" s="163" t="s">
        <v>123</v>
      </c>
      <c r="C30" s="164">
        <v>61428</v>
      </c>
      <c r="D30" s="164">
        <v>17078</v>
      </c>
      <c r="E30" s="164">
        <v>41550</v>
      </c>
      <c r="F30" s="164">
        <v>75901</v>
      </c>
      <c r="G30" s="164">
        <v>70878</v>
      </c>
      <c r="H30" s="164">
        <v>71598</v>
      </c>
      <c r="I30" s="165">
        <f t="shared" si="9"/>
        <v>1.0158300177770307E-2</v>
      </c>
      <c r="J30" s="164">
        <f t="shared" si="8"/>
        <v>720</v>
      </c>
      <c r="K30" s="165">
        <f t="shared" si="10"/>
        <v>1.3064660929733518E-2</v>
      </c>
    </row>
    <row r="31" spans="1:23" x14ac:dyDescent="0.25">
      <c r="B31" s="163" t="s">
        <v>119</v>
      </c>
      <c r="C31" s="164">
        <v>70272</v>
      </c>
      <c r="D31" s="164">
        <v>28980</v>
      </c>
      <c r="E31" s="164">
        <v>51893</v>
      </c>
      <c r="F31" s="164">
        <v>82793</v>
      </c>
      <c r="G31" s="164">
        <v>80226</v>
      </c>
      <c r="H31" s="164">
        <v>81717</v>
      </c>
      <c r="I31" s="165">
        <f t="shared" si="9"/>
        <v>1.858499738239483E-2</v>
      </c>
      <c r="J31" s="164">
        <f t="shared" si="8"/>
        <v>1491</v>
      </c>
      <c r="K31" s="165">
        <f t="shared" si="10"/>
        <v>1.4911099432875692E-2</v>
      </c>
    </row>
    <row r="32" spans="1:23" x14ac:dyDescent="0.25">
      <c r="B32" s="163" t="s">
        <v>128</v>
      </c>
      <c r="C32" s="164">
        <v>30964</v>
      </c>
      <c r="D32" s="164">
        <v>11625</v>
      </c>
      <c r="E32" s="164">
        <v>7603</v>
      </c>
      <c r="F32" s="164">
        <v>22864</v>
      </c>
      <c r="G32" s="164">
        <v>24590</v>
      </c>
      <c r="H32" s="164">
        <v>24160</v>
      </c>
      <c r="I32" s="165">
        <f t="shared" si="9"/>
        <v>-1.7486783245221682E-2</v>
      </c>
      <c r="J32" s="164">
        <f t="shared" si="8"/>
        <v>-430</v>
      </c>
      <c r="K32" s="165">
        <f t="shared" si="10"/>
        <v>4.4085338705321629E-3</v>
      </c>
    </row>
    <row r="33" spans="2:14" x14ac:dyDescent="0.25">
      <c r="B33" s="163" t="s">
        <v>131</v>
      </c>
      <c r="C33" s="164">
        <v>35546</v>
      </c>
      <c r="D33" s="164">
        <v>13377</v>
      </c>
      <c r="E33" s="164">
        <v>5465</v>
      </c>
      <c r="F33" s="164">
        <v>19705</v>
      </c>
      <c r="G33" s="164">
        <v>25667</v>
      </c>
      <c r="H33" s="164">
        <v>23273</v>
      </c>
      <c r="I33" s="165">
        <f t="shared" si="9"/>
        <v>-9.3271515954338247E-2</v>
      </c>
      <c r="J33" s="164">
        <f t="shared" si="8"/>
        <v>-2394</v>
      </c>
      <c r="K33" s="165">
        <f t="shared" si="10"/>
        <v>4.2466808265271116E-3</v>
      </c>
    </row>
    <row r="34" spans="2:14" x14ac:dyDescent="0.25">
      <c r="B34" s="168" t="s">
        <v>145</v>
      </c>
      <c r="C34" s="169">
        <f t="shared" ref="C34:H34" si="11">C26-SUM(C27:C33)</f>
        <v>330337</v>
      </c>
      <c r="D34" s="169">
        <f t="shared" si="11"/>
        <v>96313</v>
      </c>
      <c r="E34" s="169">
        <f t="shared" si="11"/>
        <v>172333</v>
      </c>
      <c r="F34" s="169">
        <f t="shared" si="11"/>
        <v>332426</v>
      </c>
      <c r="G34" s="169">
        <f t="shared" si="11"/>
        <v>373934</v>
      </c>
      <c r="H34" s="169">
        <f t="shared" si="11"/>
        <v>404531</v>
      </c>
      <c r="I34" s="170">
        <f t="shared" si="9"/>
        <v>8.1824600063112651E-2</v>
      </c>
      <c r="J34" s="169">
        <f>H34-G34</f>
        <v>30597</v>
      </c>
      <c r="K34" s="170">
        <f t="shared" si="10"/>
        <v>7.3815753939579731E-2</v>
      </c>
    </row>
    <row r="35" spans="2:14" x14ac:dyDescent="0.25">
      <c r="B35" s="155" t="s">
        <v>45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68</v>
      </c>
      <c r="C36" s="157">
        <v>1299411</v>
      </c>
      <c r="D36" s="157">
        <v>375345</v>
      </c>
      <c r="E36" s="157">
        <v>492258</v>
      </c>
      <c r="F36" s="157">
        <v>1243535</v>
      </c>
      <c r="G36" s="157">
        <v>1319978</v>
      </c>
      <c r="H36" s="157">
        <v>1387823</v>
      </c>
      <c r="I36" s="158">
        <f>IFERROR(H36/G36-1,"-")</f>
        <v>5.139858391579244E-2</v>
      </c>
      <c r="J36" s="157">
        <f>H36-G36</f>
        <v>67845</v>
      </c>
      <c r="K36" s="158">
        <f>H36/H$8</f>
        <v>0.2532394330216704</v>
      </c>
      <c r="L36" s="105"/>
      <c r="M36" s="105"/>
      <c r="N36" s="105"/>
    </row>
    <row r="37" spans="2:14" x14ac:dyDescent="0.25">
      <c r="B37" s="159" t="s">
        <v>97</v>
      </c>
      <c r="C37" s="160">
        <v>127819</v>
      </c>
      <c r="D37" s="160">
        <v>51760</v>
      </c>
      <c r="E37" s="160">
        <v>83468</v>
      </c>
      <c r="F37" s="160">
        <v>123951</v>
      </c>
      <c r="G37" s="160">
        <v>118966</v>
      </c>
      <c r="H37" s="160">
        <v>114660</v>
      </c>
      <c r="I37" s="161">
        <f>IFERROR(H37/G37-1,"-")</f>
        <v>-3.6195215439705497E-2</v>
      </c>
      <c r="J37" s="160">
        <f t="shared" ref="J37:J47" si="12">H37-G37</f>
        <v>-4306</v>
      </c>
      <c r="K37" s="161">
        <f>H37/H$8</f>
        <v>2.0922288642186166E-2</v>
      </c>
    </row>
    <row r="38" spans="2:14" x14ac:dyDescent="0.25">
      <c r="B38" s="163" t="s">
        <v>103</v>
      </c>
      <c r="C38" s="164">
        <v>51328</v>
      </c>
      <c r="D38" s="164">
        <v>24912</v>
      </c>
      <c r="E38" s="164">
        <v>43482</v>
      </c>
      <c r="F38" s="164">
        <v>48094</v>
      </c>
      <c r="G38" s="164">
        <v>51902</v>
      </c>
      <c r="H38" s="164">
        <v>50245</v>
      </c>
      <c r="I38" s="165">
        <f>IFERROR(H38/G38-1,"-")</f>
        <v>-3.1925552001849655E-2</v>
      </c>
      <c r="J38" s="164">
        <f t="shared" si="12"/>
        <v>-1657</v>
      </c>
      <c r="K38" s="165">
        <f>H38/H$8</f>
        <v>9.1683271657652526E-3</v>
      </c>
    </row>
    <row r="39" spans="2:14" x14ac:dyDescent="0.25">
      <c r="B39" s="163" t="s">
        <v>100</v>
      </c>
      <c r="C39" s="164">
        <v>76491</v>
      </c>
      <c r="D39" s="164">
        <v>26848</v>
      </c>
      <c r="E39" s="164">
        <v>39986</v>
      </c>
      <c r="F39" s="164">
        <v>75857</v>
      </c>
      <c r="G39" s="164">
        <v>67064</v>
      </c>
      <c r="H39" s="164">
        <v>64415</v>
      </c>
      <c r="I39" s="165">
        <f>IFERROR(H39/G39-1,"-")</f>
        <v>-3.9499582488369267E-2</v>
      </c>
      <c r="J39" s="164">
        <f t="shared" si="12"/>
        <v>-2649</v>
      </c>
      <c r="K39" s="165">
        <f>H39/H$8</f>
        <v>1.1753961476420913E-2</v>
      </c>
    </row>
    <row r="40" spans="2:14" x14ac:dyDescent="0.25">
      <c r="B40" s="159" t="s">
        <v>107</v>
      </c>
      <c r="C40" s="160">
        <v>1171592</v>
      </c>
      <c r="D40" s="160">
        <v>323585</v>
      </c>
      <c r="E40" s="160">
        <v>408790</v>
      </c>
      <c r="F40" s="160">
        <v>1119584</v>
      </c>
      <c r="G40" s="160">
        <v>1201012</v>
      </c>
      <c r="H40" s="160">
        <v>1273163</v>
      </c>
      <c r="I40" s="161">
        <f>IFERROR(H40/G40-1,"-")</f>
        <v>6.007516994001727E-2</v>
      </c>
      <c r="J40" s="160">
        <f t="shared" si="12"/>
        <v>72151</v>
      </c>
      <c r="K40" s="161">
        <f>H40/H$8</f>
        <v>0.23231714437948425</v>
      </c>
    </row>
    <row r="41" spans="2:14" x14ac:dyDescent="0.25">
      <c r="B41" s="163" t="s">
        <v>110</v>
      </c>
      <c r="C41" s="164">
        <v>640459</v>
      </c>
      <c r="D41" s="164">
        <v>146501</v>
      </c>
      <c r="E41" s="164">
        <v>142606</v>
      </c>
      <c r="F41" s="164">
        <v>581865</v>
      </c>
      <c r="G41" s="164">
        <v>634691</v>
      </c>
      <c r="H41" s="164">
        <v>683651</v>
      </c>
      <c r="I41" s="165">
        <f t="shared" ref="I41:I48" si="13">IFERROR(H41/G41-1,"-")</f>
        <v>7.7139899573178239E-2</v>
      </c>
      <c r="J41" s="164">
        <f t="shared" si="12"/>
        <v>48960</v>
      </c>
      <c r="K41" s="165">
        <f t="shared" ref="K41:K48" si="14">H41/H$8</f>
        <v>0.12474745815907216</v>
      </c>
    </row>
    <row r="42" spans="2:14" x14ac:dyDescent="0.25">
      <c r="B42" s="163" t="s">
        <v>113</v>
      </c>
      <c r="C42" s="164">
        <v>52401</v>
      </c>
      <c r="D42" s="164">
        <v>16159</v>
      </c>
      <c r="E42" s="164">
        <v>21846</v>
      </c>
      <c r="F42" s="164">
        <v>39072</v>
      </c>
      <c r="G42" s="164">
        <v>45133</v>
      </c>
      <c r="H42" s="164">
        <v>44501</v>
      </c>
      <c r="I42" s="165">
        <f t="shared" si="13"/>
        <v>-1.4003057629672355E-2</v>
      </c>
      <c r="J42" s="164">
        <f t="shared" si="12"/>
        <v>-632</v>
      </c>
      <c r="K42" s="165">
        <f t="shared" si="14"/>
        <v>8.1202055369433684E-3</v>
      </c>
    </row>
    <row r="43" spans="2:14" x14ac:dyDescent="0.25">
      <c r="B43" s="163" t="s">
        <v>116</v>
      </c>
      <c r="C43" s="164">
        <v>24405</v>
      </c>
      <c r="D43" s="164">
        <v>9702</v>
      </c>
      <c r="E43" s="164">
        <v>19919</v>
      </c>
      <c r="F43" s="164">
        <v>27268</v>
      </c>
      <c r="G43" s="164">
        <v>28898</v>
      </c>
      <c r="H43" s="164">
        <v>29098</v>
      </c>
      <c r="I43" s="165">
        <f t="shared" si="13"/>
        <v>6.9208941795280143E-3</v>
      </c>
      <c r="J43" s="164">
        <f t="shared" si="12"/>
        <v>200</v>
      </c>
      <c r="K43" s="165">
        <f t="shared" si="14"/>
        <v>5.3095827220506981E-3</v>
      </c>
    </row>
    <row r="44" spans="2:14" x14ac:dyDescent="0.25">
      <c r="B44" s="163" t="s">
        <v>123</v>
      </c>
      <c r="C44" s="164">
        <v>53890</v>
      </c>
      <c r="D44" s="164">
        <v>15410</v>
      </c>
      <c r="E44" s="164">
        <v>30677</v>
      </c>
      <c r="F44" s="164">
        <v>57015</v>
      </c>
      <c r="G44" s="164">
        <v>55478</v>
      </c>
      <c r="H44" s="164">
        <v>57898</v>
      </c>
      <c r="I44" s="165">
        <f t="shared" si="13"/>
        <v>4.3620894769097696E-2</v>
      </c>
      <c r="J44" s="164">
        <f t="shared" si="12"/>
        <v>2420</v>
      </c>
      <c r="K44" s="165">
        <f t="shared" si="14"/>
        <v>1.0564788660433408E-2</v>
      </c>
    </row>
    <row r="45" spans="2:14" x14ac:dyDescent="0.25">
      <c r="B45" s="163" t="s">
        <v>119</v>
      </c>
      <c r="C45" s="164">
        <v>41202</v>
      </c>
      <c r="D45" s="164">
        <v>15534</v>
      </c>
      <c r="E45" s="164">
        <v>22807</v>
      </c>
      <c r="F45" s="164">
        <v>38767</v>
      </c>
      <c r="G45" s="164">
        <v>44187</v>
      </c>
      <c r="H45" s="164">
        <v>44633</v>
      </c>
      <c r="I45" s="165">
        <f t="shared" si="13"/>
        <v>1.0093466404146101E-2</v>
      </c>
      <c r="J45" s="164">
        <f t="shared" si="12"/>
        <v>446</v>
      </c>
      <c r="K45" s="165">
        <f t="shared" si="14"/>
        <v>8.1442918974942886E-3</v>
      </c>
    </row>
    <row r="46" spans="2:14" x14ac:dyDescent="0.25">
      <c r="B46" s="163" t="s">
        <v>128</v>
      </c>
      <c r="C46" s="164">
        <v>26919</v>
      </c>
      <c r="D46" s="164">
        <v>9750</v>
      </c>
      <c r="E46" s="164">
        <v>10533</v>
      </c>
      <c r="F46" s="164">
        <v>22457</v>
      </c>
      <c r="G46" s="164">
        <v>23505</v>
      </c>
      <c r="H46" s="164">
        <v>22219</v>
      </c>
      <c r="I46" s="165">
        <f t="shared" si="13"/>
        <v>-5.4711763454584172E-2</v>
      </c>
      <c r="J46" s="164">
        <f t="shared" si="12"/>
        <v>-1286</v>
      </c>
      <c r="K46" s="165">
        <f t="shared" si="14"/>
        <v>4.0543548869765777E-3</v>
      </c>
    </row>
    <row r="47" spans="2:14" x14ac:dyDescent="0.25">
      <c r="B47" s="163" t="s">
        <v>131</v>
      </c>
      <c r="C47" s="164">
        <v>42509</v>
      </c>
      <c r="D47" s="164">
        <v>16737</v>
      </c>
      <c r="E47" s="164">
        <v>10472</v>
      </c>
      <c r="F47" s="164">
        <v>22560</v>
      </c>
      <c r="G47" s="164">
        <v>26526</v>
      </c>
      <c r="H47" s="164">
        <v>24735</v>
      </c>
      <c r="I47" s="165">
        <f t="shared" si="13"/>
        <v>-6.7518660936439767E-2</v>
      </c>
      <c r="J47" s="164">
        <f t="shared" si="12"/>
        <v>-1791</v>
      </c>
      <c r="K47" s="165">
        <f t="shared" si="14"/>
        <v>4.5134555168714011E-3</v>
      </c>
    </row>
    <row r="48" spans="2:14" x14ac:dyDescent="0.25">
      <c r="B48" s="168" t="s">
        <v>145</v>
      </c>
      <c r="C48" s="169">
        <f t="shared" ref="C48:H48" si="15">C40-SUM(C41:C47)</f>
        <v>289807</v>
      </c>
      <c r="D48" s="169">
        <f t="shared" si="15"/>
        <v>93792</v>
      </c>
      <c r="E48" s="169">
        <f t="shared" si="15"/>
        <v>149930</v>
      </c>
      <c r="F48" s="169">
        <f t="shared" si="15"/>
        <v>330580</v>
      </c>
      <c r="G48" s="169">
        <f t="shared" si="15"/>
        <v>342594</v>
      </c>
      <c r="H48" s="169">
        <f t="shared" si="15"/>
        <v>366428</v>
      </c>
      <c r="I48" s="170">
        <f t="shared" si="13"/>
        <v>6.9569227715605031E-2</v>
      </c>
      <c r="J48" s="169">
        <f>H48-G48</f>
        <v>23834</v>
      </c>
      <c r="K48" s="170">
        <f t="shared" si="14"/>
        <v>6.6863006999642358E-2</v>
      </c>
    </row>
    <row r="49" spans="2:14" x14ac:dyDescent="0.25">
      <c r="B49" s="155" t="s">
        <v>46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68</v>
      </c>
      <c r="C50" s="157">
        <v>45076</v>
      </c>
      <c r="D50" s="157">
        <v>12633</v>
      </c>
      <c r="E50" s="157">
        <v>20161</v>
      </c>
      <c r="F50" s="157">
        <v>37751</v>
      </c>
      <c r="G50" s="157">
        <v>51166</v>
      </c>
      <c r="H50" s="157">
        <v>43737</v>
      </c>
      <c r="I50" s="158">
        <f>IFERROR(H50/G50-1,"-")</f>
        <v>-0.14519407418989172</v>
      </c>
      <c r="J50" s="157">
        <f>H50-G50</f>
        <v>-7429</v>
      </c>
      <c r="K50" s="158">
        <f>H50/H$8</f>
        <v>7.9807966016334931E-3</v>
      </c>
      <c r="L50" s="105"/>
      <c r="M50" s="105"/>
      <c r="N50" s="105"/>
    </row>
    <row r="51" spans="2:14" x14ac:dyDescent="0.25">
      <c r="B51" s="159" t="s">
        <v>97</v>
      </c>
      <c r="C51" s="160">
        <v>10509</v>
      </c>
      <c r="D51" s="160">
        <v>2339</v>
      </c>
      <c r="E51" s="160">
        <v>4950</v>
      </c>
      <c r="F51" s="160">
        <v>6762</v>
      </c>
      <c r="G51" s="160">
        <v>20250</v>
      </c>
      <c r="H51" s="160">
        <v>11054</v>
      </c>
      <c r="I51" s="161">
        <f>IFERROR(H51/G51-1,"-")</f>
        <v>-0.45412345679012345</v>
      </c>
      <c r="J51" s="160">
        <f t="shared" ref="J51:J61" si="16">H51-G51</f>
        <v>-9196</v>
      </c>
      <c r="K51" s="161">
        <f>H51/H$8</f>
        <v>2.0170502237111974E-3</v>
      </c>
    </row>
    <row r="52" spans="2:14" x14ac:dyDescent="0.25">
      <c r="B52" s="163" t="s">
        <v>103</v>
      </c>
      <c r="C52" s="164">
        <v>5944</v>
      </c>
      <c r="D52" s="164">
        <v>1658</v>
      </c>
      <c r="E52" s="164">
        <v>2415</v>
      </c>
      <c r="F52" s="164">
        <v>3515</v>
      </c>
      <c r="G52" s="164">
        <v>14811</v>
      </c>
      <c r="H52" s="164">
        <v>7251</v>
      </c>
      <c r="I52" s="165">
        <f>IFERROR(H52/G52-1,"-")</f>
        <v>-0.51043143609479436</v>
      </c>
      <c r="J52" s="164">
        <f t="shared" si="16"/>
        <v>-7560</v>
      </c>
      <c r="K52" s="165">
        <f>H52/H$8</f>
        <v>1.323107578444897E-3</v>
      </c>
    </row>
    <row r="53" spans="2:14" x14ac:dyDescent="0.25">
      <c r="B53" s="163" t="s">
        <v>100</v>
      </c>
      <c r="C53" s="164">
        <v>4565</v>
      </c>
      <c r="D53" s="164">
        <v>681</v>
      </c>
      <c r="E53" s="164">
        <v>2535</v>
      </c>
      <c r="F53" s="164">
        <v>3247</v>
      </c>
      <c r="G53" s="164">
        <v>5439</v>
      </c>
      <c r="H53" s="164">
        <v>3803</v>
      </c>
      <c r="I53" s="165">
        <f>IFERROR(H53/G53-1,"-")</f>
        <v>-0.30079058650487223</v>
      </c>
      <c r="J53" s="164">
        <f t="shared" si="16"/>
        <v>-1636</v>
      </c>
      <c r="K53" s="165">
        <f>H53/H$8</f>
        <v>6.9394264526630026E-4</v>
      </c>
    </row>
    <row r="54" spans="2:14" x14ac:dyDescent="0.25">
      <c r="B54" s="159" t="s">
        <v>107</v>
      </c>
      <c r="C54" s="160">
        <v>34567</v>
      </c>
      <c r="D54" s="160">
        <v>10294</v>
      </c>
      <c r="E54" s="160">
        <v>15211</v>
      </c>
      <c r="F54" s="160">
        <v>30989</v>
      </c>
      <c r="G54" s="160">
        <v>30916</v>
      </c>
      <c r="H54" s="160">
        <v>32683</v>
      </c>
      <c r="I54" s="161">
        <f>IFERROR(H54/G54-1,"-")</f>
        <v>5.7154871264070373E-2</v>
      </c>
      <c r="J54" s="160">
        <f t="shared" si="16"/>
        <v>1767</v>
      </c>
      <c r="K54" s="161">
        <f>H54/H$8</f>
        <v>5.9637463779222957E-3</v>
      </c>
    </row>
    <row r="55" spans="2:14" x14ac:dyDescent="0.25">
      <c r="B55" s="163" t="s">
        <v>110</v>
      </c>
      <c r="C55" s="164">
        <v>10275</v>
      </c>
      <c r="D55" s="164">
        <v>3060</v>
      </c>
      <c r="E55" s="164">
        <v>3030</v>
      </c>
      <c r="F55" s="164">
        <v>10352</v>
      </c>
      <c r="G55" s="164">
        <v>9308</v>
      </c>
      <c r="H55" s="164">
        <v>11037</v>
      </c>
      <c r="I55" s="165">
        <f t="shared" ref="I55:I62" si="17">IFERROR(H55/G55-1,"-")</f>
        <v>0.18575418994413417</v>
      </c>
      <c r="J55" s="164">
        <f t="shared" si="16"/>
        <v>1729</v>
      </c>
      <c r="K55" s="165">
        <f t="shared" ref="K55:K62" si="18">H55/H$8</f>
        <v>2.013948192428124E-3</v>
      </c>
    </row>
    <row r="56" spans="2:14" x14ac:dyDescent="0.25">
      <c r="B56" s="163" t="s">
        <v>113</v>
      </c>
      <c r="C56" s="164">
        <v>9881</v>
      </c>
      <c r="D56" s="164">
        <v>2874</v>
      </c>
      <c r="E56" s="164">
        <v>5150</v>
      </c>
      <c r="F56" s="164">
        <v>6811</v>
      </c>
      <c r="G56" s="164">
        <v>6211</v>
      </c>
      <c r="H56" s="164">
        <v>6595</v>
      </c>
      <c r="I56" s="165">
        <f t="shared" si="17"/>
        <v>6.1825792947995506E-2</v>
      </c>
      <c r="J56" s="164">
        <f t="shared" si="16"/>
        <v>384</v>
      </c>
      <c r="K56" s="165">
        <f t="shared" si="18"/>
        <v>1.2034056654039575E-3</v>
      </c>
    </row>
    <row r="57" spans="2:14" x14ac:dyDescent="0.25">
      <c r="B57" s="163" t="s">
        <v>116</v>
      </c>
      <c r="C57" s="164">
        <v>2186</v>
      </c>
      <c r="D57" s="164">
        <v>544</v>
      </c>
      <c r="E57" s="164">
        <v>1642</v>
      </c>
      <c r="F57" s="164">
        <v>2746</v>
      </c>
      <c r="G57" s="164">
        <v>2942</v>
      </c>
      <c r="H57" s="164">
        <v>2300</v>
      </c>
      <c r="I57" s="165">
        <f t="shared" si="17"/>
        <v>-0.21821889870836164</v>
      </c>
      <c r="J57" s="164">
        <f t="shared" si="16"/>
        <v>-642</v>
      </c>
      <c r="K57" s="165">
        <f t="shared" si="18"/>
        <v>4.1968658535695259E-4</v>
      </c>
    </row>
    <row r="58" spans="2:14" x14ac:dyDescent="0.25">
      <c r="B58" s="163" t="s">
        <v>123</v>
      </c>
      <c r="C58" s="164">
        <v>731</v>
      </c>
      <c r="D58" s="164">
        <v>284</v>
      </c>
      <c r="E58" s="164">
        <v>377</v>
      </c>
      <c r="F58" s="164">
        <v>868</v>
      </c>
      <c r="G58" s="164">
        <v>832</v>
      </c>
      <c r="H58" s="164">
        <v>1093</v>
      </c>
      <c r="I58" s="165">
        <f t="shared" si="17"/>
        <v>0.31370192307692313</v>
      </c>
      <c r="J58" s="164">
        <f t="shared" si="16"/>
        <v>261</v>
      </c>
      <c r="K58" s="165">
        <f t="shared" si="18"/>
        <v>1.994423642587605E-4</v>
      </c>
    </row>
    <row r="59" spans="2:14" x14ac:dyDescent="0.25">
      <c r="B59" s="163" t="s">
        <v>119</v>
      </c>
      <c r="C59" s="164">
        <v>686</v>
      </c>
      <c r="D59" s="164">
        <v>229</v>
      </c>
      <c r="E59" s="164">
        <v>476</v>
      </c>
      <c r="F59" s="164">
        <v>657</v>
      </c>
      <c r="G59" s="164">
        <v>709</v>
      </c>
      <c r="H59" s="164">
        <v>810</v>
      </c>
      <c r="I59" s="165">
        <f t="shared" si="17"/>
        <v>0.14245416078984485</v>
      </c>
      <c r="J59" s="164">
        <f t="shared" si="16"/>
        <v>101</v>
      </c>
      <c r="K59" s="165">
        <f t="shared" si="18"/>
        <v>1.4780266701701372E-4</v>
      </c>
    </row>
    <row r="60" spans="2:14" x14ac:dyDescent="0.25">
      <c r="B60" s="163" t="s">
        <v>128</v>
      </c>
      <c r="C60" s="164">
        <v>281</v>
      </c>
      <c r="D60" s="164">
        <v>136</v>
      </c>
      <c r="E60" s="164">
        <v>98</v>
      </c>
      <c r="F60" s="164">
        <v>136</v>
      </c>
      <c r="G60" s="164">
        <v>243</v>
      </c>
      <c r="H60" s="164">
        <v>141</v>
      </c>
      <c r="I60" s="165">
        <f t="shared" si="17"/>
        <v>-0.41975308641975306</v>
      </c>
      <c r="J60" s="164">
        <f t="shared" si="16"/>
        <v>-102</v>
      </c>
      <c r="K60" s="165">
        <f t="shared" si="18"/>
        <v>2.5728612406665352E-5</v>
      </c>
    </row>
    <row r="61" spans="2:14" x14ac:dyDescent="0.25">
      <c r="B61" s="163" t="s">
        <v>131</v>
      </c>
      <c r="C61" s="164">
        <v>591</v>
      </c>
      <c r="D61" s="164">
        <v>217</v>
      </c>
      <c r="E61" s="164">
        <v>91</v>
      </c>
      <c r="F61" s="164">
        <v>153</v>
      </c>
      <c r="G61" s="164">
        <v>195</v>
      </c>
      <c r="H61" s="164">
        <v>156</v>
      </c>
      <c r="I61" s="165">
        <f t="shared" si="17"/>
        <v>-0.19999999999999996</v>
      </c>
      <c r="J61" s="164">
        <f t="shared" si="16"/>
        <v>-39</v>
      </c>
      <c r="K61" s="165">
        <f t="shared" si="18"/>
        <v>2.8465698832906347E-5</v>
      </c>
    </row>
    <row r="62" spans="2:14" x14ac:dyDescent="0.25">
      <c r="B62" s="168" t="s">
        <v>145</v>
      </c>
      <c r="C62" s="169">
        <f t="shared" ref="C62:H62" si="19">C54-SUM(C55:C61)</f>
        <v>9936</v>
      </c>
      <c r="D62" s="169">
        <f t="shared" si="19"/>
        <v>2950</v>
      </c>
      <c r="E62" s="169">
        <f t="shared" si="19"/>
        <v>4347</v>
      </c>
      <c r="F62" s="169">
        <f t="shared" si="19"/>
        <v>9266</v>
      </c>
      <c r="G62" s="169">
        <f t="shared" si="19"/>
        <v>10476</v>
      </c>
      <c r="H62" s="169">
        <f t="shared" si="19"/>
        <v>10551</v>
      </c>
      <c r="I62" s="170">
        <f t="shared" si="17"/>
        <v>7.1592210767468245E-3</v>
      </c>
      <c r="J62" s="169">
        <f>H62-G62</f>
        <v>75</v>
      </c>
      <c r="K62" s="170">
        <f t="shared" si="18"/>
        <v>1.9252665922179159E-3</v>
      </c>
    </row>
    <row r="63" spans="2:14" x14ac:dyDescent="0.25">
      <c r="B63" s="155" t="s">
        <v>47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68</v>
      </c>
      <c r="C64" s="157">
        <v>137126</v>
      </c>
      <c r="D64" s="157">
        <v>55313</v>
      </c>
      <c r="E64" s="157">
        <v>70304</v>
      </c>
      <c r="F64" s="157">
        <v>161080</v>
      </c>
      <c r="G64" s="157">
        <v>179837</v>
      </c>
      <c r="H64" s="157">
        <v>231856</v>
      </c>
      <c r="I64" s="158">
        <f>IFERROR(H64/G64-1,"-")</f>
        <v>0.28925638216829674</v>
      </c>
      <c r="J64" s="157">
        <f>H64-G64</f>
        <v>52019</v>
      </c>
      <c r="K64" s="158">
        <f>H64/H$8</f>
        <v>4.2307327362835476E-2</v>
      </c>
      <c r="L64" s="105"/>
      <c r="M64" s="105"/>
      <c r="N64" s="105"/>
    </row>
    <row r="65" spans="2:14" x14ac:dyDescent="0.25">
      <c r="B65" s="159" t="s">
        <v>97</v>
      </c>
      <c r="C65" s="160">
        <v>41904</v>
      </c>
      <c r="D65" s="160">
        <v>24273</v>
      </c>
      <c r="E65" s="160">
        <v>26311</v>
      </c>
      <c r="F65" s="160">
        <v>32375</v>
      </c>
      <c r="G65" s="160">
        <v>47068</v>
      </c>
      <c r="H65" s="160">
        <v>61312</v>
      </c>
      <c r="I65" s="161">
        <f>IFERROR(H65/G65-1,"-")</f>
        <v>0.30262598793235318</v>
      </c>
      <c r="J65" s="160">
        <f t="shared" ref="J65:J75" si="20">H65-G65</f>
        <v>14244</v>
      </c>
      <c r="K65" s="161">
        <f>H65/H$8</f>
        <v>1.1187749531045859E-2</v>
      </c>
    </row>
    <row r="66" spans="2:14" x14ac:dyDescent="0.25">
      <c r="B66" s="163" t="s">
        <v>103</v>
      </c>
      <c r="C66" s="164">
        <v>22752</v>
      </c>
      <c r="D66" s="164">
        <v>8930</v>
      </c>
      <c r="E66" s="164">
        <v>21567</v>
      </c>
      <c r="F66" s="164">
        <v>23338</v>
      </c>
      <c r="G66" s="164">
        <v>31999</v>
      </c>
      <c r="H66" s="164">
        <v>37562</v>
      </c>
      <c r="I66" s="165">
        <f>IFERROR(H66/G66-1,"-")</f>
        <v>0.17384918278696215</v>
      </c>
      <c r="J66" s="164">
        <f t="shared" si="20"/>
        <v>5563</v>
      </c>
      <c r="K66" s="165">
        <f>H66/H$8</f>
        <v>6.8540293561642832E-3</v>
      </c>
    </row>
    <row r="67" spans="2:14" x14ac:dyDescent="0.25">
      <c r="B67" s="163" t="s">
        <v>100</v>
      </c>
      <c r="C67" s="164">
        <v>19152</v>
      </c>
      <c r="D67" s="164">
        <v>15343</v>
      </c>
      <c r="E67" s="164">
        <v>4744</v>
      </c>
      <c r="F67" s="164">
        <v>9037</v>
      </c>
      <c r="G67" s="164">
        <v>15069</v>
      </c>
      <c r="H67" s="164">
        <v>23750</v>
      </c>
      <c r="I67" s="165">
        <f>IFERROR(H67/G67-1,"-")</f>
        <v>0.57608334992368437</v>
      </c>
      <c r="J67" s="164">
        <f t="shared" si="20"/>
        <v>8681</v>
      </c>
      <c r="K67" s="165">
        <f>H67/H$8</f>
        <v>4.3337201748815755E-3</v>
      </c>
    </row>
    <row r="68" spans="2:14" x14ac:dyDescent="0.25">
      <c r="B68" s="159" t="s">
        <v>107</v>
      </c>
      <c r="C68" s="160">
        <v>95222</v>
      </c>
      <c r="D68" s="160">
        <v>31040</v>
      </c>
      <c r="E68" s="160">
        <v>43993</v>
      </c>
      <c r="F68" s="160">
        <v>128705</v>
      </c>
      <c r="G68" s="160">
        <v>132769</v>
      </c>
      <c r="H68" s="160">
        <v>170544</v>
      </c>
      <c r="I68" s="161">
        <f>IFERROR(H68/G68-1,"-")</f>
        <v>0.28451671700472247</v>
      </c>
      <c r="J68" s="160">
        <f t="shared" si="20"/>
        <v>37775</v>
      </c>
      <c r="K68" s="161">
        <f>H68/H$8</f>
        <v>3.1119577831789615E-2</v>
      </c>
    </row>
    <row r="69" spans="2:14" x14ac:dyDescent="0.25">
      <c r="B69" s="163" t="s">
        <v>110</v>
      </c>
      <c r="C69" s="164">
        <v>41026</v>
      </c>
      <c r="D69" s="164">
        <v>13899</v>
      </c>
      <c r="E69" s="164">
        <v>12264</v>
      </c>
      <c r="F69" s="164">
        <v>56081</v>
      </c>
      <c r="G69" s="164">
        <v>50457</v>
      </c>
      <c r="H69" s="164">
        <v>73242</v>
      </c>
      <c r="I69" s="165">
        <f t="shared" ref="I69:I76" si="21">IFERROR(H69/G69-1,"-")</f>
        <v>0.45157262619656335</v>
      </c>
      <c r="J69" s="164">
        <f t="shared" si="20"/>
        <v>22785</v>
      </c>
      <c r="K69" s="165">
        <f t="shared" ref="K69:K76" si="22">H69/H$8</f>
        <v>1.336464560204953E-2</v>
      </c>
    </row>
    <row r="70" spans="2:14" x14ac:dyDescent="0.25">
      <c r="B70" s="163" t="s">
        <v>113</v>
      </c>
      <c r="C70" s="164">
        <v>11534</v>
      </c>
      <c r="D70" s="164">
        <v>3374</v>
      </c>
      <c r="E70" s="164">
        <v>3586</v>
      </c>
      <c r="F70" s="164">
        <v>7748</v>
      </c>
      <c r="G70" s="164">
        <v>10955</v>
      </c>
      <c r="H70" s="164">
        <v>10731</v>
      </c>
      <c r="I70" s="165">
        <f t="shared" si="21"/>
        <v>-2.0447284345047945E-2</v>
      </c>
      <c r="J70" s="164">
        <f t="shared" si="20"/>
        <v>-224</v>
      </c>
      <c r="K70" s="165">
        <f t="shared" si="22"/>
        <v>1.9581116293328079E-3</v>
      </c>
    </row>
    <row r="71" spans="2:14" x14ac:dyDescent="0.25">
      <c r="B71" s="163" t="s">
        <v>116</v>
      </c>
      <c r="C71" s="164">
        <v>10880</v>
      </c>
      <c r="D71" s="164">
        <v>3449</v>
      </c>
      <c r="E71" s="164">
        <v>6294</v>
      </c>
      <c r="F71" s="164">
        <v>18047</v>
      </c>
      <c r="G71" s="164">
        <v>15837</v>
      </c>
      <c r="H71" s="164">
        <v>19123</v>
      </c>
      <c r="I71" s="165">
        <f t="shared" si="21"/>
        <v>0.20748879206920501</v>
      </c>
      <c r="J71" s="164">
        <f t="shared" si="20"/>
        <v>3286</v>
      </c>
      <c r="K71" s="165">
        <f t="shared" si="22"/>
        <v>3.4894202486004363E-3</v>
      </c>
    </row>
    <row r="72" spans="2:14" x14ac:dyDescent="0.25">
      <c r="B72" s="163" t="s">
        <v>123</v>
      </c>
      <c r="C72" s="164">
        <v>1784</v>
      </c>
      <c r="D72" s="164">
        <v>536</v>
      </c>
      <c r="E72" s="164">
        <v>3888</v>
      </c>
      <c r="F72" s="164">
        <v>3396</v>
      </c>
      <c r="G72" s="164">
        <v>3947</v>
      </c>
      <c r="H72" s="164">
        <v>6454</v>
      </c>
      <c r="I72" s="165">
        <f t="shared" si="21"/>
        <v>0.63516594882189015</v>
      </c>
      <c r="J72" s="164">
        <f t="shared" si="20"/>
        <v>2507</v>
      </c>
      <c r="K72" s="165">
        <f t="shared" si="22"/>
        <v>1.1776770529972921E-3</v>
      </c>
    </row>
    <row r="73" spans="2:14" x14ac:dyDescent="0.25">
      <c r="B73" s="163" t="s">
        <v>119</v>
      </c>
      <c r="C73" s="164">
        <v>2469</v>
      </c>
      <c r="D73" s="164">
        <v>1278</v>
      </c>
      <c r="E73" s="164">
        <v>1635</v>
      </c>
      <c r="F73" s="164">
        <v>3248</v>
      </c>
      <c r="G73" s="164">
        <v>2699</v>
      </c>
      <c r="H73" s="164">
        <v>4219</v>
      </c>
      <c r="I73" s="165">
        <f t="shared" si="21"/>
        <v>0.56317154501667277</v>
      </c>
      <c r="J73" s="164">
        <f t="shared" si="20"/>
        <v>1520</v>
      </c>
      <c r="K73" s="165">
        <f t="shared" si="22"/>
        <v>7.6985117548738385E-4</v>
      </c>
    </row>
    <row r="74" spans="2:14" x14ac:dyDescent="0.25">
      <c r="B74" s="163" t="s">
        <v>128</v>
      </c>
      <c r="C74" s="164">
        <v>2202</v>
      </c>
      <c r="D74" s="164">
        <v>686</v>
      </c>
      <c r="E74" s="164">
        <v>1848</v>
      </c>
      <c r="F74" s="164">
        <v>2875</v>
      </c>
      <c r="G74" s="164">
        <v>3786</v>
      </c>
      <c r="H74" s="164">
        <v>3186</v>
      </c>
      <c r="I74" s="165">
        <f t="shared" si="21"/>
        <v>-0.15847860538827263</v>
      </c>
      <c r="J74" s="164">
        <f t="shared" si="20"/>
        <v>-600</v>
      </c>
      <c r="K74" s="165">
        <f t="shared" si="22"/>
        <v>5.8135715693358734E-4</v>
      </c>
    </row>
    <row r="75" spans="2:14" x14ac:dyDescent="0.25">
      <c r="B75" s="163" t="s">
        <v>131</v>
      </c>
      <c r="C75" s="164">
        <v>2302</v>
      </c>
      <c r="D75" s="164">
        <v>932</v>
      </c>
      <c r="E75" s="164">
        <v>363</v>
      </c>
      <c r="F75" s="164">
        <v>967</v>
      </c>
      <c r="G75" s="164">
        <v>1128</v>
      </c>
      <c r="H75" s="164">
        <v>3135</v>
      </c>
      <c r="I75" s="165">
        <f t="shared" si="21"/>
        <v>1.7792553191489362</v>
      </c>
      <c r="J75" s="164">
        <f t="shared" si="20"/>
        <v>2007</v>
      </c>
      <c r="K75" s="165">
        <f t="shared" si="22"/>
        <v>5.7205106308436799E-4</v>
      </c>
    </row>
    <row r="76" spans="2:14" x14ac:dyDescent="0.25">
      <c r="B76" s="168" t="s">
        <v>145</v>
      </c>
      <c r="C76" s="169">
        <f t="shared" ref="C76:H76" si="23">C68-SUM(C69:C75)</f>
        <v>23025</v>
      </c>
      <c r="D76" s="169">
        <f t="shared" si="23"/>
        <v>6886</v>
      </c>
      <c r="E76" s="169">
        <f t="shared" si="23"/>
        <v>14115</v>
      </c>
      <c r="F76" s="169">
        <f t="shared" si="23"/>
        <v>36343</v>
      </c>
      <c r="G76" s="169">
        <f t="shared" si="23"/>
        <v>43960</v>
      </c>
      <c r="H76" s="169">
        <f t="shared" si="23"/>
        <v>50454</v>
      </c>
      <c r="I76" s="170">
        <f t="shared" si="21"/>
        <v>0.14772520473157424</v>
      </c>
      <c r="J76" s="169">
        <f>H76-G76</f>
        <v>6494</v>
      </c>
      <c r="K76" s="170">
        <f t="shared" si="22"/>
        <v>9.2064639033042107E-3</v>
      </c>
    </row>
    <row r="77" spans="2:14" x14ac:dyDescent="0.25">
      <c r="B77" s="155" t="s">
        <v>48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68</v>
      </c>
      <c r="C78" s="157">
        <v>791721</v>
      </c>
      <c r="D78" s="157">
        <v>225835</v>
      </c>
      <c r="E78" s="157">
        <v>354204</v>
      </c>
      <c r="F78" s="157">
        <v>710225</v>
      </c>
      <c r="G78" s="157">
        <v>797848</v>
      </c>
      <c r="H78" s="157">
        <v>914356</v>
      </c>
      <c r="I78" s="158">
        <f>IFERROR(H78/G78-1,"-")</f>
        <v>0.14602781482187077</v>
      </c>
      <c r="J78" s="157">
        <f>H78-G78</f>
        <v>116508</v>
      </c>
      <c r="K78" s="158">
        <f>H78/H$8</f>
        <v>0.16684475975680074</v>
      </c>
      <c r="L78" s="105"/>
      <c r="M78" s="105"/>
      <c r="N78" s="105"/>
    </row>
    <row r="79" spans="2:14" x14ac:dyDescent="0.25">
      <c r="B79" s="159" t="s">
        <v>97</v>
      </c>
      <c r="C79" s="160">
        <v>356283</v>
      </c>
      <c r="D79" s="160">
        <v>103133</v>
      </c>
      <c r="E79" s="160">
        <v>181693</v>
      </c>
      <c r="F79" s="160">
        <v>342343</v>
      </c>
      <c r="G79" s="160">
        <v>341923</v>
      </c>
      <c r="H79" s="160">
        <v>382237</v>
      </c>
      <c r="I79" s="161">
        <f>IFERROR(H79/G79-1,"-")</f>
        <v>0.1179037385610211</v>
      </c>
      <c r="J79" s="160">
        <f t="shared" ref="J79:J89" si="24">H79-G79</f>
        <v>40314</v>
      </c>
      <c r="K79" s="161">
        <f>H79/H$8</f>
        <v>6.9747713620471941E-2</v>
      </c>
    </row>
    <row r="80" spans="2:14" x14ac:dyDescent="0.25">
      <c r="B80" s="163" t="s">
        <v>103</v>
      </c>
      <c r="C80" s="164">
        <v>72064</v>
      </c>
      <c r="D80" s="164">
        <v>28320</v>
      </c>
      <c r="E80" s="164">
        <v>66989</v>
      </c>
      <c r="F80" s="164">
        <v>97391</v>
      </c>
      <c r="G80" s="164">
        <v>92103</v>
      </c>
      <c r="H80" s="164">
        <v>106284</v>
      </c>
      <c r="I80" s="165">
        <f>IFERROR(H80/G80-1,"-")</f>
        <v>0.15396892609361257</v>
      </c>
      <c r="J80" s="164">
        <f t="shared" si="24"/>
        <v>14181</v>
      </c>
      <c r="K80" s="165">
        <f>H80/H$8</f>
        <v>1.9393899581773195E-2</v>
      </c>
    </row>
    <row r="81" spans="2:14" x14ac:dyDescent="0.25">
      <c r="B81" s="163" t="s">
        <v>100</v>
      </c>
      <c r="C81" s="164">
        <v>284219</v>
      </c>
      <c r="D81" s="164">
        <v>74813</v>
      </c>
      <c r="E81" s="164">
        <v>114704</v>
      </c>
      <c r="F81" s="164">
        <v>244952</v>
      </c>
      <c r="G81" s="164">
        <v>249820</v>
      </c>
      <c r="H81" s="164">
        <v>275953</v>
      </c>
      <c r="I81" s="165">
        <f>IFERROR(H81/G81-1,"-")</f>
        <v>0.1046073172684332</v>
      </c>
      <c r="J81" s="164">
        <f t="shared" si="24"/>
        <v>26133</v>
      </c>
      <c r="K81" s="165">
        <f>H81/H$8</f>
        <v>5.0353814038698749E-2</v>
      </c>
    </row>
    <row r="82" spans="2:14" x14ac:dyDescent="0.25">
      <c r="B82" s="159" t="s">
        <v>107</v>
      </c>
      <c r="C82" s="160">
        <v>435438</v>
      </c>
      <c r="D82" s="160">
        <v>122702</v>
      </c>
      <c r="E82" s="160">
        <v>172511</v>
      </c>
      <c r="F82" s="160">
        <v>367882</v>
      </c>
      <c r="G82" s="160">
        <v>455925</v>
      </c>
      <c r="H82" s="160">
        <v>532119</v>
      </c>
      <c r="I82" s="161">
        <f>IFERROR(H82/G82-1,"-")</f>
        <v>0.16711959203816407</v>
      </c>
      <c r="J82" s="160">
        <f t="shared" si="24"/>
        <v>76194</v>
      </c>
      <c r="K82" s="161">
        <f>H82/H$8</f>
        <v>9.7097046136328802E-2</v>
      </c>
    </row>
    <row r="83" spans="2:14" x14ac:dyDescent="0.25">
      <c r="B83" s="163" t="s">
        <v>110</v>
      </c>
      <c r="C83" s="164">
        <v>75049</v>
      </c>
      <c r="D83" s="164">
        <v>21332</v>
      </c>
      <c r="E83" s="164">
        <v>16695</v>
      </c>
      <c r="F83" s="164">
        <v>71554</v>
      </c>
      <c r="G83" s="164">
        <v>93860</v>
      </c>
      <c r="H83" s="164">
        <v>110313</v>
      </c>
      <c r="I83" s="165">
        <f t="shared" ref="I83:I90" si="25">IFERROR(H83/G83-1,"-")</f>
        <v>0.17529298955891748</v>
      </c>
      <c r="J83" s="164">
        <f t="shared" si="24"/>
        <v>16453</v>
      </c>
      <c r="K83" s="165">
        <f t="shared" ref="K83:K90" si="26">H83/H$8</f>
        <v>2.0129080995861526E-2</v>
      </c>
    </row>
    <row r="84" spans="2:14" x14ac:dyDescent="0.25">
      <c r="B84" s="163" t="s">
        <v>113</v>
      </c>
      <c r="C84" s="164">
        <v>159354</v>
      </c>
      <c r="D84" s="164">
        <v>39522</v>
      </c>
      <c r="E84" s="164">
        <v>53227</v>
      </c>
      <c r="F84" s="164">
        <v>113120</v>
      </c>
      <c r="G84" s="164">
        <v>127349</v>
      </c>
      <c r="H84" s="164">
        <v>141364</v>
      </c>
      <c r="I84" s="165">
        <f t="shared" si="25"/>
        <v>0.11005190460859526</v>
      </c>
      <c r="J84" s="164">
        <f t="shared" si="24"/>
        <v>14015</v>
      </c>
      <c r="K84" s="165">
        <f t="shared" si="26"/>
        <v>2.57950323706088E-2</v>
      </c>
    </row>
    <row r="85" spans="2:14" x14ac:dyDescent="0.25">
      <c r="B85" s="163" t="s">
        <v>116</v>
      </c>
      <c r="C85" s="164">
        <v>25447</v>
      </c>
      <c r="D85" s="164">
        <v>8286</v>
      </c>
      <c r="E85" s="164">
        <v>19927</v>
      </c>
      <c r="F85" s="164">
        <v>30758</v>
      </c>
      <c r="G85" s="164">
        <v>42539</v>
      </c>
      <c r="H85" s="164">
        <v>57925</v>
      </c>
      <c r="I85" s="165">
        <f t="shared" si="25"/>
        <v>0.36169162415665634</v>
      </c>
      <c r="J85" s="164">
        <f t="shared" si="24"/>
        <v>15386</v>
      </c>
      <c r="K85" s="165">
        <f t="shared" si="26"/>
        <v>1.0569715416000642E-2</v>
      </c>
    </row>
    <row r="86" spans="2:14" x14ac:dyDescent="0.25">
      <c r="B86" s="163" t="s">
        <v>123</v>
      </c>
      <c r="C86" s="164">
        <v>9296</v>
      </c>
      <c r="D86" s="164">
        <v>2074</v>
      </c>
      <c r="E86" s="164">
        <v>5996</v>
      </c>
      <c r="F86" s="164">
        <v>10713</v>
      </c>
      <c r="G86" s="164">
        <v>12911</v>
      </c>
      <c r="H86" s="164">
        <v>18498</v>
      </c>
      <c r="I86" s="165">
        <f t="shared" si="25"/>
        <v>0.43273177910309046</v>
      </c>
      <c r="J86" s="164">
        <f t="shared" si="24"/>
        <v>5587</v>
      </c>
      <c r="K86" s="165">
        <f t="shared" si="26"/>
        <v>3.375374980840395E-3</v>
      </c>
    </row>
    <row r="87" spans="2:14" x14ac:dyDescent="0.25">
      <c r="B87" s="163" t="s">
        <v>119</v>
      </c>
      <c r="C87" s="164">
        <v>6249</v>
      </c>
      <c r="D87" s="164">
        <v>2082</v>
      </c>
      <c r="E87" s="164">
        <v>5201</v>
      </c>
      <c r="F87" s="164">
        <v>5872</v>
      </c>
      <c r="G87" s="164">
        <v>6968</v>
      </c>
      <c r="H87" s="164">
        <v>8896</v>
      </c>
      <c r="I87" s="165">
        <f t="shared" si="25"/>
        <v>0.27669345579793347</v>
      </c>
      <c r="J87" s="164">
        <f t="shared" si="24"/>
        <v>1928</v>
      </c>
      <c r="K87" s="165">
        <f t="shared" si="26"/>
        <v>1.623274723189326E-3</v>
      </c>
    </row>
    <row r="88" spans="2:14" x14ac:dyDescent="0.25">
      <c r="B88" s="163" t="s">
        <v>128</v>
      </c>
      <c r="C88" s="164">
        <v>8520</v>
      </c>
      <c r="D88" s="164">
        <v>3046</v>
      </c>
      <c r="E88" s="164">
        <v>2575</v>
      </c>
      <c r="F88" s="164">
        <v>7581</v>
      </c>
      <c r="G88" s="164">
        <v>8524</v>
      </c>
      <c r="H88" s="164">
        <v>7383</v>
      </c>
      <c r="I88" s="165">
        <f t="shared" si="25"/>
        <v>-0.13385734396996718</v>
      </c>
      <c r="J88" s="164">
        <f t="shared" si="24"/>
        <v>-1141</v>
      </c>
      <c r="K88" s="165">
        <f t="shared" si="26"/>
        <v>1.3471939389958177E-3</v>
      </c>
    </row>
    <row r="89" spans="2:14" x14ac:dyDescent="0.25">
      <c r="B89" s="163" t="s">
        <v>131</v>
      </c>
      <c r="C89" s="164">
        <v>13181</v>
      </c>
      <c r="D89" s="164">
        <v>4839</v>
      </c>
      <c r="E89" s="164">
        <v>2819</v>
      </c>
      <c r="F89" s="164">
        <v>7599</v>
      </c>
      <c r="G89" s="164">
        <v>9961</v>
      </c>
      <c r="H89" s="164">
        <v>9541</v>
      </c>
      <c r="I89" s="165">
        <f t="shared" si="25"/>
        <v>-4.216444132115249E-2</v>
      </c>
      <c r="J89" s="164">
        <f t="shared" si="24"/>
        <v>-420</v>
      </c>
      <c r="K89" s="165">
        <f t="shared" si="26"/>
        <v>1.7409694395176889E-3</v>
      </c>
    </row>
    <row r="90" spans="2:14" x14ac:dyDescent="0.25">
      <c r="B90" s="168" t="s">
        <v>145</v>
      </c>
      <c r="C90" s="169">
        <f t="shared" ref="C90:H90" si="27">C82-SUM(C83:C89)</f>
        <v>138342</v>
      </c>
      <c r="D90" s="169">
        <f t="shared" si="27"/>
        <v>41521</v>
      </c>
      <c r="E90" s="169">
        <f t="shared" si="27"/>
        <v>66071</v>
      </c>
      <c r="F90" s="169">
        <f t="shared" si="27"/>
        <v>120685</v>
      </c>
      <c r="G90" s="169">
        <f t="shared" si="27"/>
        <v>153813</v>
      </c>
      <c r="H90" s="169">
        <f t="shared" si="27"/>
        <v>178199</v>
      </c>
      <c r="I90" s="170">
        <f t="shared" si="25"/>
        <v>0.15854316605228425</v>
      </c>
      <c r="J90" s="169">
        <f>H90-G90</f>
        <v>24386</v>
      </c>
      <c r="K90" s="170">
        <f t="shared" si="26"/>
        <v>3.2516404271314601E-2</v>
      </c>
    </row>
    <row r="91" spans="2:14" x14ac:dyDescent="0.25">
      <c r="B91" s="155" t="s">
        <v>49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68</v>
      </c>
      <c r="C92" s="157">
        <v>55887</v>
      </c>
      <c r="D92" s="157">
        <v>24221</v>
      </c>
      <c r="E92" s="157">
        <v>33444</v>
      </c>
      <c r="F92" s="157">
        <v>51485</v>
      </c>
      <c r="G92" s="157">
        <v>58157</v>
      </c>
      <c r="H92" s="157">
        <v>57388</v>
      </c>
      <c r="I92" s="158">
        <f>IFERROR(H92/G92-1,"-")</f>
        <v>-1.3222827862510056E-2</v>
      </c>
      <c r="J92" s="157">
        <f>H92-G92</f>
        <v>-769</v>
      </c>
      <c r="K92" s="158">
        <f>H92/H$8</f>
        <v>1.0471727721941215E-2</v>
      </c>
      <c r="L92" s="105"/>
      <c r="M92" s="105"/>
      <c r="N92" s="105"/>
    </row>
    <row r="93" spans="2:14" x14ac:dyDescent="0.25">
      <c r="B93" s="159" t="s">
        <v>97</v>
      </c>
      <c r="C93" s="160">
        <v>37119</v>
      </c>
      <c r="D93" s="160">
        <v>16023</v>
      </c>
      <c r="E93" s="160">
        <v>21732</v>
      </c>
      <c r="F93" s="160">
        <v>33809</v>
      </c>
      <c r="G93" s="160">
        <v>37722</v>
      </c>
      <c r="H93" s="160">
        <v>35821</v>
      </c>
      <c r="I93" s="161">
        <f>IFERROR(H93/G93-1,"-")</f>
        <v>-5.0394994963151474E-2</v>
      </c>
      <c r="J93" s="160">
        <f t="shared" ref="J93:J103" si="28">H93-G93</f>
        <v>-1901</v>
      </c>
      <c r="K93" s="161">
        <f>H93/H$8</f>
        <v>6.5363448582919119E-3</v>
      </c>
    </row>
    <row r="94" spans="2:14" x14ac:dyDescent="0.25">
      <c r="B94" s="163" t="s">
        <v>103</v>
      </c>
      <c r="C94" s="164">
        <v>19153</v>
      </c>
      <c r="D94" s="164">
        <v>8684</v>
      </c>
      <c r="E94" s="164">
        <v>11001</v>
      </c>
      <c r="F94" s="164">
        <v>16289</v>
      </c>
      <c r="G94" s="164">
        <v>12024</v>
      </c>
      <c r="H94" s="164">
        <v>11877</v>
      </c>
      <c r="I94" s="165">
        <f>IFERROR(H94/G94-1,"-")</f>
        <v>-1.2225548902195627E-2</v>
      </c>
      <c r="J94" s="164">
        <f t="shared" si="28"/>
        <v>-147</v>
      </c>
      <c r="K94" s="165">
        <f>H94/H$8</f>
        <v>2.1672250322976199E-3</v>
      </c>
    </row>
    <row r="95" spans="2:14" x14ac:dyDescent="0.25">
      <c r="B95" s="163" t="s">
        <v>100</v>
      </c>
      <c r="C95" s="164">
        <v>17966</v>
      </c>
      <c r="D95" s="164">
        <v>7339</v>
      </c>
      <c r="E95" s="164">
        <v>10731</v>
      </c>
      <c r="F95" s="164">
        <v>17520</v>
      </c>
      <c r="G95" s="164">
        <v>25698</v>
      </c>
      <c r="H95" s="164">
        <v>23944</v>
      </c>
      <c r="I95" s="165">
        <f>IFERROR(H95/G95-1,"-")</f>
        <v>-6.8254338859055186E-2</v>
      </c>
      <c r="J95" s="164">
        <f t="shared" si="28"/>
        <v>-1754</v>
      </c>
      <c r="K95" s="165">
        <f>H95/H$8</f>
        <v>4.3691198259942924E-3</v>
      </c>
    </row>
    <row r="96" spans="2:14" x14ac:dyDescent="0.25">
      <c r="B96" s="159" t="s">
        <v>107</v>
      </c>
      <c r="C96" s="160">
        <v>18768</v>
      </c>
      <c r="D96" s="160">
        <v>8198</v>
      </c>
      <c r="E96" s="160">
        <v>11712</v>
      </c>
      <c r="F96" s="160">
        <v>17676</v>
      </c>
      <c r="G96" s="160">
        <v>20435</v>
      </c>
      <c r="H96" s="160">
        <v>21567</v>
      </c>
      <c r="I96" s="161">
        <f>IFERROR(H96/G96-1,"-")</f>
        <v>5.539515537068751E-2</v>
      </c>
      <c r="J96" s="160">
        <f t="shared" si="28"/>
        <v>1132</v>
      </c>
      <c r="K96" s="161">
        <f>H96/H$8</f>
        <v>3.9353828636493025E-3</v>
      </c>
    </row>
    <row r="97" spans="2:14" x14ac:dyDescent="0.25">
      <c r="B97" s="163" t="s">
        <v>110</v>
      </c>
      <c r="C97" s="164">
        <v>2421</v>
      </c>
      <c r="D97" s="164">
        <v>1288</v>
      </c>
      <c r="E97" s="164">
        <v>921</v>
      </c>
      <c r="F97" s="164">
        <v>2403</v>
      </c>
      <c r="G97" s="164">
        <v>2795</v>
      </c>
      <c r="H97" s="164">
        <v>3030</v>
      </c>
      <c r="I97" s="165">
        <f t="shared" ref="I97:I104" si="29">IFERROR(H97/G97-1,"-")</f>
        <v>8.4078711985688726E-2</v>
      </c>
      <c r="J97" s="164">
        <f t="shared" si="28"/>
        <v>235</v>
      </c>
      <c r="K97" s="165">
        <f t="shared" ref="K97:K104" si="30">H97/H$8</f>
        <v>5.5289145810068099E-4</v>
      </c>
    </row>
    <row r="98" spans="2:14" x14ac:dyDescent="0.25">
      <c r="B98" s="163" t="s">
        <v>113</v>
      </c>
      <c r="C98" s="164">
        <v>3905</v>
      </c>
      <c r="D98" s="164">
        <v>1481</v>
      </c>
      <c r="E98" s="164">
        <v>2395</v>
      </c>
      <c r="F98" s="164">
        <v>3482</v>
      </c>
      <c r="G98" s="164">
        <v>3814</v>
      </c>
      <c r="H98" s="164">
        <v>4234</v>
      </c>
      <c r="I98" s="165">
        <f t="shared" si="29"/>
        <v>0.11012060828526482</v>
      </c>
      <c r="J98" s="164">
        <f t="shared" si="28"/>
        <v>420</v>
      </c>
      <c r="K98" s="165">
        <f t="shared" si="30"/>
        <v>7.7258826191362485E-4</v>
      </c>
    </row>
    <row r="99" spans="2:14" x14ac:dyDescent="0.25">
      <c r="B99" s="163" t="s">
        <v>116</v>
      </c>
      <c r="C99" s="164">
        <v>3854</v>
      </c>
      <c r="D99" s="164">
        <v>1974</v>
      </c>
      <c r="E99" s="164">
        <v>3541</v>
      </c>
      <c r="F99" s="164">
        <v>3412</v>
      </c>
      <c r="G99" s="164">
        <v>3885</v>
      </c>
      <c r="H99" s="164">
        <v>3685</v>
      </c>
      <c r="I99" s="165">
        <f t="shared" si="29"/>
        <v>-5.1480051480051525E-2</v>
      </c>
      <c r="J99" s="164">
        <f t="shared" si="28"/>
        <v>-200</v>
      </c>
      <c r="K99" s="165">
        <f t="shared" si="30"/>
        <v>6.7241089871320446E-4</v>
      </c>
    </row>
    <row r="100" spans="2:14" x14ac:dyDescent="0.25">
      <c r="B100" s="163" t="s">
        <v>123</v>
      </c>
      <c r="C100" s="164">
        <v>699</v>
      </c>
      <c r="D100" s="164">
        <v>323</v>
      </c>
      <c r="E100" s="164">
        <v>432</v>
      </c>
      <c r="F100" s="164">
        <v>1172</v>
      </c>
      <c r="G100" s="164">
        <v>938</v>
      </c>
      <c r="H100" s="164">
        <v>933</v>
      </c>
      <c r="I100" s="165">
        <f t="shared" si="29"/>
        <v>-5.3304904051172386E-3</v>
      </c>
      <c r="J100" s="164">
        <f t="shared" si="28"/>
        <v>-5</v>
      </c>
      <c r="K100" s="165">
        <f t="shared" si="30"/>
        <v>1.7024677571218989E-4</v>
      </c>
    </row>
    <row r="101" spans="2:14" x14ac:dyDescent="0.25">
      <c r="B101" s="163" t="s">
        <v>119</v>
      </c>
      <c r="C101" s="164">
        <v>519</v>
      </c>
      <c r="D101" s="164">
        <v>351</v>
      </c>
      <c r="E101" s="164">
        <v>507</v>
      </c>
      <c r="F101" s="164">
        <v>682</v>
      </c>
      <c r="G101" s="164">
        <v>650</v>
      </c>
      <c r="H101" s="164">
        <v>903</v>
      </c>
      <c r="I101" s="165">
        <f t="shared" si="29"/>
        <v>0.38923076923076927</v>
      </c>
      <c r="J101" s="164">
        <f t="shared" si="28"/>
        <v>253</v>
      </c>
      <c r="K101" s="165">
        <f t="shared" si="30"/>
        <v>1.6477260285970789E-4</v>
      </c>
    </row>
    <row r="102" spans="2:14" x14ac:dyDescent="0.25">
      <c r="B102" s="163" t="s">
        <v>128</v>
      </c>
      <c r="C102" s="164">
        <v>155</v>
      </c>
      <c r="D102" s="164">
        <v>124</v>
      </c>
      <c r="E102" s="164">
        <v>105</v>
      </c>
      <c r="F102" s="164">
        <v>270</v>
      </c>
      <c r="G102" s="164">
        <v>153</v>
      </c>
      <c r="H102" s="164">
        <v>230</v>
      </c>
      <c r="I102" s="165">
        <f t="shared" si="29"/>
        <v>0.50326797385620914</v>
      </c>
      <c r="J102" s="164">
        <f t="shared" si="28"/>
        <v>77</v>
      </c>
      <c r="K102" s="165">
        <f t="shared" si="30"/>
        <v>4.1968658535695256E-5</v>
      </c>
    </row>
    <row r="103" spans="2:14" x14ac:dyDescent="0.25">
      <c r="B103" s="163" t="s">
        <v>131</v>
      </c>
      <c r="C103" s="164">
        <v>271</v>
      </c>
      <c r="D103" s="164">
        <v>89</v>
      </c>
      <c r="E103" s="164">
        <v>96</v>
      </c>
      <c r="F103" s="164">
        <v>168</v>
      </c>
      <c r="G103" s="164">
        <v>270</v>
      </c>
      <c r="H103" s="164">
        <v>384</v>
      </c>
      <c r="I103" s="165">
        <f t="shared" si="29"/>
        <v>0.42222222222222228</v>
      </c>
      <c r="J103" s="164">
        <f t="shared" si="28"/>
        <v>114</v>
      </c>
      <c r="K103" s="165">
        <f t="shared" si="30"/>
        <v>7.0069412511769477E-5</v>
      </c>
    </row>
    <row r="104" spans="2:14" x14ac:dyDescent="0.25">
      <c r="B104" s="168" t="s">
        <v>145</v>
      </c>
      <c r="C104" s="169">
        <f t="shared" ref="C104:H104" si="31">C96-SUM(C97:C103)</f>
        <v>6944</v>
      </c>
      <c r="D104" s="169">
        <f t="shared" si="31"/>
        <v>2568</v>
      </c>
      <c r="E104" s="169">
        <f t="shared" si="31"/>
        <v>3715</v>
      </c>
      <c r="F104" s="169">
        <f t="shared" si="31"/>
        <v>6087</v>
      </c>
      <c r="G104" s="169">
        <f t="shared" si="31"/>
        <v>7930</v>
      </c>
      <c r="H104" s="169">
        <f t="shared" si="31"/>
        <v>8168</v>
      </c>
      <c r="I104" s="170">
        <f t="shared" si="29"/>
        <v>3.0012610340479196E-2</v>
      </c>
      <c r="J104" s="169">
        <f>H104-G104</f>
        <v>238</v>
      </c>
      <c r="K104" s="170">
        <f t="shared" si="30"/>
        <v>1.4904347953024297E-3</v>
      </c>
    </row>
    <row r="105" spans="2:14" x14ac:dyDescent="0.25">
      <c r="B105" s="155" t="s">
        <v>50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68</v>
      </c>
      <c r="C106" s="157">
        <v>142901</v>
      </c>
      <c r="D106" s="157">
        <v>77467</v>
      </c>
      <c r="E106" s="157">
        <v>107459</v>
      </c>
      <c r="F106" s="157">
        <v>198873</v>
      </c>
      <c r="G106" s="157">
        <v>252588</v>
      </c>
      <c r="H106" s="157">
        <v>239146</v>
      </c>
      <c r="I106" s="158">
        <f>IFERROR(H106/G106-1,"-")</f>
        <v>-5.3217096615832848E-2</v>
      </c>
      <c r="J106" s="157">
        <f>H106-G106</f>
        <v>-13442</v>
      </c>
      <c r="K106" s="158">
        <f>H106/H$8</f>
        <v>4.3637551365988597E-2</v>
      </c>
      <c r="L106" s="105"/>
      <c r="M106" s="105"/>
      <c r="N106" s="105"/>
    </row>
    <row r="107" spans="2:14" x14ac:dyDescent="0.25">
      <c r="B107" s="159" t="s">
        <v>97</v>
      </c>
      <c r="C107" s="160">
        <v>31009</v>
      </c>
      <c r="D107" s="160">
        <v>30584</v>
      </c>
      <c r="E107" s="160">
        <v>44398</v>
      </c>
      <c r="F107" s="160">
        <v>48630</v>
      </c>
      <c r="G107" s="160">
        <v>55684</v>
      </c>
      <c r="H107" s="160">
        <v>49807</v>
      </c>
      <c r="I107" s="161">
        <f>IFERROR(H107/G107-1,"-")</f>
        <v>-0.10554198692622652</v>
      </c>
      <c r="J107" s="160">
        <f t="shared" ref="J107:J117" si="32">H107-G107</f>
        <v>-5877</v>
      </c>
      <c r="K107" s="161">
        <f>H107/H$8</f>
        <v>9.0884042421190154E-3</v>
      </c>
    </row>
    <row r="108" spans="2:14" x14ac:dyDescent="0.25">
      <c r="B108" s="163" t="s">
        <v>103</v>
      </c>
      <c r="C108" s="164">
        <v>11886</v>
      </c>
      <c r="D108" s="164">
        <v>4963</v>
      </c>
      <c r="E108" s="164">
        <v>24120</v>
      </c>
      <c r="F108" s="164">
        <v>16359</v>
      </c>
      <c r="G108" s="164">
        <v>19520</v>
      </c>
      <c r="H108" s="164">
        <v>16099</v>
      </c>
      <c r="I108" s="165">
        <f>IFERROR(H108/G108-1,"-")</f>
        <v>-0.17525614754098362</v>
      </c>
      <c r="J108" s="164">
        <f t="shared" si="32"/>
        <v>-3421</v>
      </c>
      <c r="K108" s="165">
        <f>H108/H$8</f>
        <v>2.937623625070252E-3</v>
      </c>
    </row>
    <row r="109" spans="2:14" x14ac:dyDescent="0.25">
      <c r="B109" s="163" t="s">
        <v>100</v>
      </c>
      <c r="C109" s="164">
        <v>19123</v>
      </c>
      <c r="D109" s="164">
        <v>25621</v>
      </c>
      <c r="E109" s="164">
        <v>20278</v>
      </c>
      <c r="F109" s="164">
        <v>32271</v>
      </c>
      <c r="G109" s="164">
        <v>36164</v>
      </c>
      <c r="H109" s="164">
        <v>33708</v>
      </c>
      <c r="I109" s="165">
        <f>IFERROR(H109/G109-1,"-")</f>
        <v>-6.791284149983412E-2</v>
      </c>
      <c r="J109" s="164">
        <f t="shared" si="32"/>
        <v>-2456</v>
      </c>
      <c r="K109" s="165">
        <f>H109/H$8</f>
        <v>6.1507806170487643E-3</v>
      </c>
    </row>
    <row r="110" spans="2:14" x14ac:dyDescent="0.25">
      <c r="B110" s="159" t="s">
        <v>107</v>
      </c>
      <c r="C110" s="160">
        <v>111892</v>
      </c>
      <c r="D110" s="160">
        <v>46883</v>
      </c>
      <c r="E110" s="160">
        <v>63061</v>
      </c>
      <c r="F110" s="160">
        <v>150243</v>
      </c>
      <c r="G110" s="160">
        <v>196904</v>
      </c>
      <c r="H110" s="160">
        <v>189339</v>
      </c>
      <c r="I110" s="161">
        <f>IFERROR(H110/G110-1,"-")</f>
        <v>-3.841973753707395E-2</v>
      </c>
      <c r="J110" s="160">
        <f t="shared" si="32"/>
        <v>-7565</v>
      </c>
      <c r="K110" s="161">
        <f>H110/H$8</f>
        <v>3.4549147123869584E-2</v>
      </c>
    </row>
    <row r="111" spans="2:14" x14ac:dyDescent="0.25">
      <c r="B111" s="163" t="s">
        <v>110</v>
      </c>
      <c r="C111" s="164">
        <v>61414</v>
      </c>
      <c r="D111" s="164">
        <v>26382</v>
      </c>
      <c r="E111" s="164">
        <v>26812</v>
      </c>
      <c r="F111" s="164">
        <v>90804</v>
      </c>
      <c r="G111" s="164">
        <v>128108</v>
      </c>
      <c r="H111" s="164">
        <v>116734</v>
      </c>
      <c r="I111" s="165">
        <f t="shared" ref="I111:I118" si="33">IFERROR(H111/G111-1,"-")</f>
        <v>-8.8784463109251588E-2</v>
      </c>
      <c r="J111" s="164">
        <f t="shared" si="32"/>
        <v>-11374</v>
      </c>
      <c r="K111" s="165">
        <f t="shared" ref="K111:K118" si="34">H111/H$8</f>
        <v>2.1300736458721086E-2</v>
      </c>
    </row>
    <row r="112" spans="2:14" x14ac:dyDescent="0.25">
      <c r="B112" s="163" t="s">
        <v>113</v>
      </c>
      <c r="C112" s="164">
        <v>9783</v>
      </c>
      <c r="D112" s="164">
        <v>3197</v>
      </c>
      <c r="E112" s="164">
        <v>7197</v>
      </c>
      <c r="F112" s="164">
        <v>6944</v>
      </c>
      <c r="G112" s="164">
        <v>8880</v>
      </c>
      <c r="H112" s="164">
        <v>8516</v>
      </c>
      <c r="I112" s="165">
        <f t="shared" si="33"/>
        <v>-4.0990990990991016E-2</v>
      </c>
      <c r="J112" s="164">
        <f t="shared" si="32"/>
        <v>-364</v>
      </c>
      <c r="K112" s="165">
        <f t="shared" si="34"/>
        <v>1.553935200391221E-3</v>
      </c>
    </row>
    <row r="113" spans="2:14" x14ac:dyDescent="0.25">
      <c r="B113" s="163" t="s">
        <v>116</v>
      </c>
      <c r="C113" s="164">
        <v>11371</v>
      </c>
      <c r="D113" s="164">
        <v>2498</v>
      </c>
      <c r="E113" s="164">
        <v>6746</v>
      </c>
      <c r="F113" s="164">
        <v>9830</v>
      </c>
      <c r="G113" s="164">
        <v>13414</v>
      </c>
      <c r="H113" s="164">
        <v>14245</v>
      </c>
      <c r="I113" s="165">
        <f t="shared" si="33"/>
        <v>6.1950201282242379E-2</v>
      </c>
      <c r="J113" s="164">
        <f t="shared" si="32"/>
        <v>831</v>
      </c>
      <c r="K113" s="165">
        <f t="shared" si="34"/>
        <v>2.5993197427868651E-3</v>
      </c>
    </row>
    <row r="114" spans="2:14" x14ac:dyDescent="0.25">
      <c r="B114" s="163" t="s">
        <v>123</v>
      </c>
      <c r="C114" s="164">
        <v>2496</v>
      </c>
      <c r="D114" s="164">
        <v>1300</v>
      </c>
      <c r="E114" s="164">
        <v>3663</v>
      </c>
      <c r="F114" s="164">
        <v>6290</v>
      </c>
      <c r="G114" s="164">
        <v>6514</v>
      </c>
      <c r="H114" s="164">
        <v>6482</v>
      </c>
      <c r="I114" s="165">
        <f t="shared" si="33"/>
        <v>-4.912496162112423E-3</v>
      </c>
      <c r="J114" s="164">
        <f t="shared" si="32"/>
        <v>-32</v>
      </c>
      <c r="K114" s="165">
        <f t="shared" si="34"/>
        <v>1.1827862809929419E-3</v>
      </c>
    </row>
    <row r="115" spans="2:14" x14ac:dyDescent="0.25">
      <c r="B115" s="163" t="s">
        <v>119</v>
      </c>
      <c r="C115" s="164">
        <v>3749</v>
      </c>
      <c r="D115" s="164">
        <v>2838</v>
      </c>
      <c r="E115" s="164">
        <v>4368</v>
      </c>
      <c r="F115" s="164">
        <v>4750</v>
      </c>
      <c r="G115" s="164">
        <v>5340</v>
      </c>
      <c r="H115" s="164">
        <v>5146</v>
      </c>
      <c r="I115" s="165">
        <f t="shared" si="33"/>
        <v>-3.6329588014981318E-2</v>
      </c>
      <c r="J115" s="164">
        <f t="shared" si="32"/>
        <v>-194</v>
      </c>
      <c r="K115" s="165">
        <f t="shared" si="34"/>
        <v>9.3900311662907738E-4</v>
      </c>
    </row>
    <row r="116" spans="2:14" x14ac:dyDescent="0.25">
      <c r="B116" s="163" t="s">
        <v>128</v>
      </c>
      <c r="C116" s="164">
        <v>826</v>
      </c>
      <c r="D116" s="164">
        <v>406</v>
      </c>
      <c r="E116" s="164">
        <v>369</v>
      </c>
      <c r="F116" s="164">
        <v>1261</v>
      </c>
      <c r="G116" s="164">
        <v>1457</v>
      </c>
      <c r="H116" s="164">
        <v>1177</v>
      </c>
      <c r="I116" s="165">
        <f t="shared" si="33"/>
        <v>-0.19217570350034319</v>
      </c>
      <c r="J116" s="164">
        <f t="shared" si="32"/>
        <v>-280</v>
      </c>
      <c r="K116" s="165">
        <f t="shared" si="34"/>
        <v>2.1477004824571009E-4</v>
      </c>
    </row>
    <row r="117" spans="2:14" x14ac:dyDescent="0.25">
      <c r="B117" s="163" t="s">
        <v>131</v>
      </c>
      <c r="C117" s="164">
        <v>1664</v>
      </c>
      <c r="D117" s="164">
        <v>932</v>
      </c>
      <c r="E117" s="164">
        <v>521</v>
      </c>
      <c r="F117" s="164">
        <v>980</v>
      </c>
      <c r="G117" s="164">
        <v>944</v>
      </c>
      <c r="H117" s="164">
        <v>1508</v>
      </c>
      <c r="I117" s="165">
        <f t="shared" si="33"/>
        <v>0.59745762711864403</v>
      </c>
      <c r="J117" s="164">
        <f t="shared" si="32"/>
        <v>564</v>
      </c>
      <c r="K117" s="165">
        <f t="shared" si="34"/>
        <v>2.7516842205142805E-4</v>
      </c>
    </row>
    <row r="118" spans="2:14" x14ac:dyDescent="0.25">
      <c r="B118" s="168" t="s">
        <v>145</v>
      </c>
      <c r="C118" s="169">
        <f t="shared" ref="C118:H118" si="35">C110-SUM(C111:C117)</f>
        <v>20589</v>
      </c>
      <c r="D118" s="169">
        <f t="shared" si="35"/>
        <v>9330</v>
      </c>
      <c r="E118" s="169">
        <f t="shared" si="35"/>
        <v>13385</v>
      </c>
      <c r="F118" s="169">
        <f t="shared" si="35"/>
        <v>29384</v>
      </c>
      <c r="G118" s="169">
        <f t="shared" si="35"/>
        <v>32247</v>
      </c>
      <c r="H118" s="169">
        <f t="shared" si="35"/>
        <v>35531</v>
      </c>
      <c r="I118" s="170">
        <f t="shared" si="33"/>
        <v>0.10183893075324835</v>
      </c>
      <c r="J118" s="169">
        <f>H118-G118</f>
        <v>3284</v>
      </c>
      <c r="K118" s="170">
        <f t="shared" si="34"/>
        <v>6.4834278540512533E-3</v>
      </c>
    </row>
    <row r="119" spans="2:14" x14ac:dyDescent="0.25">
      <c r="B119" s="155" t="s">
        <v>51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68</v>
      </c>
      <c r="C120" s="157">
        <v>220415</v>
      </c>
      <c r="D120" s="157">
        <v>103516</v>
      </c>
      <c r="E120" s="157">
        <v>164258</v>
      </c>
      <c r="F120" s="157">
        <v>229131</v>
      </c>
      <c r="G120" s="157">
        <v>239109</v>
      </c>
      <c r="H120" s="157">
        <v>250871</v>
      </c>
      <c r="I120" s="158">
        <f>IFERROR(H120/G120-1,"-")</f>
        <v>4.9190954752853289E-2</v>
      </c>
      <c r="J120" s="157">
        <f>H120-G120</f>
        <v>11762</v>
      </c>
      <c r="K120" s="158">
        <f>H120/H$8</f>
        <v>4.5777040589166977E-2</v>
      </c>
      <c r="L120" s="105"/>
      <c r="M120" s="105"/>
      <c r="N120" s="105"/>
    </row>
    <row r="121" spans="2:14" x14ac:dyDescent="0.25">
      <c r="B121" s="159" t="s">
        <v>97</v>
      </c>
      <c r="C121" s="160">
        <v>120142</v>
      </c>
      <c r="D121" s="160">
        <v>61571</v>
      </c>
      <c r="E121" s="160">
        <v>104557</v>
      </c>
      <c r="F121" s="160">
        <v>134886</v>
      </c>
      <c r="G121" s="160">
        <v>146430</v>
      </c>
      <c r="H121" s="160">
        <v>156566</v>
      </c>
      <c r="I121" s="161">
        <f>IFERROR(H121/G121-1,"-")</f>
        <v>6.9220788089872309E-2</v>
      </c>
      <c r="J121" s="160">
        <f t="shared" ref="J121:J131" si="36">H121-G121</f>
        <v>10136</v>
      </c>
      <c r="K121" s="161">
        <f>H121/H$8</f>
        <v>2.8568978227389841E-2</v>
      </c>
    </row>
    <row r="122" spans="2:14" x14ac:dyDescent="0.25">
      <c r="B122" s="163" t="s">
        <v>103</v>
      </c>
      <c r="C122" s="164">
        <v>61076</v>
      </c>
      <c r="D122" s="164">
        <v>27791</v>
      </c>
      <c r="E122" s="164">
        <v>53247</v>
      </c>
      <c r="F122" s="164">
        <v>69865</v>
      </c>
      <c r="G122" s="164">
        <v>66121</v>
      </c>
      <c r="H122" s="164">
        <v>75793</v>
      </c>
      <c r="I122" s="165">
        <f>IFERROR(H122/G122-1,"-")</f>
        <v>0.14627727953297742</v>
      </c>
      <c r="J122" s="164">
        <f t="shared" si="36"/>
        <v>9672</v>
      </c>
      <c r="K122" s="165">
        <f>H122/H$8</f>
        <v>1.3830132766938915E-2</v>
      </c>
    </row>
    <row r="123" spans="2:14" x14ac:dyDescent="0.25">
      <c r="B123" s="163" t="s">
        <v>100</v>
      </c>
      <c r="C123" s="164">
        <v>59066</v>
      </c>
      <c r="D123" s="164">
        <v>33780</v>
      </c>
      <c r="E123" s="164">
        <v>51310</v>
      </c>
      <c r="F123" s="164">
        <v>65021</v>
      </c>
      <c r="G123" s="164">
        <v>80309</v>
      </c>
      <c r="H123" s="164">
        <v>80773</v>
      </c>
      <c r="I123" s="165">
        <f>IFERROR(H123/G123-1,"-")</f>
        <v>5.7776836967213807E-3</v>
      </c>
      <c r="J123" s="164">
        <f t="shared" si="36"/>
        <v>464</v>
      </c>
      <c r="K123" s="165">
        <f>H123/H$8</f>
        <v>1.4738845460450926E-2</v>
      </c>
    </row>
    <row r="124" spans="2:14" x14ac:dyDescent="0.25">
      <c r="B124" s="159" t="s">
        <v>107</v>
      </c>
      <c r="C124" s="160">
        <v>100273</v>
      </c>
      <c r="D124" s="160">
        <v>41945</v>
      </c>
      <c r="E124" s="160">
        <v>59701</v>
      </c>
      <c r="F124" s="160">
        <v>94245</v>
      </c>
      <c r="G124" s="160">
        <v>92679</v>
      </c>
      <c r="H124" s="160">
        <v>94305</v>
      </c>
      <c r="I124" s="161">
        <f>IFERROR(H124/G124-1,"-")</f>
        <v>1.7544427540219454E-2</v>
      </c>
      <c r="J124" s="160">
        <f t="shared" si="36"/>
        <v>1626</v>
      </c>
      <c r="K124" s="161">
        <f>H124/H$8</f>
        <v>1.7208062361777136E-2</v>
      </c>
    </row>
    <row r="125" spans="2:14" x14ac:dyDescent="0.25">
      <c r="B125" s="163" t="s">
        <v>110</v>
      </c>
      <c r="C125" s="164">
        <v>10460</v>
      </c>
      <c r="D125" s="164">
        <v>3941</v>
      </c>
      <c r="E125" s="164">
        <v>3336</v>
      </c>
      <c r="F125" s="164">
        <v>9917</v>
      </c>
      <c r="G125" s="164">
        <v>11646</v>
      </c>
      <c r="H125" s="164">
        <v>10656</v>
      </c>
      <c r="I125" s="165">
        <f t="shared" ref="I125:I132" si="37">IFERROR(H125/G125-1,"-")</f>
        <v>-8.5007727975270453E-2</v>
      </c>
      <c r="J125" s="164">
        <f t="shared" si="36"/>
        <v>-990</v>
      </c>
      <c r="K125" s="165">
        <f t="shared" ref="K125:K132" si="38">H125/H$8</f>
        <v>1.9444261972016029E-3</v>
      </c>
    </row>
    <row r="126" spans="2:14" x14ac:dyDescent="0.25">
      <c r="B126" s="163" t="s">
        <v>113</v>
      </c>
      <c r="C126" s="164">
        <v>9550</v>
      </c>
      <c r="D126" s="164">
        <v>4053</v>
      </c>
      <c r="E126" s="164">
        <v>7314</v>
      </c>
      <c r="F126" s="164">
        <v>11261</v>
      </c>
      <c r="G126" s="164">
        <v>13316</v>
      </c>
      <c r="H126" s="164">
        <v>13127</v>
      </c>
      <c r="I126" s="165">
        <f t="shared" si="37"/>
        <v>-1.4193451486932962E-2</v>
      </c>
      <c r="J126" s="164">
        <f t="shared" si="36"/>
        <v>-189</v>
      </c>
      <c r="K126" s="165">
        <f t="shared" si="38"/>
        <v>2.3953155678177029E-3</v>
      </c>
    </row>
    <row r="127" spans="2:14" x14ac:dyDescent="0.25">
      <c r="B127" s="163" t="s">
        <v>116</v>
      </c>
      <c r="C127" s="164">
        <v>6709</v>
      </c>
      <c r="D127" s="164">
        <v>2906</v>
      </c>
      <c r="E127" s="164">
        <v>7134</v>
      </c>
      <c r="F127" s="164">
        <v>8524</v>
      </c>
      <c r="G127" s="164">
        <v>8756</v>
      </c>
      <c r="H127" s="164">
        <v>8567</v>
      </c>
      <c r="I127" s="165">
        <f t="shared" si="37"/>
        <v>-2.1585198720877163E-2</v>
      </c>
      <c r="J127" s="164">
        <f t="shared" si="36"/>
        <v>-189</v>
      </c>
      <c r="K127" s="165">
        <f t="shared" si="38"/>
        <v>1.5632412942404403E-3</v>
      </c>
    </row>
    <row r="128" spans="2:14" x14ac:dyDescent="0.25">
      <c r="B128" s="163" t="s">
        <v>123</v>
      </c>
      <c r="C128" s="164">
        <v>1866</v>
      </c>
      <c r="D128" s="164">
        <v>784</v>
      </c>
      <c r="E128" s="164">
        <v>1333</v>
      </c>
      <c r="F128" s="164">
        <v>2573</v>
      </c>
      <c r="G128" s="164">
        <v>2637</v>
      </c>
      <c r="H128" s="164">
        <v>2356</v>
      </c>
      <c r="I128" s="165">
        <f t="shared" si="37"/>
        <v>-0.10656048540007579</v>
      </c>
      <c r="J128" s="164">
        <f t="shared" si="36"/>
        <v>-281</v>
      </c>
      <c r="K128" s="165">
        <f t="shared" si="38"/>
        <v>4.2990504134825225E-4</v>
      </c>
    </row>
    <row r="129" spans="2:14" x14ac:dyDescent="0.25">
      <c r="B129" s="163" t="s">
        <v>119</v>
      </c>
      <c r="C129" s="164">
        <v>1484</v>
      </c>
      <c r="D129" s="164">
        <v>812</v>
      </c>
      <c r="E129" s="164">
        <v>1357</v>
      </c>
      <c r="F129" s="164">
        <v>1836</v>
      </c>
      <c r="G129" s="164">
        <v>1934</v>
      </c>
      <c r="H129" s="164">
        <v>2091</v>
      </c>
      <c r="I129" s="165">
        <f t="shared" si="37"/>
        <v>8.1178903826266913E-2</v>
      </c>
      <c r="J129" s="164">
        <f t="shared" si="36"/>
        <v>157</v>
      </c>
      <c r="K129" s="165">
        <f t="shared" si="38"/>
        <v>3.815498478179947E-4</v>
      </c>
    </row>
    <row r="130" spans="2:14" x14ac:dyDescent="0.25">
      <c r="B130" s="163" t="s">
        <v>128</v>
      </c>
      <c r="C130" s="164">
        <v>1623</v>
      </c>
      <c r="D130" s="164">
        <v>678</v>
      </c>
      <c r="E130" s="164">
        <v>555</v>
      </c>
      <c r="F130" s="164">
        <v>1075</v>
      </c>
      <c r="G130" s="164">
        <v>1341</v>
      </c>
      <c r="H130" s="164">
        <v>1334</v>
      </c>
      <c r="I130" s="165">
        <f t="shared" si="37"/>
        <v>-5.2199850857569396E-3</v>
      </c>
      <c r="J130" s="164">
        <f t="shared" si="36"/>
        <v>-7</v>
      </c>
      <c r="K130" s="165">
        <f t="shared" si="38"/>
        <v>2.434182195070325E-4</v>
      </c>
    </row>
    <row r="131" spans="2:14" x14ac:dyDescent="0.25">
      <c r="B131" s="163" t="s">
        <v>131</v>
      </c>
      <c r="C131" s="164">
        <v>2681</v>
      </c>
      <c r="D131" s="164">
        <v>1097</v>
      </c>
      <c r="E131" s="164">
        <v>919</v>
      </c>
      <c r="F131" s="164">
        <v>1885</v>
      </c>
      <c r="G131" s="164">
        <v>2455</v>
      </c>
      <c r="H131" s="164">
        <v>2493</v>
      </c>
      <c r="I131" s="165">
        <f t="shared" si="37"/>
        <v>1.5478615071283119E-2</v>
      </c>
      <c r="J131" s="164">
        <f t="shared" si="36"/>
        <v>38</v>
      </c>
      <c r="K131" s="165">
        <f t="shared" si="38"/>
        <v>4.5490376404125338E-4</v>
      </c>
    </row>
    <row r="132" spans="2:14" x14ac:dyDescent="0.25">
      <c r="B132" s="168" t="s">
        <v>145</v>
      </c>
      <c r="C132" s="169">
        <f t="shared" ref="C132:H132" si="39">C124-SUM(C125:C131)</f>
        <v>65900</v>
      </c>
      <c r="D132" s="169">
        <f t="shared" si="39"/>
        <v>27674</v>
      </c>
      <c r="E132" s="169">
        <f t="shared" si="39"/>
        <v>37753</v>
      </c>
      <c r="F132" s="169">
        <f t="shared" si="39"/>
        <v>57174</v>
      </c>
      <c r="G132" s="169">
        <f t="shared" si="39"/>
        <v>50594</v>
      </c>
      <c r="H132" s="169">
        <f t="shared" si="39"/>
        <v>53681</v>
      </c>
      <c r="I132" s="170">
        <f t="shared" si="37"/>
        <v>6.1015140135193935E-2</v>
      </c>
      <c r="J132" s="169">
        <f>H132-G132</f>
        <v>3087</v>
      </c>
      <c r="K132" s="170">
        <f t="shared" si="38"/>
        <v>9.795302429802857E-3</v>
      </c>
    </row>
    <row r="133" spans="2:14" x14ac:dyDescent="0.25">
      <c r="B133" s="155" t="s">
        <v>52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68</v>
      </c>
      <c r="C134" s="157">
        <v>250224</v>
      </c>
      <c r="D134" s="157">
        <v>96681</v>
      </c>
      <c r="E134" s="157">
        <v>140346</v>
      </c>
      <c r="F134" s="157">
        <v>257117</v>
      </c>
      <c r="G134" s="157">
        <v>278594</v>
      </c>
      <c r="H134" s="157">
        <v>287810</v>
      </c>
      <c r="I134" s="158">
        <f>IFERROR(H134/G134-1,"-")</f>
        <v>3.3080396562739978E-2</v>
      </c>
      <c r="J134" s="157">
        <f>H134-G134</f>
        <v>9216</v>
      </c>
      <c r="K134" s="158">
        <f>H134/H$8</f>
        <v>5.2517389622428051E-2</v>
      </c>
      <c r="L134" s="105"/>
      <c r="M134" s="105"/>
      <c r="N134" s="105"/>
    </row>
    <row r="135" spans="2:14" x14ac:dyDescent="0.25">
      <c r="B135" s="159" t="s">
        <v>97</v>
      </c>
      <c r="C135" s="160">
        <v>45577</v>
      </c>
      <c r="D135" s="160">
        <v>26839</v>
      </c>
      <c r="E135" s="160">
        <v>45216</v>
      </c>
      <c r="F135" s="160">
        <v>29061</v>
      </c>
      <c r="G135" s="160">
        <v>32018</v>
      </c>
      <c r="H135" s="160">
        <v>29188</v>
      </c>
      <c r="I135" s="161">
        <f>IFERROR(H135/G135-1,"-")</f>
        <v>-8.838778187269658E-2</v>
      </c>
      <c r="J135" s="160">
        <f t="shared" ref="J135:J145" si="40">H135-G135</f>
        <v>-2830</v>
      </c>
      <c r="K135" s="161">
        <f>H135/H$8</f>
        <v>5.3260052406081445E-3</v>
      </c>
    </row>
    <row r="136" spans="2:14" x14ac:dyDescent="0.25">
      <c r="B136" s="163" t="s">
        <v>103</v>
      </c>
      <c r="C136" s="164">
        <v>24890</v>
      </c>
      <c r="D136" s="164">
        <v>20058</v>
      </c>
      <c r="E136" s="164">
        <v>34195</v>
      </c>
      <c r="F136" s="164">
        <v>19943</v>
      </c>
      <c r="G136" s="164">
        <v>20738</v>
      </c>
      <c r="H136" s="164">
        <v>18376</v>
      </c>
      <c r="I136" s="165">
        <f>IFERROR(H136/G136-1,"-")</f>
        <v>-0.1138971935577201</v>
      </c>
      <c r="J136" s="164">
        <f t="shared" si="40"/>
        <v>-2362</v>
      </c>
      <c r="K136" s="165">
        <f>H136/H$8</f>
        <v>3.3531133445736348E-3</v>
      </c>
    </row>
    <row r="137" spans="2:14" x14ac:dyDescent="0.25">
      <c r="B137" s="163" t="s">
        <v>100</v>
      </c>
      <c r="C137" s="164">
        <v>20687</v>
      </c>
      <c r="D137" s="164">
        <v>6781</v>
      </c>
      <c r="E137" s="164">
        <v>11021</v>
      </c>
      <c r="F137" s="164">
        <v>9118</v>
      </c>
      <c r="G137" s="164">
        <v>11280</v>
      </c>
      <c r="H137" s="164">
        <v>10812</v>
      </c>
      <c r="I137" s="165">
        <f>IFERROR(H137/G137-1,"-")</f>
        <v>-4.1489361702127692E-2</v>
      </c>
      <c r="J137" s="164">
        <f t="shared" si="40"/>
        <v>-468</v>
      </c>
      <c r="K137" s="165">
        <f>H137/H$8</f>
        <v>1.9728918960345092E-3</v>
      </c>
    </row>
    <row r="138" spans="2:14" x14ac:dyDescent="0.25">
      <c r="B138" s="159" t="s">
        <v>107</v>
      </c>
      <c r="C138" s="160">
        <v>204647</v>
      </c>
      <c r="D138" s="160">
        <v>69842</v>
      </c>
      <c r="E138" s="160">
        <v>95130</v>
      </c>
      <c r="F138" s="160">
        <v>228056</v>
      </c>
      <c r="G138" s="160">
        <v>246576</v>
      </c>
      <c r="H138" s="160">
        <v>258622</v>
      </c>
      <c r="I138" s="161">
        <f>IFERROR(H138/G138-1,"-")</f>
        <v>4.8853091947310467E-2</v>
      </c>
      <c r="J138" s="160">
        <f t="shared" si="40"/>
        <v>12046</v>
      </c>
      <c r="K138" s="161">
        <f>H138/H$8</f>
        <v>4.7191384381819905E-2</v>
      </c>
    </row>
    <row r="139" spans="2:14" x14ac:dyDescent="0.25">
      <c r="B139" s="163" t="s">
        <v>110</v>
      </c>
      <c r="C139" s="164">
        <v>100583</v>
      </c>
      <c r="D139" s="164">
        <v>26093</v>
      </c>
      <c r="E139" s="164">
        <v>26467</v>
      </c>
      <c r="F139" s="164">
        <v>96562</v>
      </c>
      <c r="G139" s="164">
        <v>105830</v>
      </c>
      <c r="H139" s="164">
        <v>116159</v>
      </c>
      <c r="I139" s="165">
        <f t="shared" ref="I139:I146" si="41">IFERROR(H139/G139-1,"-")</f>
        <v>9.7599924407067995E-2</v>
      </c>
      <c r="J139" s="164">
        <f t="shared" si="40"/>
        <v>10329</v>
      </c>
      <c r="K139" s="165">
        <f t="shared" ref="K139:K146" si="42">H139/H$8</f>
        <v>2.119581481238185E-2</v>
      </c>
    </row>
    <row r="140" spans="2:14" x14ac:dyDescent="0.25">
      <c r="B140" s="163" t="s">
        <v>113</v>
      </c>
      <c r="C140" s="164">
        <v>15093</v>
      </c>
      <c r="D140" s="164">
        <v>6042</v>
      </c>
      <c r="E140" s="164">
        <v>9298</v>
      </c>
      <c r="F140" s="164">
        <v>16587</v>
      </c>
      <c r="G140" s="164">
        <v>20785</v>
      </c>
      <c r="H140" s="164">
        <v>21459</v>
      </c>
      <c r="I140" s="165">
        <f t="shared" si="41"/>
        <v>3.2427231176329174E-2</v>
      </c>
      <c r="J140" s="164">
        <f t="shared" si="40"/>
        <v>674</v>
      </c>
      <c r="K140" s="165">
        <f t="shared" si="42"/>
        <v>3.9156758413803677E-3</v>
      </c>
    </row>
    <row r="141" spans="2:14" x14ac:dyDescent="0.25">
      <c r="B141" s="163" t="s">
        <v>116</v>
      </c>
      <c r="C141" s="164">
        <v>19622</v>
      </c>
      <c r="D141" s="164">
        <v>6586</v>
      </c>
      <c r="E141" s="164">
        <v>15246</v>
      </c>
      <c r="F141" s="164">
        <v>26940</v>
      </c>
      <c r="G141" s="164">
        <v>25089</v>
      </c>
      <c r="H141" s="164">
        <v>24579</v>
      </c>
      <c r="I141" s="165">
        <f t="shared" si="41"/>
        <v>-2.0327633624297459E-2</v>
      </c>
      <c r="J141" s="164">
        <f t="shared" si="40"/>
        <v>-510</v>
      </c>
      <c r="K141" s="165">
        <f t="shared" si="42"/>
        <v>4.4849898180384946E-3</v>
      </c>
    </row>
    <row r="142" spans="2:14" x14ac:dyDescent="0.25">
      <c r="B142" s="163" t="s">
        <v>123</v>
      </c>
      <c r="C142" s="164">
        <v>3955</v>
      </c>
      <c r="D142" s="164">
        <v>1273</v>
      </c>
      <c r="E142" s="164">
        <v>4366</v>
      </c>
      <c r="F142" s="164">
        <v>9965</v>
      </c>
      <c r="G142" s="164">
        <v>8878</v>
      </c>
      <c r="H142" s="164">
        <v>6534</v>
      </c>
      <c r="I142" s="165">
        <f t="shared" si="41"/>
        <v>-0.26402342870015771</v>
      </c>
      <c r="J142" s="164">
        <f t="shared" si="40"/>
        <v>-2344</v>
      </c>
      <c r="K142" s="165">
        <f t="shared" si="42"/>
        <v>1.1922748472705774E-3</v>
      </c>
    </row>
    <row r="143" spans="2:14" x14ac:dyDescent="0.25">
      <c r="B143" s="163" t="s">
        <v>119</v>
      </c>
      <c r="C143" s="164">
        <v>4225</v>
      </c>
      <c r="D143" s="164">
        <v>1935</v>
      </c>
      <c r="E143" s="164">
        <v>3344</v>
      </c>
      <c r="F143" s="164">
        <v>4569</v>
      </c>
      <c r="G143" s="164">
        <v>5490</v>
      </c>
      <c r="H143" s="164">
        <v>5563</v>
      </c>
      <c r="I143" s="165">
        <f t="shared" si="41"/>
        <v>1.3296903460837894E-2</v>
      </c>
      <c r="J143" s="164">
        <f t="shared" si="40"/>
        <v>73</v>
      </c>
      <c r="K143" s="165">
        <f t="shared" si="42"/>
        <v>1.0150941192785771E-3</v>
      </c>
    </row>
    <row r="144" spans="2:14" x14ac:dyDescent="0.25">
      <c r="B144" s="163" t="s">
        <v>128</v>
      </c>
      <c r="C144" s="164">
        <v>2428</v>
      </c>
      <c r="D144" s="164">
        <v>1979</v>
      </c>
      <c r="E144" s="164">
        <v>1422</v>
      </c>
      <c r="F144" s="164">
        <v>3324</v>
      </c>
      <c r="G144" s="164">
        <v>3691</v>
      </c>
      <c r="H144" s="164">
        <v>3402</v>
      </c>
      <c r="I144" s="165">
        <f t="shared" si="41"/>
        <v>-7.8298564074776533E-2</v>
      </c>
      <c r="J144" s="164">
        <f t="shared" si="40"/>
        <v>-289</v>
      </c>
      <c r="K144" s="165">
        <f t="shared" si="42"/>
        <v>6.2077120147145768E-4</v>
      </c>
    </row>
    <row r="145" spans="2:14" x14ac:dyDescent="0.25">
      <c r="B145" s="163" t="s">
        <v>131</v>
      </c>
      <c r="C145" s="164">
        <v>6221</v>
      </c>
      <c r="D145" s="164">
        <v>4050</v>
      </c>
      <c r="E145" s="164">
        <v>947</v>
      </c>
      <c r="F145" s="164">
        <v>2079</v>
      </c>
      <c r="G145" s="164">
        <v>2885</v>
      </c>
      <c r="H145" s="164">
        <v>2731</v>
      </c>
      <c r="I145" s="165">
        <f t="shared" si="41"/>
        <v>-5.3379549393414161E-2</v>
      </c>
      <c r="J145" s="164">
        <f t="shared" si="40"/>
        <v>-154</v>
      </c>
      <c r="K145" s="165">
        <f t="shared" si="42"/>
        <v>4.9833220200427711E-4</v>
      </c>
    </row>
    <row r="146" spans="2:14" x14ac:dyDescent="0.25">
      <c r="B146" s="168" t="s">
        <v>145</v>
      </c>
      <c r="C146" s="169">
        <f t="shared" ref="C146:H146" si="43">C138-SUM(C139:C145)</f>
        <v>52520</v>
      </c>
      <c r="D146" s="169">
        <f t="shared" si="43"/>
        <v>21884</v>
      </c>
      <c r="E146" s="169">
        <f t="shared" si="43"/>
        <v>34040</v>
      </c>
      <c r="F146" s="169">
        <f t="shared" si="43"/>
        <v>68030</v>
      </c>
      <c r="G146" s="169">
        <f t="shared" si="43"/>
        <v>73928</v>
      </c>
      <c r="H146" s="169">
        <f t="shared" si="43"/>
        <v>78195</v>
      </c>
      <c r="I146" s="170">
        <f t="shared" si="41"/>
        <v>5.7718320528081346E-2</v>
      </c>
      <c r="J146" s="169">
        <f>H146-G146</f>
        <v>4267</v>
      </c>
      <c r="K146" s="170">
        <f t="shared" si="42"/>
        <v>1.4268431539994306E-2</v>
      </c>
    </row>
    <row r="147" spans="2:14" x14ac:dyDescent="0.25">
      <c r="B147" s="155" t="s">
        <v>53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68</v>
      </c>
      <c r="C148" s="157">
        <v>126097</v>
      </c>
      <c r="D148" s="157">
        <v>43425</v>
      </c>
      <c r="E148" s="157">
        <v>71959</v>
      </c>
      <c r="F148" s="157">
        <v>111437</v>
      </c>
      <c r="G148" s="157">
        <v>123198</v>
      </c>
      <c r="H148" s="157">
        <v>128395</v>
      </c>
      <c r="I148" s="158">
        <f>IFERROR(H148/G148-1,"-")</f>
        <v>4.2184126365687691E-2</v>
      </c>
      <c r="J148" s="157">
        <f>H148-G148</f>
        <v>5197</v>
      </c>
      <c r="K148" s="158">
        <f>H148/H$8</f>
        <v>2.3428547446480836E-2</v>
      </c>
      <c r="L148" s="105"/>
      <c r="M148" s="105"/>
      <c r="N148" s="105"/>
    </row>
    <row r="149" spans="2:14" x14ac:dyDescent="0.25">
      <c r="B149" s="159" t="s">
        <v>97</v>
      </c>
      <c r="C149" s="160">
        <v>54208</v>
      </c>
      <c r="D149" s="160">
        <v>22164</v>
      </c>
      <c r="E149" s="160">
        <v>40392</v>
      </c>
      <c r="F149" s="160">
        <v>57756</v>
      </c>
      <c r="G149" s="160">
        <v>59696</v>
      </c>
      <c r="H149" s="160">
        <v>55970</v>
      </c>
      <c r="I149" s="161">
        <f>IFERROR(H149/G149-1,"-")</f>
        <v>-6.2416242294291102E-2</v>
      </c>
      <c r="J149" s="160">
        <f t="shared" ref="J149:J159" si="44">H149-G149</f>
        <v>-3726</v>
      </c>
      <c r="K149" s="161">
        <f>H149/H$8</f>
        <v>1.0212981818447233E-2</v>
      </c>
    </row>
    <row r="150" spans="2:14" x14ac:dyDescent="0.25">
      <c r="B150" s="163" t="s">
        <v>103</v>
      </c>
      <c r="C150" s="164">
        <v>32990</v>
      </c>
      <c r="D150" s="164">
        <v>14597</v>
      </c>
      <c r="E150" s="164">
        <v>32366</v>
      </c>
      <c r="F150" s="164">
        <v>41603</v>
      </c>
      <c r="G150" s="164">
        <v>44199</v>
      </c>
      <c r="H150" s="164">
        <v>37836</v>
      </c>
      <c r="I150" s="165">
        <f>IFERROR(H150/G150-1,"-")</f>
        <v>-0.14396253308898388</v>
      </c>
      <c r="J150" s="164">
        <f t="shared" si="44"/>
        <v>-6363</v>
      </c>
      <c r="K150" s="165">
        <f>H150/H$8</f>
        <v>6.904026801550286E-3</v>
      </c>
    </row>
    <row r="151" spans="2:14" x14ac:dyDescent="0.25">
      <c r="B151" s="163" t="s">
        <v>100</v>
      </c>
      <c r="C151" s="164">
        <v>21218</v>
      </c>
      <c r="D151" s="164">
        <v>7567</v>
      </c>
      <c r="E151" s="164">
        <v>8026</v>
      </c>
      <c r="F151" s="164">
        <v>16153</v>
      </c>
      <c r="G151" s="164">
        <v>15497</v>
      </c>
      <c r="H151" s="164">
        <v>18134</v>
      </c>
      <c r="I151" s="165">
        <f>IFERROR(H151/G151-1,"-")</f>
        <v>0.17016196683229001</v>
      </c>
      <c r="J151" s="164">
        <f t="shared" si="44"/>
        <v>2637</v>
      </c>
      <c r="K151" s="165">
        <f>H151/H$8</f>
        <v>3.3089550168969467E-3</v>
      </c>
    </row>
    <row r="152" spans="2:14" x14ac:dyDescent="0.25">
      <c r="B152" s="159" t="s">
        <v>107</v>
      </c>
      <c r="C152" s="160">
        <v>71889</v>
      </c>
      <c r="D152" s="160">
        <v>21261</v>
      </c>
      <c r="E152" s="160">
        <v>31567</v>
      </c>
      <c r="F152" s="160">
        <v>53681</v>
      </c>
      <c r="G152" s="160">
        <v>63502</v>
      </c>
      <c r="H152" s="160">
        <v>72425</v>
      </c>
      <c r="I152" s="161">
        <f>IFERROR(H152/G152-1,"-")</f>
        <v>0.14051525936190989</v>
      </c>
      <c r="J152" s="160">
        <f t="shared" si="44"/>
        <v>8923</v>
      </c>
      <c r="K152" s="161">
        <f>H152/H$8</f>
        <v>1.3215565628033605E-2</v>
      </c>
    </row>
    <row r="153" spans="2:14" x14ac:dyDescent="0.25">
      <c r="B153" s="163" t="s">
        <v>110</v>
      </c>
      <c r="C153" s="164">
        <v>21798</v>
      </c>
      <c r="D153" s="164">
        <v>5789</v>
      </c>
      <c r="E153" s="164">
        <v>5609</v>
      </c>
      <c r="F153" s="164">
        <v>19238</v>
      </c>
      <c r="G153" s="164">
        <v>18996</v>
      </c>
      <c r="H153" s="164">
        <v>20085</v>
      </c>
      <c r="I153" s="165">
        <f t="shared" ref="I153:I160" si="45">IFERROR(H153/G153-1,"-")</f>
        <v>5.7327858496525552E-2</v>
      </c>
      <c r="J153" s="164">
        <f t="shared" si="44"/>
        <v>1089</v>
      </c>
      <c r="K153" s="165">
        <f t="shared" ref="K153:K160" si="46">H153/H$8</f>
        <v>3.6649587247366924E-3</v>
      </c>
    </row>
    <row r="154" spans="2:14" x14ac:dyDescent="0.25">
      <c r="B154" s="163" t="s">
        <v>113</v>
      </c>
      <c r="C154" s="164">
        <v>18523</v>
      </c>
      <c r="D154" s="164">
        <v>5079</v>
      </c>
      <c r="E154" s="164">
        <v>8623</v>
      </c>
      <c r="F154" s="164">
        <v>11385</v>
      </c>
      <c r="G154" s="164">
        <v>12605</v>
      </c>
      <c r="H154" s="164">
        <v>13027</v>
      </c>
      <c r="I154" s="165">
        <f t="shared" si="45"/>
        <v>3.3478778262594266E-2</v>
      </c>
      <c r="J154" s="164">
        <f t="shared" si="44"/>
        <v>422</v>
      </c>
      <c r="K154" s="165">
        <f t="shared" si="46"/>
        <v>2.3770683249760959E-3</v>
      </c>
    </row>
    <row r="155" spans="2:14" x14ac:dyDescent="0.25">
      <c r="B155" s="163" t="s">
        <v>116</v>
      </c>
      <c r="C155" s="164">
        <v>9905</v>
      </c>
      <c r="D155" s="164">
        <v>2317</v>
      </c>
      <c r="E155" s="164">
        <v>5206</v>
      </c>
      <c r="F155" s="164">
        <v>6579</v>
      </c>
      <c r="G155" s="164">
        <v>10130</v>
      </c>
      <c r="H155" s="164">
        <v>12879</v>
      </c>
      <c r="I155" s="165">
        <f t="shared" si="45"/>
        <v>0.2713721618953604</v>
      </c>
      <c r="J155" s="164">
        <f t="shared" si="44"/>
        <v>2749</v>
      </c>
      <c r="K155" s="165">
        <f t="shared" si="46"/>
        <v>2.3500624055705181E-3</v>
      </c>
    </row>
    <row r="156" spans="2:14" x14ac:dyDescent="0.25">
      <c r="B156" s="163" t="s">
        <v>123</v>
      </c>
      <c r="C156" s="164">
        <v>1673</v>
      </c>
      <c r="D156" s="164">
        <v>600</v>
      </c>
      <c r="E156" s="164">
        <v>927</v>
      </c>
      <c r="F156" s="164">
        <v>1690</v>
      </c>
      <c r="G156" s="164">
        <v>2031</v>
      </c>
      <c r="H156" s="164">
        <v>2829</v>
      </c>
      <c r="I156" s="165">
        <f t="shared" si="45"/>
        <v>0.39290989660265874</v>
      </c>
      <c r="J156" s="164">
        <f t="shared" si="44"/>
        <v>798</v>
      </c>
      <c r="K156" s="165">
        <f t="shared" si="46"/>
        <v>5.1621449998905165E-4</v>
      </c>
    </row>
    <row r="157" spans="2:14" x14ac:dyDescent="0.25">
      <c r="B157" s="163" t="s">
        <v>119</v>
      </c>
      <c r="C157" s="164">
        <v>3007</v>
      </c>
      <c r="D157" s="164">
        <v>1505</v>
      </c>
      <c r="E157" s="164">
        <v>1749</v>
      </c>
      <c r="F157" s="164">
        <v>2959</v>
      </c>
      <c r="G157" s="164">
        <v>3062</v>
      </c>
      <c r="H157" s="164">
        <v>3505</v>
      </c>
      <c r="I157" s="165">
        <f t="shared" si="45"/>
        <v>0.14467668190725025</v>
      </c>
      <c r="J157" s="164">
        <f t="shared" si="44"/>
        <v>443</v>
      </c>
      <c r="K157" s="165">
        <f t="shared" si="46"/>
        <v>6.3956586159831248E-4</v>
      </c>
    </row>
    <row r="158" spans="2:14" x14ac:dyDescent="0.25">
      <c r="B158" s="163" t="s">
        <v>128</v>
      </c>
      <c r="C158" s="164">
        <v>472</v>
      </c>
      <c r="D158" s="164">
        <v>354</v>
      </c>
      <c r="E158" s="164">
        <v>292</v>
      </c>
      <c r="F158" s="164">
        <v>497</v>
      </c>
      <c r="G158" s="164">
        <v>676</v>
      </c>
      <c r="H158" s="164">
        <v>484</v>
      </c>
      <c r="I158" s="165">
        <f t="shared" si="45"/>
        <v>-0.28402366863905326</v>
      </c>
      <c r="J158" s="164">
        <f t="shared" si="44"/>
        <v>-192</v>
      </c>
      <c r="K158" s="165">
        <f t="shared" si="46"/>
        <v>8.8316655353376099E-5</v>
      </c>
    </row>
    <row r="159" spans="2:14" x14ac:dyDescent="0.25">
      <c r="B159" s="163" t="s">
        <v>131</v>
      </c>
      <c r="C159" s="164">
        <v>1062</v>
      </c>
      <c r="D159" s="164">
        <v>441</v>
      </c>
      <c r="E159" s="164">
        <v>454</v>
      </c>
      <c r="F159" s="164">
        <v>656</v>
      </c>
      <c r="G159" s="164">
        <v>941</v>
      </c>
      <c r="H159" s="164">
        <v>796</v>
      </c>
      <c r="I159" s="165">
        <f t="shared" si="45"/>
        <v>-0.15409139213602552</v>
      </c>
      <c r="J159" s="164">
        <f t="shared" si="44"/>
        <v>-145</v>
      </c>
      <c r="K159" s="165">
        <f t="shared" si="46"/>
        <v>1.4524805301918881E-4</v>
      </c>
    </row>
    <row r="160" spans="2:14" x14ac:dyDescent="0.25">
      <c r="B160" s="168" t="s">
        <v>145</v>
      </c>
      <c r="C160" s="169">
        <f t="shared" ref="C160:H160" si="47">C152-SUM(C153:C159)</f>
        <v>15449</v>
      </c>
      <c r="D160" s="169">
        <f t="shared" si="47"/>
        <v>5176</v>
      </c>
      <c r="E160" s="169">
        <f t="shared" si="47"/>
        <v>8707</v>
      </c>
      <c r="F160" s="169">
        <f t="shared" si="47"/>
        <v>10677</v>
      </c>
      <c r="G160" s="169">
        <f t="shared" si="47"/>
        <v>15061</v>
      </c>
      <c r="H160" s="169">
        <f t="shared" si="47"/>
        <v>18820</v>
      </c>
      <c r="I160" s="170">
        <f t="shared" si="45"/>
        <v>0.24958502091494594</v>
      </c>
      <c r="J160" s="169">
        <f>H160-G160</f>
        <v>3759</v>
      </c>
      <c r="K160" s="170">
        <f t="shared" si="46"/>
        <v>3.4341311027903682E-3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32B8-FB9C-4E89-80B1-588E03174AF4}">
  <sheetPr>
    <tabColor theme="7" tint="0.79998168889431442"/>
  </sheetPr>
  <dimension ref="A1:T165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M6" s="270" t="s">
        <v>253</v>
      </c>
      <c r="N6" s="270"/>
      <c r="O6" s="270"/>
      <c r="P6" s="270"/>
      <c r="Q6" s="270"/>
      <c r="R6" s="270"/>
      <c r="S6" s="270"/>
      <c r="T6" s="270"/>
    </row>
    <row r="7" spans="1:20" ht="6" customHeight="1" x14ac:dyDescent="0.25"/>
    <row r="8" spans="1:20" ht="15.75" x14ac:dyDescent="0.25">
      <c r="B8" s="145"/>
      <c r="C8" s="300" t="s">
        <v>43</v>
      </c>
      <c r="D8" s="301"/>
      <c r="E8" s="301"/>
      <c r="F8" s="301"/>
      <c r="G8" s="301"/>
      <c r="H8" s="301"/>
      <c r="I8" s="301"/>
      <c r="J8" s="301"/>
    </row>
    <row r="9" spans="1:20" s="146" customFormat="1" ht="72" customHeight="1" x14ac:dyDescent="0.25">
      <c r="A9"/>
      <c r="B9" s="147"/>
      <c r="C9" s="172" t="s">
        <v>252</v>
      </c>
      <c r="D9" s="172" t="s">
        <v>219</v>
      </c>
      <c r="E9" s="172" t="s">
        <v>220</v>
      </c>
      <c r="F9" s="172" t="s">
        <v>221</v>
      </c>
      <c r="G9" s="172" t="s">
        <v>222</v>
      </c>
      <c r="H9" s="172" t="s">
        <v>223</v>
      </c>
      <c r="I9" s="173" t="str">
        <f>CONCATENATE("var. ",RIGHT(H9,2),"/",RIGHT(G9,2))</f>
        <v>var. 25/24</v>
      </c>
      <c r="J9" s="173" t="str">
        <f>CONCATENATE("Cuota s/ total lugares de residencia ",RIGHT(H9,4))</f>
        <v>Cuota s/ total lugares de residencia 2025</v>
      </c>
      <c r="M9" s="147"/>
      <c r="N9" s="172" t="s">
        <v>252</v>
      </c>
      <c r="O9" s="172" t="s">
        <v>219</v>
      </c>
      <c r="P9" s="172" t="s">
        <v>220</v>
      </c>
      <c r="Q9" s="172" t="s">
        <v>221</v>
      </c>
      <c r="R9" s="172" t="s">
        <v>222</v>
      </c>
      <c r="S9" s="172" t="s">
        <v>223</v>
      </c>
      <c r="T9" s="173" t="str">
        <f>CONCATENATE("Cuota s/ total lugares de residencia ",RIGHT(R9,4))</f>
        <v>Cuota s/ total lugares de residencia 2024</v>
      </c>
    </row>
    <row r="10" spans="1:20" x14ac:dyDescent="0.25">
      <c r="B10" s="152" t="s">
        <v>43</v>
      </c>
      <c r="C10" s="153"/>
      <c r="D10" s="153"/>
      <c r="E10" s="153"/>
      <c r="F10" s="153"/>
      <c r="G10" s="153"/>
      <c r="H10" s="153"/>
      <c r="I10" s="154"/>
      <c r="J10" s="154"/>
      <c r="M10" s="155" t="s">
        <v>50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68</v>
      </c>
      <c r="C11" s="176">
        <v>156456</v>
      </c>
      <c r="D11" s="176">
        <v>74197</v>
      </c>
      <c r="E11" s="176">
        <v>393667</v>
      </c>
      <c r="F11" s="176">
        <v>440377</v>
      </c>
      <c r="G11" s="176">
        <v>489695</v>
      </c>
      <c r="H11" s="176">
        <v>468775</v>
      </c>
      <c r="I11" s="177">
        <f t="shared" ref="I11:I23" si="0">IFERROR(H11/G11-1,"-")</f>
        <v>-4.2720468863272076E-2</v>
      </c>
      <c r="J11" s="177">
        <f>H11/H11</f>
        <v>1</v>
      </c>
      <c r="K11" s="79"/>
      <c r="L11" s="79"/>
      <c r="M11" s="156" t="s">
        <v>68</v>
      </c>
      <c r="N11" s="176">
        <v>5930</v>
      </c>
      <c r="O11" s="176">
        <v>3083</v>
      </c>
      <c r="P11" s="176">
        <v>19941</v>
      </c>
      <c r="Q11" s="176">
        <v>21527</v>
      </c>
      <c r="R11" s="176">
        <v>21188</v>
      </c>
      <c r="S11" s="177">
        <f t="shared" ref="S11:S23" si="1">IFERROR(R11/Q11-1,"-")</f>
        <v>-1.5747665722116388E-2</v>
      </c>
      <c r="T11" s="177">
        <f>R11/R11</f>
        <v>1</v>
      </c>
    </row>
    <row r="12" spans="1:20" x14ac:dyDescent="0.25">
      <c r="B12" s="159" t="s">
        <v>97</v>
      </c>
      <c r="C12" s="160">
        <v>22582</v>
      </c>
      <c r="D12" s="160">
        <v>37583</v>
      </c>
      <c r="E12" s="160">
        <v>61733</v>
      </c>
      <c r="F12" s="160">
        <v>71069</v>
      </c>
      <c r="G12" s="160">
        <v>74457</v>
      </c>
      <c r="H12" s="160">
        <v>66239</v>
      </c>
      <c r="I12" s="161">
        <f t="shared" si="0"/>
        <v>-0.11037242972453898</v>
      </c>
      <c r="J12" s="161">
        <f>H12/H11</f>
        <v>0.14130233054237107</v>
      </c>
      <c r="K12" s="79"/>
      <c r="L12" s="79"/>
      <c r="M12" s="159" t="s">
        <v>97</v>
      </c>
      <c r="N12" s="160">
        <v>996</v>
      </c>
      <c r="O12" s="160">
        <v>1896</v>
      </c>
      <c r="P12" s="160">
        <v>2841</v>
      </c>
      <c r="Q12" s="160">
        <v>3676</v>
      </c>
      <c r="R12" s="160">
        <v>3382</v>
      </c>
      <c r="S12" s="161">
        <f t="shared" si="1"/>
        <v>-7.9978237214363479E-2</v>
      </c>
      <c r="T12" s="161">
        <f>R12/R11</f>
        <v>0.15961865206720785</v>
      </c>
    </row>
    <row r="13" spans="1:20" x14ac:dyDescent="0.25">
      <c r="B13" s="163" t="s">
        <v>103</v>
      </c>
      <c r="C13" s="164">
        <v>8481</v>
      </c>
      <c r="D13" s="164">
        <v>27134</v>
      </c>
      <c r="E13" s="164">
        <v>24919</v>
      </c>
      <c r="F13" s="164">
        <v>24279</v>
      </c>
      <c r="G13" s="164">
        <v>28114</v>
      </c>
      <c r="H13" s="164">
        <v>23001</v>
      </c>
      <c r="I13" s="165">
        <f t="shared" si="0"/>
        <v>-0.18186668563704911</v>
      </c>
      <c r="J13" s="165">
        <f>H13/H11</f>
        <v>4.9066183136899366E-2</v>
      </c>
      <c r="K13" s="79"/>
      <c r="L13" s="79"/>
      <c r="M13" s="163" t="s">
        <v>103</v>
      </c>
      <c r="N13" s="164">
        <v>328</v>
      </c>
      <c r="O13" s="164">
        <v>1896</v>
      </c>
      <c r="P13" s="164">
        <v>1444</v>
      </c>
      <c r="Q13" s="164">
        <v>1522</v>
      </c>
      <c r="R13" s="164">
        <v>858</v>
      </c>
      <c r="S13" s="165">
        <f t="shared" si="1"/>
        <v>-0.43626806833114318</v>
      </c>
      <c r="T13" s="165">
        <f>R13/R11</f>
        <v>4.0494619595997733E-2</v>
      </c>
    </row>
    <row r="14" spans="1:20" x14ac:dyDescent="0.25">
      <c r="B14" s="163" t="s">
        <v>100</v>
      </c>
      <c r="C14" s="164">
        <v>14101</v>
      </c>
      <c r="D14" s="164">
        <v>10449</v>
      </c>
      <c r="E14" s="164">
        <v>36814</v>
      </c>
      <c r="F14" s="164">
        <v>46790</v>
      </c>
      <c r="G14" s="164">
        <v>46343</v>
      </c>
      <c r="H14" s="164">
        <v>43238</v>
      </c>
      <c r="I14" s="165">
        <f t="shared" si="0"/>
        <v>-6.7000409986405662E-2</v>
      </c>
      <c r="J14" s="165">
        <f>H14/H11</f>
        <v>9.2236147405471702E-2</v>
      </c>
      <c r="K14" s="79"/>
      <c r="L14" s="79"/>
      <c r="M14" s="163" t="s">
        <v>100</v>
      </c>
      <c r="N14" s="164">
        <v>668</v>
      </c>
      <c r="O14" s="164">
        <v>0</v>
      </c>
      <c r="P14" s="164">
        <v>1397</v>
      </c>
      <c r="Q14" s="164">
        <v>2154</v>
      </c>
      <c r="R14" s="164">
        <v>2524</v>
      </c>
      <c r="S14" s="165">
        <f t="shared" si="1"/>
        <v>0.17177344475394607</v>
      </c>
      <c r="T14" s="165">
        <f>R14/R11</f>
        <v>0.11912403247121012</v>
      </c>
    </row>
    <row r="15" spans="1:20" x14ac:dyDescent="0.25">
      <c r="B15" s="159" t="s">
        <v>107</v>
      </c>
      <c r="C15" s="160">
        <v>133874</v>
      </c>
      <c r="D15" s="160">
        <v>36614</v>
      </c>
      <c r="E15" s="160">
        <v>331934</v>
      </c>
      <c r="F15" s="160">
        <v>369308</v>
      </c>
      <c r="G15" s="160">
        <v>415238</v>
      </c>
      <c r="H15" s="160">
        <v>402536</v>
      </c>
      <c r="I15" s="161">
        <f t="shared" si="0"/>
        <v>-3.0589685915065612E-2</v>
      </c>
      <c r="J15" s="161">
        <f>H15/H11</f>
        <v>0.85869766945762893</v>
      </c>
      <c r="K15" s="79"/>
      <c r="L15" s="79"/>
      <c r="M15" s="159" t="s">
        <v>107</v>
      </c>
      <c r="N15" s="160">
        <v>4934</v>
      </c>
      <c r="O15" s="160">
        <v>1187</v>
      </c>
      <c r="P15" s="160">
        <v>17100</v>
      </c>
      <c r="Q15" s="160">
        <v>17851</v>
      </c>
      <c r="R15" s="160">
        <v>17806</v>
      </c>
      <c r="S15" s="161">
        <f t="shared" si="1"/>
        <v>-2.5208671783093495E-3</v>
      </c>
      <c r="T15" s="161">
        <f>R15/R11</f>
        <v>0.84038134793279218</v>
      </c>
    </row>
    <row r="16" spans="1:20" x14ac:dyDescent="0.25">
      <c r="B16" s="163" t="s">
        <v>110</v>
      </c>
      <c r="C16" s="164">
        <v>58683</v>
      </c>
      <c r="D16" s="164">
        <v>1399</v>
      </c>
      <c r="E16" s="164">
        <v>142665</v>
      </c>
      <c r="F16" s="164">
        <v>166069</v>
      </c>
      <c r="G16" s="164">
        <v>175450</v>
      </c>
      <c r="H16" s="164">
        <v>172131</v>
      </c>
      <c r="I16" s="165">
        <f t="shared" si="0"/>
        <v>-1.8917070390424673E-2</v>
      </c>
      <c r="J16" s="165">
        <f>H16/H11</f>
        <v>0.36719321636179403</v>
      </c>
      <c r="K16" s="79"/>
      <c r="L16" s="79"/>
      <c r="M16" s="163" t="s">
        <v>110</v>
      </c>
      <c r="N16" s="164">
        <v>2539</v>
      </c>
      <c r="O16" s="164">
        <v>171</v>
      </c>
      <c r="P16" s="164">
        <v>8538</v>
      </c>
      <c r="Q16" s="164">
        <v>11193</v>
      </c>
      <c r="R16" s="164">
        <v>10352</v>
      </c>
      <c r="S16" s="165">
        <f t="shared" si="1"/>
        <v>-7.51362458679532E-2</v>
      </c>
      <c r="T16" s="165">
        <f>R16/R11</f>
        <v>0.48857844062676986</v>
      </c>
    </row>
    <row r="17" spans="1:20" x14ac:dyDescent="0.25">
      <c r="B17" s="163" t="s">
        <v>113</v>
      </c>
      <c r="C17" s="164">
        <v>19981</v>
      </c>
      <c r="D17" s="164">
        <v>6502</v>
      </c>
      <c r="E17" s="164">
        <v>39043</v>
      </c>
      <c r="F17" s="164">
        <v>43295</v>
      </c>
      <c r="G17" s="164">
        <v>52310</v>
      </c>
      <c r="H17" s="164">
        <v>48247</v>
      </c>
      <c r="I17" s="165">
        <f t="shared" si="0"/>
        <v>-7.7671573312942055E-2</v>
      </c>
      <c r="J17" s="165">
        <f>H17/H11</f>
        <v>0.10292144418964322</v>
      </c>
      <c r="K17" s="79"/>
      <c r="L17" s="79"/>
      <c r="M17" s="163" t="s">
        <v>113</v>
      </c>
      <c r="N17" s="164">
        <v>482</v>
      </c>
      <c r="O17" s="164">
        <v>337</v>
      </c>
      <c r="P17" s="164">
        <v>1542</v>
      </c>
      <c r="Q17" s="164">
        <v>991</v>
      </c>
      <c r="R17" s="164">
        <v>1079</v>
      </c>
      <c r="S17" s="165">
        <f t="shared" si="1"/>
        <v>8.8799192734611454E-2</v>
      </c>
      <c r="T17" s="165">
        <f>R17/R11</f>
        <v>5.0925051916178972E-2</v>
      </c>
    </row>
    <row r="18" spans="1:20" x14ac:dyDescent="0.25">
      <c r="B18" s="163" t="s">
        <v>116</v>
      </c>
      <c r="C18" s="164">
        <v>5571</v>
      </c>
      <c r="D18" s="164">
        <v>7472</v>
      </c>
      <c r="E18" s="164">
        <v>17053</v>
      </c>
      <c r="F18" s="164">
        <v>19062</v>
      </c>
      <c r="G18" s="164">
        <v>21366</v>
      </c>
      <c r="H18" s="164">
        <v>19656</v>
      </c>
      <c r="I18" s="165">
        <f t="shared" si="0"/>
        <v>-8.0033698399326059E-2</v>
      </c>
      <c r="J18" s="165">
        <f>H18/H11</f>
        <v>4.1930563703269162E-2</v>
      </c>
      <c r="K18" s="79"/>
      <c r="L18" s="79"/>
      <c r="M18" s="163" t="s">
        <v>116</v>
      </c>
      <c r="N18" s="164">
        <v>341</v>
      </c>
      <c r="O18" s="164">
        <v>394</v>
      </c>
      <c r="P18" s="164">
        <v>1327</v>
      </c>
      <c r="Q18" s="164">
        <v>1634</v>
      </c>
      <c r="R18" s="164">
        <v>802</v>
      </c>
      <c r="S18" s="165">
        <f t="shared" si="1"/>
        <v>-0.50917992656058753</v>
      </c>
      <c r="T18" s="165">
        <f>R18/R11</f>
        <v>3.785161412120068E-2</v>
      </c>
    </row>
    <row r="19" spans="1:20" x14ac:dyDescent="0.25">
      <c r="B19" s="163" t="s">
        <v>123</v>
      </c>
      <c r="C19" s="164">
        <v>4736</v>
      </c>
      <c r="D19" s="164">
        <v>520</v>
      </c>
      <c r="E19" s="164">
        <v>13613</v>
      </c>
      <c r="F19" s="164">
        <v>11637</v>
      </c>
      <c r="G19" s="164">
        <v>12079</v>
      </c>
      <c r="H19" s="164">
        <v>13847</v>
      </c>
      <c r="I19" s="165">
        <f t="shared" si="0"/>
        <v>0.14636973259375785</v>
      </c>
      <c r="J19" s="165">
        <f>H19/H11</f>
        <v>2.9538691269798942E-2</v>
      </c>
      <c r="K19" s="79"/>
      <c r="L19" s="79"/>
      <c r="M19" s="163" t="s">
        <v>123</v>
      </c>
      <c r="N19" s="164">
        <v>111</v>
      </c>
      <c r="O19" s="164">
        <v>18</v>
      </c>
      <c r="P19" s="164">
        <v>743</v>
      </c>
      <c r="Q19" s="164">
        <v>692</v>
      </c>
      <c r="R19" s="164">
        <v>527</v>
      </c>
      <c r="S19" s="165">
        <f t="shared" si="1"/>
        <v>-0.23843930635838151</v>
      </c>
      <c r="T19" s="165">
        <f>R19/R11</f>
        <v>2.4872569378893712E-2</v>
      </c>
    </row>
    <row r="20" spans="1:20" x14ac:dyDescent="0.25">
      <c r="B20" s="163" t="s">
        <v>119</v>
      </c>
      <c r="C20" s="164">
        <v>4809</v>
      </c>
      <c r="D20" s="164">
        <v>546</v>
      </c>
      <c r="E20" s="164">
        <v>12723</v>
      </c>
      <c r="F20" s="164">
        <v>11046</v>
      </c>
      <c r="G20" s="164">
        <v>14029</v>
      </c>
      <c r="H20" s="164">
        <v>13419</v>
      </c>
      <c r="I20" s="165">
        <f t="shared" si="0"/>
        <v>-4.3481360039917316E-2</v>
      </c>
      <c r="J20" s="165">
        <f>H20/H11</f>
        <v>2.8625673297424138E-2</v>
      </c>
      <c r="K20" s="79"/>
      <c r="L20" s="79"/>
      <c r="M20" s="163" t="s">
        <v>119</v>
      </c>
      <c r="N20" s="164">
        <v>167</v>
      </c>
      <c r="O20" s="164">
        <v>32</v>
      </c>
      <c r="P20" s="164">
        <v>540</v>
      </c>
      <c r="Q20" s="164">
        <v>372</v>
      </c>
      <c r="R20" s="164">
        <v>497</v>
      </c>
      <c r="S20" s="165">
        <f t="shared" si="1"/>
        <v>0.33602150537634401</v>
      </c>
      <c r="T20" s="165">
        <f>R20/R11</f>
        <v>2.3456673588823862E-2</v>
      </c>
    </row>
    <row r="21" spans="1:20" x14ac:dyDescent="0.25">
      <c r="B21" s="163" t="s">
        <v>128</v>
      </c>
      <c r="C21" s="164">
        <v>4819</v>
      </c>
      <c r="D21" s="164">
        <v>110</v>
      </c>
      <c r="E21" s="164">
        <v>8801</v>
      </c>
      <c r="F21" s="164">
        <v>10180</v>
      </c>
      <c r="G21" s="164">
        <v>10938</v>
      </c>
      <c r="H21" s="164">
        <v>10039</v>
      </c>
      <c r="I21" s="165">
        <f t="shared" si="0"/>
        <v>-8.219052843298591E-2</v>
      </c>
      <c r="J21" s="165">
        <f>H21/H11</f>
        <v>2.1415391179137114E-2</v>
      </c>
      <c r="K21" s="79"/>
      <c r="L21" s="79"/>
      <c r="M21" s="163" t="s">
        <v>128</v>
      </c>
      <c r="N21" s="164">
        <v>90</v>
      </c>
      <c r="O21" s="164">
        <v>0</v>
      </c>
      <c r="P21" s="164">
        <v>132</v>
      </c>
      <c r="Q21" s="164">
        <v>204</v>
      </c>
      <c r="R21" s="164">
        <v>254</v>
      </c>
      <c r="S21" s="165">
        <f t="shared" si="1"/>
        <v>0.24509803921568629</v>
      </c>
      <c r="T21" s="165">
        <f>R21/R11</f>
        <v>1.1987917689258071E-2</v>
      </c>
    </row>
    <row r="22" spans="1:20" x14ac:dyDescent="0.25">
      <c r="A22" s="167"/>
      <c r="B22" s="163" t="s">
        <v>131</v>
      </c>
      <c r="C22" s="164">
        <v>5710</v>
      </c>
      <c r="D22" s="164">
        <v>660</v>
      </c>
      <c r="E22" s="164">
        <v>6989</v>
      </c>
      <c r="F22" s="164">
        <v>9056</v>
      </c>
      <c r="G22" s="164">
        <v>11833</v>
      </c>
      <c r="H22" s="164">
        <v>8417</v>
      </c>
      <c r="I22" s="165">
        <f t="shared" si="0"/>
        <v>-0.28868418828699405</v>
      </c>
      <c r="J22" s="165">
        <f>H22/H11</f>
        <v>1.7955309050183992E-2</v>
      </c>
      <c r="K22" s="79"/>
      <c r="L22" s="79"/>
      <c r="M22" s="163" t="s">
        <v>131</v>
      </c>
      <c r="N22" s="164">
        <v>134</v>
      </c>
      <c r="O22" s="164">
        <v>0</v>
      </c>
      <c r="P22" s="164">
        <v>250</v>
      </c>
      <c r="Q22" s="164">
        <v>80</v>
      </c>
      <c r="R22" s="164">
        <v>313</v>
      </c>
      <c r="S22" s="165">
        <f t="shared" si="1"/>
        <v>2.9125000000000001</v>
      </c>
      <c r="T22" s="165">
        <f>R22/R11</f>
        <v>1.477251274306211E-2</v>
      </c>
    </row>
    <row r="23" spans="1:20" x14ac:dyDescent="0.25">
      <c r="B23" s="168" t="s">
        <v>145</v>
      </c>
      <c r="C23" s="169">
        <f t="shared" ref="C23:H23" si="2">C15-SUM(C16:C22)</f>
        <v>29565</v>
      </c>
      <c r="D23" s="169">
        <f t="shared" si="2"/>
        <v>19405</v>
      </c>
      <c r="E23" s="169">
        <f t="shared" si="2"/>
        <v>91047</v>
      </c>
      <c r="F23" s="169">
        <f t="shared" si="2"/>
        <v>98963</v>
      </c>
      <c r="G23" s="169">
        <f t="shared" si="2"/>
        <v>117233</v>
      </c>
      <c r="H23" s="169">
        <f t="shared" si="2"/>
        <v>116780</v>
      </c>
      <c r="I23" s="170">
        <f t="shared" si="0"/>
        <v>-3.8640996988902332E-3</v>
      </c>
      <c r="J23" s="170">
        <f>H23/H11</f>
        <v>0.24911738040637832</v>
      </c>
      <c r="K23" s="171"/>
      <c r="L23" s="171"/>
      <c r="M23" s="168" t="s">
        <v>145</v>
      </c>
      <c r="N23" s="169">
        <f>N15-SUM(N16:N22)</f>
        <v>1070</v>
      </c>
      <c r="O23" s="169">
        <f>O15-SUM(O16:O22)</f>
        <v>235</v>
      </c>
      <c r="P23" s="169">
        <f>P15-SUM(P16:P22)</f>
        <v>4028</v>
      </c>
      <c r="Q23" s="169">
        <f>Q15-SUM(Q16:Q22)</f>
        <v>2685</v>
      </c>
      <c r="R23" s="169">
        <f>R15-SUM(R16:R22)</f>
        <v>3982</v>
      </c>
      <c r="S23" s="170">
        <f t="shared" si="1"/>
        <v>0.48305400372439489</v>
      </c>
      <c r="T23" s="170">
        <f>R23/R11</f>
        <v>0.18793656786860488</v>
      </c>
    </row>
    <row r="24" spans="1:20" x14ac:dyDescent="0.25">
      <c r="B24" s="155" t="s">
        <v>44</v>
      </c>
      <c r="C24" s="174"/>
      <c r="D24" s="174"/>
      <c r="E24" s="174"/>
      <c r="F24" s="174"/>
      <c r="G24" s="174"/>
      <c r="H24" s="174"/>
      <c r="I24" s="175"/>
      <c r="J24" s="175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6" t="s">
        <v>68</v>
      </c>
      <c r="C25" s="176">
        <v>57720</v>
      </c>
      <c r="D25" s="176">
        <v>24976</v>
      </c>
      <c r="E25" s="176">
        <v>140303</v>
      </c>
      <c r="F25" s="176">
        <v>154113</v>
      </c>
      <c r="G25" s="176">
        <v>175927</v>
      </c>
      <c r="H25" s="176">
        <v>158958</v>
      </c>
      <c r="I25" s="177">
        <f t="shared" ref="I25:I37" si="3">IFERROR(H25/G25-1,"-")</f>
        <v>-9.6454779539240754E-2</v>
      </c>
      <c r="J25" s="177">
        <f>H25/H25</f>
        <v>1</v>
      </c>
    </row>
    <row r="26" spans="1:20" x14ac:dyDescent="0.25">
      <c r="B26" s="159" t="s">
        <v>97</v>
      </c>
      <c r="C26" s="160">
        <v>3120</v>
      </c>
      <c r="D26" s="160">
        <v>13348</v>
      </c>
      <c r="E26" s="160">
        <v>8161</v>
      </c>
      <c r="F26" s="160">
        <v>8632</v>
      </c>
      <c r="G26" s="160">
        <v>10880</v>
      </c>
      <c r="H26" s="160">
        <v>6791</v>
      </c>
      <c r="I26" s="161">
        <f t="shared" si="3"/>
        <v>-0.37582720588235297</v>
      </c>
      <c r="J26" s="161">
        <f>H26/H25</f>
        <v>4.2721976874394496E-2</v>
      </c>
    </row>
    <row r="27" spans="1:20" x14ac:dyDescent="0.25">
      <c r="B27" s="163" t="s">
        <v>103</v>
      </c>
      <c r="C27" s="164">
        <v>1394</v>
      </c>
      <c r="D27" s="164">
        <v>9406</v>
      </c>
      <c r="E27" s="164">
        <v>3464</v>
      </c>
      <c r="F27" s="164">
        <v>3441</v>
      </c>
      <c r="G27" s="164">
        <v>3945</v>
      </c>
      <c r="H27" s="164">
        <v>2116</v>
      </c>
      <c r="I27" s="165">
        <f t="shared" si="3"/>
        <v>-0.46362484157160966</v>
      </c>
      <c r="J27" s="165">
        <f>H27/H25</f>
        <v>1.3311692396733729E-2</v>
      </c>
    </row>
    <row r="28" spans="1:20" x14ac:dyDescent="0.25">
      <c r="B28" s="163" t="s">
        <v>100</v>
      </c>
      <c r="C28" s="164">
        <v>1726</v>
      </c>
      <c r="D28" s="164">
        <v>3942</v>
      </c>
      <c r="E28" s="164">
        <v>4697</v>
      </c>
      <c r="F28" s="164">
        <v>5191</v>
      </c>
      <c r="G28" s="164">
        <v>6935</v>
      </c>
      <c r="H28" s="164">
        <v>4675</v>
      </c>
      <c r="I28" s="165">
        <f t="shared" si="3"/>
        <v>-0.32588320115356884</v>
      </c>
      <c r="J28" s="165">
        <f>H28/H25</f>
        <v>2.9410284477660767E-2</v>
      </c>
    </row>
    <row r="29" spans="1:20" x14ac:dyDescent="0.25">
      <c r="B29" s="159" t="s">
        <v>107</v>
      </c>
      <c r="C29" s="160">
        <v>54600</v>
      </c>
      <c r="D29" s="160">
        <v>11628</v>
      </c>
      <c r="E29" s="160">
        <v>132142</v>
      </c>
      <c r="F29" s="160">
        <v>145481</v>
      </c>
      <c r="G29" s="160">
        <v>165047</v>
      </c>
      <c r="H29" s="160">
        <v>152167</v>
      </c>
      <c r="I29" s="161">
        <f t="shared" si="3"/>
        <v>-7.8038376947172639E-2</v>
      </c>
      <c r="J29" s="161">
        <f>H29/H25</f>
        <v>0.9572780231256055</v>
      </c>
    </row>
    <row r="30" spans="1:20" x14ac:dyDescent="0.25">
      <c r="B30" s="163" t="s">
        <v>110</v>
      </c>
      <c r="C30" s="164">
        <v>26080</v>
      </c>
      <c r="D30" s="164">
        <v>398</v>
      </c>
      <c r="E30" s="164">
        <v>64544</v>
      </c>
      <c r="F30" s="164">
        <v>74748</v>
      </c>
      <c r="G30" s="164">
        <v>79823</v>
      </c>
      <c r="H30" s="164">
        <v>76002</v>
      </c>
      <c r="I30" s="165">
        <f t="shared" si="3"/>
        <v>-4.786840885459076E-2</v>
      </c>
      <c r="J30" s="165">
        <f>H30/H25</f>
        <v>0.47812629751255048</v>
      </c>
    </row>
    <row r="31" spans="1:20" x14ac:dyDescent="0.25">
      <c r="B31" s="163" t="s">
        <v>113</v>
      </c>
      <c r="C31" s="164">
        <v>8624</v>
      </c>
      <c r="D31" s="164">
        <v>2458</v>
      </c>
      <c r="E31" s="164">
        <v>15206</v>
      </c>
      <c r="F31" s="164">
        <v>16834</v>
      </c>
      <c r="G31" s="164">
        <v>19336</v>
      </c>
      <c r="H31" s="164">
        <v>16451</v>
      </c>
      <c r="I31" s="165">
        <f t="shared" si="3"/>
        <v>-0.14920355812991315</v>
      </c>
      <c r="J31" s="165">
        <f>H31/H25</f>
        <v>0.10349274651165717</v>
      </c>
    </row>
    <row r="32" spans="1:20" x14ac:dyDescent="0.25">
      <c r="B32" s="163" t="s">
        <v>116</v>
      </c>
      <c r="C32" s="164">
        <v>2039</v>
      </c>
      <c r="D32" s="164">
        <v>2205</v>
      </c>
      <c r="E32" s="164">
        <v>4959</v>
      </c>
      <c r="F32" s="164">
        <v>4887</v>
      </c>
      <c r="G32" s="164">
        <v>5899</v>
      </c>
      <c r="H32" s="164">
        <v>4547</v>
      </c>
      <c r="I32" s="165">
        <f t="shared" si="3"/>
        <v>-0.22919138837091035</v>
      </c>
      <c r="J32" s="165">
        <f>H32/H25</f>
        <v>2.8605040325117327E-2</v>
      </c>
    </row>
    <row r="33" spans="2:10" x14ac:dyDescent="0.25">
      <c r="B33" s="163" t="s">
        <v>123</v>
      </c>
      <c r="C33" s="164">
        <v>2275</v>
      </c>
      <c r="D33" s="164">
        <v>167</v>
      </c>
      <c r="E33" s="164">
        <v>6235</v>
      </c>
      <c r="F33" s="164">
        <v>4718</v>
      </c>
      <c r="G33" s="164">
        <v>5018</v>
      </c>
      <c r="H33" s="164">
        <v>5584</v>
      </c>
      <c r="I33" s="165">
        <f t="shared" si="3"/>
        <v>0.11279394180948588</v>
      </c>
      <c r="J33" s="165">
        <f>H33/H25</f>
        <v>3.5128776154707532E-2</v>
      </c>
    </row>
    <row r="34" spans="2:10" x14ac:dyDescent="0.25">
      <c r="B34" s="163" t="s">
        <v>119</v>
      </c>
      <c r="C34" s="164">
        <v>2495</v>
      </c>
      <c r="D34" s="164">
        <v>303</v>
      </c>
      <c r="E34" s="164">
        <v>7378</v>
      </c>
      <c r="F34" s="164">
        <v>6069</v>
      </c>
      <c r="G34" s="164">
        <v>7454</v>
      </c>
      <c r="H34" s="164">
        <v>7551</v>
      </c>
      <c r="I34" s="165">
        <f t="shared" si="3"/>
        <v>1.3013147303461148E-2</v>
      </c>
      <c r="J34" s="165">
        <f>H34/H25</f>
        <v>4.7503114030121162E-2</v>
      </c>
    </row>
    <row r="35" spans="2:10" x14ac:dyDescent="0.25">
      <c r="B35" s="163" t="s">
        <v>128</v>
      </c>
      <c r="C35" s="164">
        <v>1960</v>
      </c>
      <c r="D35" s="164">
        <v>25</v>
      </c>
      <c r="E35" s="164">
        <v>3519</v>
      </c>
      <c r="F35" s="164">
        <v>3712</v>
      </c>
      <c r="G35" s="164">
        <v>4025</v>
      </c>
      <c r="H35" s="164">
        <v>3315</v>
      </c>
      <c r="I35" s="165">
        <f t="shared" si="3"/>
        <v>-0.17639751552795035</v>
      </c>
      <c r="J35" s="165">
        <f>H35/H25</f>
        <v>2.0854565356886724E-2</v>
      </c>
    </row>
    <row r="36" spans="2:10" x14ac:dyDescent="0.25">
      <c r="B36" s="163" t="s">
        <v>131</v>
      </c>
      <c r="C36" s="164">
        <v>1740</v>
      </c>
      <c r="D36" s="164">
        <v>55</v>
      </c>
      <c r="E36" s="164">
        <v>2166</v>
      </c>
      <c r="F36" s="164">
        <v>2951</v>
      </c>
      <c r="G36" s="164">
        <v>3964</v>
      </c>
      <c r="H36" s="164">
        <v>2560</v>
      </c>
      <c r="I36" s="165">
        <f t="shared" si="3"/>
        <v>-0.3541876892028254</v>
      </c>
      <c r="J36" s="165">
        <f>H36/H25</f>
        <v>1.6104883050868782E-2</v>
      </c>
    </row>
    <row r="37" spans="2:10" x14ac:dyDescent="0.25">
      <c r="B37" s="168" t="s">
        <v>145</v>
      </c>
      <c r="C37" s="169">
        <f t="shared" ref="C37:H37" si="4">C29-SUM(C30:C36)</f>
        <v>9387</v>
      </c>
      <c r="D37" s="169">
        <f t="shared" si="4"/>
        <v>6017</v>
      </c>
      <c r="E37" s="169">
        <f t="shared" si="4"/>
        <v>28135</v>
      </c>
      <c r="F37" s="169">
        <f t="shared" si="4"/>
        <v>31562</v>
      </c>
      <c r="G37" s="169">
        <f t="shared" si="4"/>
        <v>39528</v>
      </c>
      <c r="H37" s="169">
        <f t="shared" si="4"/>
        <v>36157</v>
      </c>
      <c r="I37" s="170">
        <f t="shared" si="3"/>
        <v>-8.5281319570937097E-2</v>
      </c>
      <c r="J37" s="170">
        <f>H37/H25</f>
        <v>0.22746260018369632</v>
      </c>
    </row>
    <row r="38" spans="2:10" x14ac:dyDescent="0.25">
      <c r="B38" s="155" t="s">
        <v>45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68</v>
      </c>
      <c r="C39" s="176">
        <v>41200</v>
      </c>
      <c r="D39" s="176">
        <v>12907</v>
      </c>
      <c r="E39" s="176">
        <v>104660</v>
      </c>
      <c r="F39" s="176">
        <v>114283</v>
      </c>
      <c r="G39" s="176">
        <v>122937</v>
      </c>
      <c r="H39" s="176">
        <v>123198</v>
      </c>
      <c r="I39" s="177">
        <f t="shared" ref="I39:I51" si="5">IFERROR(H39/G39-1,"-")</f>
        <v>2.1230386295418846E-3</v>
      </c>
      <c r="J39" s="177">
        <f>H39/H39</f>
        <v>1</v>
      </c>
    </row>
    <row r="40" spans="2:10" x14ac:dyDescent="0.25">
      <c r="B40" s="159" t="s">
        <v>97</v>
      </c>
      <c r="C40" s="160">
        <v>2136</v>
      </c>
      <c r="D40" s="160">
        <v>4249</v>
      </c>
      <c r="E40" s="160">
        <v>5677</v>
      </c>
      <c r="F40" s="160">
        <v>6239</v>
      </c>
      <c r="G40" s="160">
        <v>8729</v>
      </c>
      <c r="H40" s="160">
        <v>5678</v>
      </c>
      <c r="I40" s="161">
        <f t="shared" si="5"/>
        <v>-0.34952457326154196</v>
      </c>
      <c r="J40" s="161">
        <f>H40/H39</f>
        <v>4.6088410526144902E-2</v>
      </c>
    </row>
    <row r="41" spans="2:10" x14ac:dyDescent="0.25">
      <c r="B41" s="163" t="s">
        <v>103</v>
      </c>
      <c r="C41" s="164">
        <v>864</v>
      </c>
      <c r="D41" s="164">
        <v>3411</v>
      </c>
      <c r="E41" s="164">
        <v>2421</v>
      </c>
      <c r="F41" s="164">
        <v>2041</v>
      </c>
      <c r="G41" s="164">
        <v>3915</v>
      </c>
      <c r="H41" s="164">
        <v>1959</v>
      </c>
      <c r="I41" s="165">
        <f t="shared" si="5"/>
        <v>-0.49961685823754787</v>
      </c>
      <c r="J41" s="165">
        <f>H41/H39</f>
        <v>1.5901232162859786E-2</v>
      </c>
    </row>
    <row r="42" spans="2:10" x14ac:dyDescent="0.25">
      <c r="B42" s="163" t="s">
        <v>100</v>
      </c>
      <c r="C42" s="164">
        <v>1272</v>
      </c>
      <c r="D42" s="164">
        <v>838</v>
      </c>
      <c r="E42" s="164">
        <v>3256</v>
      </c>
      <c r="F42" s="164">
        <v>4198</v>
      </c>
      <c r="G42" s="164">
        <v>4814</v>
      </c>
      <c r="H42" s="164">
        <v>3719</v>
      </c>
      <c r="I42" s="165">
        <f t="shared" si="5"/>
        <v>-0.22746157041960946</v>
      </c>
      <c r="J42" s="165">
        <f>H42/H39</f>
        <v>3.0187178363285119E-2</v>
      </c>
    </row>
    <row r="43" spans="2:10" x14ac:dyDescent="0.25">
      <c r="B43" s="159" t="s">
        <v>107</v>
      </c>
      <c r="C43" s="160">
        <v>39064</v>
      </c>
      <c r="D43" s="160">
        <v>8658</v>
      </c>
      <c r="E43" s="160">
        <v>98983</v>
      </c>
      <c r="F43" s="160">
        <v>108044</v>
      </c>
      <c r="G43" s="160">
        <v>114208</v>
      </c>
      <c r="H43" s="160">
        <v>117520</v>
      </c>
      <c r="I43" s="161">
        <f t="shared" si="5"/>
        <v>2.899971980947047E-2</v>
      </c>
      <c r="J43" s="161">
        <f>H43/H39</f>
        <v>0.95391158947385513</v>
      </c>
    </row>
    <row r="44" spans="2:10" x14ac:dyDescent="0.25">
      <c r="B44" s="163" t="s">
        <v>110</v>
      </c>
      <c r="C44" s="164">
        <v>19712</v>
      </c>
      <c r="D44" s="164">
        <v>272</v>
      </c>
      <c r="E44" s="164">
        <v>46540</v>
      </c>
      <c r="F44" s="164">
        <v>54879</v>
      </c>
      <c r="G44" s="164">
        <v>55580</v>
      </c>
      <c r="H44" s="164">
        <v>57360</v>
      </c>
      <c r="I44" s="165">
        <f t="shared" si="5"/>
        <v>3.2025908600215924E-2</v>
      </c>
      <c r="J44" s="165">
        <f>H44/H39</f>
        <v>0.46559197389568013</v>
      </c>
    </row>
    <row r="45" spans="2:10" x14ac:dyDescent="0.25">
      <c r="B45" s="163" t="s">
        <v>113</v>
      </c>
      <c r="C45" s="164">
        <v>2369</v>
      </c>
      <c r="D45" s="164">
        <v>734</v>
      </c>
      <c r="E45" s="164">
        <v>3797</v>
      </c>
      <c r="F45" s="164">
        <v>4902</v>
      </c>
      <c r="G45" s="164">
        <v>5123</v>
      </c>
      <c r="H45" s="164">
        <v>4974</v>
      </c>
      <c r="I45" s="165">
        <f t="shared" si="5"/>
        <v>-2.9084520788600465E-2</v>
      </c>
      <c r="J45" s="165">
        <f>H45/H39</f>
        <v>4.037403204597477E-2</v>
      </c>
    </row>
    <row r="46" spans="2:10" x14ac:dyDescent="0.25">
      <c r="B46" s="163" t="s">
        <v>116</v>
      </c>
      <c r="C46" s="164">
        <v>744</v>
      </c>
      <c r="D46" s="164">
        <v>1099</v>
      </c>
      <c r="E46" s="164">
        <v>2270</v>
      </c>
      <c r="F46" s="164">
        <v>2344</v>
      </c>
      <c r="G46" s="164">
        <v>2307</v>
      </c>
      <c r="H46" s="164">
        <v>2669</v>
      </c>
      <c r="I46" s="165">
        <f t="shared" si="5"/>
        <v>0.15691374078890341</v>
      </c>
      <c r="J46" s="165">
        <f>H46/H39</f>
        <v>2.1664312732349551E-2</v>
      </c>
    </row>
    <row r="47" spans="2:10" x14ac:dyDescent="0.25">
      <c r="B47" s="163" t="s">
        <v>123</v>
      </c>
      <c r="C47" s="164">
        <v>1680</v>
      </c>
      <c r="D47" s="164">
        <v>128</v>
      </c>
      <c r="E47" s="164">
        <v>4676</v>
      </c>
      <c r="F47" s="164">
        <v>3660</v>
      </c>
      <c r="G47" s="164">
        <v>3687</v>
      </c>
      <c r="H47" s="164">
        <v>4448</v>
      </c>
      <c r="I47" s="165">
        <f t="shared" si="5"/>
        <v>0.20640086791429346</v>
      </c>
      <c r="J47" s="165">
        <f>H47/H39</f>
        <v>3.6104482215620383E-2</v>
      </c>
    </row>
    <row r="48" spans="2:10" x14ac:dyDescent="0.25">
      <c r="B48" s="163" t="s">
        <v>119</v>
      </c>
      <c r="C48" s="164">
        <v>1344</v>
      </c>
      <c r="D48" s="164">
        <v>65</v>
      </c>
      <c r="E48" s="164">
        <v>3012</v>
      </c>
      <c r="F48" s="164">
        <v>2822</v>
      </c>
      <c r="G48" s="164">
        <v>3770</v>
      </c>
      <c r="H48" s="164">
        <v>3351</v>
      </c>
      <c r="I48" s="165">
        <f t="shared" si="5"/>
        <v>-0.11114058355437662</v>
      </c>
      <c r="J48" s="165">
        <f>H48/H39</f>
        <v>2.7200116885014367E-2</v>
      </c>
    </row>
    <row r="49" spans="2:10" x14ac:dyDescent="0.25">
      <c r="B49" s="163" t="s">
        <v>128</v>
      </c>
      <c r="C49" s="164">
        <v>1681</v>
      </c>
      <c r="D49" s="164">
        <v>49</v>
      </c>
      <c r="E49" s="164">
        <v>3255</v>
      </c>
      <c r="F49" s="164">
        <v>3538</v>
      </c>
      <c r="G49" s="164">
        <v>3652</v>
      </c>
      <c r="H49" s="164">
        <v>3801</v>
      </c>
      <c r="I49" s="165">
        <f t="shared" si="5"/>
        <v>4.0799561883899216E-2</v>
      </c>
      <c r="J49" s="165">
        <f>H49/H39</f>
        <v>3.0852773583986751E-2</v>
      </c>
    </row>
    <row r="50" spans="2:10" x14ac:dyDescent="0.25">
      <c r="B50" s="163" t="s">
        <v>131</v>
      </c>
      <c r="C50" s="164">
        <v>2282</v>
      </c>
      <c r="D50" s="164">
        <v>468</v>
      </c>
      <c r="E50" s="164">
        <v>3147</v>
      </c>
      <c r="F50" s="164">
        <v>3435</v>
      </c>
      <c r="G50" s="164">
        <v>4396</v>
      </c>
      <c r="H50" s="164">
        <v>3137</v>
      </c>
      <c r="I50" s="165">
        <f t="shared" si="5"/>
        <v>-0.28639672429481344</v>
      </c>
      <c r="J50" s="165">
        <f>H50/H39</f>
        <v>2.5463075699280833E-2</v>
      </c>
    </row>
    <row r="51" spans="2:10" x14ac:dyDescent="0.25">
      <c r="B51" s="168" t="s">
        <v>145</v>
      </c>
      <c r="C51" s="169">
        <f t="shared" ref="C51:H51" si="6">C43-SUM(C44:C50)</f>
        <v>9252</v>
      </c>
      <c r="D51" s="169">
        <f t="shared" si="6"/>
        <v>5843</v>
      </c>
      <c r="E51" s="169">
        <f t="shared" si="6"/>
        <v>32286</v>
      </c>
      <c r="F51" s="169">
        <f t="shared" si="6"/>
        <v>32464</v>
      </c>
      <c r="G51" s="169">
        <f t="shared" si="6"/>
        <v>35693</v>
      </c>
      <c r="H51" s="169">
        <f t="shared" si="6"/>
        <v>37780</v>
      </c>
      <c r="I51" s="170">
        <f t="shared" si="5"/>
        <v>5.8470848625781002E-2</v>
      </c>
      <c r="J51" s="170">
        <f>H51/H39</f>
        <v>0.30666082241594833</v>
      </c>
    </row>
    <row r="52" spans="2:10" x14ac:dyDescent="0.25">
      <c r="B52" s="155" t="s">
        <v>46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68</v>
      </c>
      <c r="C53" s="176">
        <v>1664</v>
      </c>
      <c r="D53" s="176">
        <v>838</v>
      </c>
      <c r="E53" s="176">
        <v>3577</v>
      </c>
      <c r="F53" s="176">
        <v>4873</v>
      </c>
      <c r="G53" s="176">
        <v>5862</v>
      </c>
      <c r="H53" s="176">
        <v>4020</v>
      </c>
      <c r="I53" s="177">
        <f t="shared" ref="I53:I65" si="7">IFERROR(H53/G53-1,"-")</f>
        <v>-0.31422722620266119</v>
      </c>
      <c r="J53" s="177">
        <f>H53/H53</f>
        <v>1</v>
      </c>
    </row>
    <row r="54" spans="2:10" x14ac:dyDescent="0.25">
      <c r="B54" s="159" t="s">
        <v>97</v>
      </c>
      <c r="C54" s="160">
        <v>240</v>
      </c>
      <c r="D54" s="160">
        <v>170</v>
      </c>
      <c r="E54" s="160">
        <v>470</v>
      </c>
      <c r="F54" s="160">
        <v>1531</v>
      </c>
      <c r="G54" s="160">
        <v>2301</v>
      </c>
      <c r="H54" s="160">
        <v>740</v>
      </c>
      <c r="I54" s="161">
        <f t="shared" si="7"/>
        <v>-0.67840069534984782</v>
      </c>
      <c r="J54" s="161">
        <f>H54/H53</f>
        <v>0.18407960199004975</v>
      </c>
    </row>
    <row r="55" spans="2:10" x14ac:dyDescent="0.25">
      <c r="B55" s="163" t="s">
        <v>103</v>
      </c>
      <c r="C55" s="164">
        <v>134</v>
      </c>
      <c r="D55" s="164">
        <v>48</v>
      </c>
      <c r="E55" s="164">
        <v>135</v>
      </c>
      <c r="F55" s="164">
        <v>917</v>
      </c>
      <c r="G55" s="164">
        <v>1723</v>
      </c>
      <c r="H55" s="164">
        <v>546</v>
      </c>
      <c r="I55" s="165">
        <f t="shared" si="7"/>
        <v>-0.68311085316308762</v>
      </c>
      <c r="J55" s="165">
        <f>H55/H53</f>
        <v>0.13582089552238805</v>
      </c>
    </row>
    <row r="56" spans="2:10" x14ac:dyDescent="0.25">
      <c r="B56" s="163" t="s">
        <v>100</v>
      </c>
      <c r="C56" s="164">
        <v>106</v>
      </c>
      <c r="D56" s="164">
        <v>122</v>
      </c>
      <c r="E56" s="164">
        <v>335</v>
      </c>
      <c r="F56" s="164">
        <v>614</v>
      </c>
      <c r="G56" s="164">
        <v>578</v>
      </c>
      <c r="H56" s="164">
        <v>194</v>
      </c>
      <c r="I56" s="165">
        <f t="shared" si="7"/>
        <v>-0.66435986159169547</v>
      </c>
      <c r="J56" s="165">
        <f>H56/H53</f>
        <v>4.8258706467661693E-2</v>
      </c>
    </row>
    <row r="57" spans="2:10" x14ac:dyDescent="0.25">
      <c r="B57" s="159" t="s">
        <v>107</v>
      </c>
      <c r="C57" s="160">
        <v>1424</v>
      </c>
      <c r="D57" s="160">
        <v>668</v>
      </c>
      <c r="E57" s="160">
        <v>3107</v>
      </c>
      <c r="F57" s="160">
        <v>3342</v>
      </c>
      <c r="G57" s="160">
        <v>3561</v>
      </c>
      <c r="H57" s="160">
        <v>3280</v>
      </c>
      <c r="I57" s="161">
        <f t="shared" si="7"/>
        <v>-7.8910418421791584E-2</v>
      </c>
      <c r="J57" s="161">
        <f>H57/H53</f>
        <v>0.8159203980099502</v>
      </c>
    </row>
    <row r="58" spans="2:10" x14ac:dyDescent="0.25">
      <c r="B58" s="163" t="s">
        <v>110</v>
      </c>
      <c r="C58" s="164">
        <v>845</v>
      </c>
      <c r="D58" s="164">
        <v>8</v>
      </c>
      <c r="E58" s="164">
        <v>1051</v>
      </c>
      <c r="F58" s="164">
        <v>921</v>
      </c>
      <c r="G58" s="164">
        <v>1023</v>
      </c>
      <c r="H58" s="164">
        <v>1132</v>
      </c>
      <c r="I58" s="165">
        <f t="shared" si="7"/>
        <v>0.10654936461388065</v>
      </c>
      <c r="J58" s="165">
        <f>H58/H53</f>
        <v>0.28159203980099501</v>
      </c>
    </row>
    <row r="59" spans="2:10" x14ac:dyDescent="0.25">
      <c r="B59" s="163" t="s">
        <v>113</v>
      </c>
      <c r="C59" s="164">
        <v>195</v>
      </c>
      <c r="D59" s="164">
        <v>287</v>
      </c>
      <c r="E59" s="164">
        <v>831</v>
      </c>
      <c r="F59" s="164">
        <v>819</v>
      </c>
      <c r="G59" s="164">
        <v>908</v>
      </c>
      <c r="H59" s="164">
        <v>791</v>
      </c>
      <c r="I59" s="165">
        <f t="shared" si="7"/>
        <v>-0.12885462555066074</v>
      </c>
      <c r="J59" s="165">
        <f>H59/H53</f>
        <v>0.19676616915422884</v>
      </c>
    </row>
    <row r="60" spans="2:10" x14ac:dyDescent="0.25">
      <c r="B60" s="163" t="s">
        <v>116</v>
      </c>
      <c r="C60" s="164">
        <v>30</v>
      </c>
      <c r="D60" s="164">
        <v>142</v>
      </c>
      <c r="E60" s="164">
        <v>271</v>
      </c>
      <c r="F60" s="164">
        <v>337</v>
      </c>
      <c r="G60" s="164">
        <v>308</v>
      </c>
      <c r="H60" s="164">
        <v>196</v>
      </c>
      <c r="I60" s="165">
        <f t="shared" si="7"/>
        <v>-0.36363636363636365</v>
      </c>
      <c r="J60" s="165">
        <f>H60/H53</f>
        <v>4.8756218905472638E-2</v>
      </c>
    </row>
    <row r="61" spans="2:10" x14ac:dyDescent="0.25">
      <c r="B61" s="163" t="s">
        <v>123</v>
      </c>
      <c r="C61" s="164">
        <v>5</v>
      </c>
      <c r="D61" s="164">
        <v>7</v>
      </c>
      <c r="E61" s="164">
        <v>66</v>
      </c>
      <c r="F61" s="164">
        <v>92</v>
      </c>
      <c r="G61" s="164">
        <v>133</v>
      </c>
      <c r="H61" s="164">
        <v>109</v>
      </c>
      <c r="I61" s="165">
        <f t="shared" si="7"/>
        <v>-0.18045112781954886</v>
      </c>
      <c r="J61" s="165">
        <f>H61/H53</f>
        <v>2.7114427860696518E-2</v>
      </c>
    </row>
    <row r="62" spans="2:10" x14ac:dyDescent="0.25">
      <c r="B62" s="163" t="s">
        <v>119</v>
      </c>
      <c r="C62" s="164">
        <v>13</v>
      </c>
      <c r="D62" s="164">
        <v>17</v>
      </c>
      <c r="E62" s="164">
        <v>58</v>
      </c>
      <c r="F62" s="164">
        <v>95</v>
      </c>
      <c r="G62" s="164">
        <v>82</v>
      </c>
      <c r="H62" s="164">
        <v>82</v>
      </c>
      <c r="I62" s="165">
        <f t="shared" si="7"/>
        <v>0</v>
      </c>
      <c r="J62" s="165">
        <f>H62/H53</f>
        <v>2.0398009950248756E-2</v>
      </c>
    </row>
    <row r="63" spans="2:10" x14ac:dyDescent="0.25">
      <c r="B63" s="163" t="s">
        <v>128</v>
      </c>
      <c r="C63" s="164">
        <v>23</v>
      </c>
      <c r="D63" s="164">
        <v>8</v>
      </c>
      <c r="E63" s="164">
        <v>15</v>
      </c>
      <c r="F63" s="164">
        <v>32</v>
      </c>
      <c r="G63" s="164">
        <v>19</v>
      </c>
      <c r="H63" s="164">
        <v>31</v>
      </c>
      <c r="I63" s="165">
        <f t="shared" si="7"/>
        <v>0.63157894736842102</v>
      </c>
      <c r="J63" s="165">
        <f>H63/H53</f>
        <v>7.7114427860696519E-3</v>
      </c>
    </row>
    <row r="64" spans="2:10" x14ac:dyDescent="0.25">
      <c r="B64" s="163" t="s">
        <v>131</v>
      </c>
      <c r="C64" s="164">
        <v>15</v>
      </c>
      <c r="D64" s="164">
        <v>8</v>
      </c>
      <c r="E64" s="164">
        <v>11</v>
      </c>
      <c r="F64" s="164">
        <v>24</v>
      </c>
      <c r="G64" s="164">
        <v>16</v>
      </c>
      <c r="H64" s="164">
        <v>31</v>
      </c>
      <c r="I64" s="165">
        <f t="shared" si="7"/>
        <v>0.9375</v>
      </c>
      <c r="J64" s="165">
        <f>H64/H53</f>
        <v>7.7114427860696519E-3</v>
      </c>
    </row>
    <row r="65" spans="2:10" x14ac:dyDescent="0.25">
      <c r="B65" s="168" t="s">
        <v>145</v>
      </c>
      <c r="C65" s="169">
        <f t="shared" ref="C65:H65" si="8">C57-SUM(C58:C64)</f>
        <v>298</v>
      </c>
      <c r="D65" s="169">
        <f t="shared" si="8"/>
        <v>191</v>
      </c>
      <c r="E65" s="169">
        <f t="shared" si="8"/>
        <v>804</v>
      </c>
      <c r="F65" s="169">
        <f t="shared" si="8"/>
        <v>1022</v>
      </c>
      <c r="G65" s="169">
        <f t="shared" si="8"/>
        <v>1072</v>
      </c>
      <c r="H65" s="169">
        <f t="shared" si="8"/>
        <v>908</v>
      </c>
      <c r="I65" s="170">
        <f t="shared" si="7"/>
        <v>-0.15298507462686572</v>
      </c>
      <c r="J65" s="170">
        <f>H65/H53</f>
        <v>0.22587064676616916</v>
      </c>
    </row>
    <row r="66" spans="2:10" x14ac:dyDescent="0.25">
      <c r="B66" s="155" t="s">
        <v>47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68</v>
      </c>
      <c r="C67" s="176">
        <v>2577</v>
      </c>
      <c r="D67" s="176">
        <v>2990</v>
      </c>
      <c r="E67" s="176">
        <v>10842</v>
      </c>
      <c r="F67" s="176">
        <v>16137</v>
      </c>
      <c r="G67" s="176">
        <v>20474</v>
      </c>
      <c r="H67" s="176">
        <v>15653</v>
      </c>
      <c r="I67" s="177">
        <f t="shared" ref="I67:I79" si="9">IFERROR(H67/G67-1,"-")</f>
        <v>-0.23546937579368954</v>
      </c>
      <c r="J67" s="177">
        <f>H67/H67</f>
        <v>1</v>
      </c>
    </row>
    <row r="68" spans="2:10" x14ac:dyDescent="0.25">
      <c r="B68" s="159" t="s">
        <v>97</v>
      </c>
      <c r="C68" s="160">
        <v>224</v>
      </c>
      <c r="D68" s="160">
        <v>1702</v>
      </c>
      <c r="E68" s="160">
        <v>1994</v>
      </c>
      <c r="F68" s="160">
        <v>785</v>
      </c>
      <c r="G68" s="160">
        <v>2080</v>
      </c>
      <c r="H68" s="160">
        <v>2072</v>
      </c>
      <c r="I68" s="161">
        <f t="shared" si="9"/>
        <v>-3.8461538461538325E-3</v>
      </c>
      <c r="J68" s="161">
        <f>H68/H67</f>
        <v>0.13237079154155754</v>
      </c>
    </row>
    <row r="69" spans="2:10" x14ac:dyDescent="0.25">
      <c r="B69" s="163" t="s">
        <v>103</v>
      </c>
      <c r="C69" s="164">
        <v>82</v>
      </c>
      <c r="D69" s="164">
        <v>1677</v>
      </c>
      <c r="E69" s="164">
        <v>1228</v>
      </c>
      <c r="F69" s="164">
        <v>150</v>
      </c>
      <c r="G69" s="164">
        <v>467</v>
      </c>
      <c r="H69" s="164">
        <v>753</v>
      </c>
      <c r="I69" s="165">
        <f t="shared" si="9"/>
        <v>0.61241970021413272</v>
      </c>
      <c r="J69" s="165">
        <f>H69/H67</f>
        <v>4.8105794416405799E-2</v>
      </c>
    </row>
    <row r="70" spans="2:10" x14ac:dyDescent="0.25">
      <c r="B70" s="163" t="s">
        <v>100</v>
      </c>
      <c r="C70" s="164">
        <v>142</v>
      </c>
      <c r="D70" s="164">
        <v>25</v>
      </c>
      <c r="E70" s="164">
        <v>766</v>
      </c>
      <c r="F70" s="164">
        <v>635</v>
      </c>
      <c r="G70" s="164">
        <v>1613</v>
      </c>
      <c r="H70" s="164">
        <v>1319</v>
      </c>
      <c r="I70" s="165">
        <f t="shared" si="9"/>
        <v>-0.18226906385616859</v>
      </c>
      <c r="J70" s="165">
        <f>H70/H67</f>
        <v>8.426499712515173E-2</v>
      </c>
    </row>
    <row r="71" spans="2:10" x14ac:dyDescent="0.25">
      <c r="B71" s="159" t="s">
        <v>107</v>
      </c>
      <c r="C71" s="160">
        <v>2353</v>
      </c>
      <c r="D71" s="160">
        <v>1288</v>
      </c>
      <c r="E71" s="160">
        <v>8848</v>
      </c>
      <c r="F71" s="160">
        <v>15352</v>
      </c>
      <c r="G71" s="160">
        <v>18394</v>
      </c>
      <c r="H71" s="160">
        <v>13581</v>
      </c>
      <c r="I71" s="161">
        <f t="shared" si="9"/>
        <v>-0.26166141132978149</v>
      </c>
      <c r="J71" s="161">
        <f>H71/H67</f>
        <v>0.86762920845844249</v>
      </c>
    </row>
    <row r="72" spans="2:10" x14ac:dyDescent="0.25">
      <c r="B72" s="163" t="s">
        <v>110</v>
      </c>
      <c r="C72" s="164">
        <v>1088</v>
      </c>
      <c r="D72" s="164">
        <v>0</v>
      </c>
      <c r="E72" s="164">
        <v>4157</v>
      </c>
      <c r="F72" s="164">
        <v>5893</v>
      </c>
      <c r="G72" s="164">
        <v>5818</v>
      </c>
      <c r="H72" s="164">
        <v>6378</v>
      </c>
      <c r="I72" s="165">
        <f t="shared" si="9"/>
        <v>9.6253007906497157E-2</v>
      </c>
      <c r="J72" s="165">
        <f>H72/H67</f>
        <v>0.40746182840350093</v>
      </c>
    </row>
    <row r="73" spans="2:10" x14ac:dyDescent="0.25">
      <c r="B73" s="163" t="s">
        <v>113</v>
      </c>
      <c r="C73" s="164">
        <v>398</v>
      </c>
      <c r="D73" s="164">
        <v>429</v>
      </c>
      <c r="E73" s="164">
        <v>1581</v>
      </c>
      <c r="F73" s="164">
        <v>833</v>
      </c>
      <c r="G73" s="164">
        <v>1912</v>
      </c>
      <c r="H73" s="164">
        <v>1263</v>
      </c>
      <c r="I73" s="165">
        <f t="shared" si="9"/>
        <v>-0.33943514644351469</v>
      </c>
      <c r="J73" s="165">
        <f>H73/H67</f>
        <v>8.0687408164569097E-2</v>
      </c>
    </row>
    <row r="74" spans="2:10" x14ac:dyDescent="0.25">
      <c r="B74" s="163" t="s">
        <v>116</v>
      </c>
      <c r="C74" s="164">
        <v>164</v>
      </c>
      <c r="D74" s="164">
        <v>241</v>
      </c>
      <c r="E74" s="164">
        <v>804</v>
      </c>
      <c r="F74" s="164">
        <v>2052</v>
      </c>
      <c r="G74" s="164">
        <v>1915</v>
      </c>
      <c r="H74" s="164">
        <v>760</v>
      </c>
      <c r="I74" s="165">
        <f t="shared" si="9"/>
        <v>-0.60313315926892952</v>
      </c>
      <c r="J74" s="165">
        <f>H74/H67</f>
        <v>4.8552993036478628E-2</v>
      </c>
    </row>
    <row r="75" spans="2:10" x14ac:dyDescent="0.25">
      <c r="B75" s="163" t="s">
        <v>123</v>
      </c>
      <c r="C75" s="164">
        <v>33</v>
      </c>
      <c r="D75" s="164">
        <v>24</v>
      </c>
      <c r="E75" s="164">
        <v>62</v>
      </c>
      <c r="F75" s="164">
        <v>367</v>
      </c>
      <c r="G75" s="164">
        <v>552</v>
      </c>
      <c r="H75" s="164">
        <v>537</v>
      </c>
      <c r="I75" s="165">
        <f t="shared" si="9"/>
        <v>-2.7173913043478271E-2</v>
      </c>
      <c r="J75" s="165">
        <f>H75/H67</f>
        <v>3.430652271130135E-2</v>
      </c>
    </row>
    <row r="76" spans="2:10" x14ac:dyDescent="0.25">
      <c r="B76" s="163" t="s">
        <v>119</v>
      </c>
      <c r="C76" s="164">
        <v>93</v>
      </c>
      <c r="D76" s="164">
        <v>1</v>
      </c>
      <c r="E76" s="164">
        <v>444</v>
      </c>
      <c r="F76" s="164">
        <v>215</v>
      </c>
      <c r="G76" s="164">
        <v>450</v>
      </c>
      <c r="H76" s="164">
        <v>265</v>
      </c>
      <c r="I76" s="165">
        <f t="shared" si="9"/>
        <v>-0.41111111111111109</v>
      </c>
      <c r="J76" s="165">
        <f>H76/H67</f>
        <v>1.692966204561426E-2</v>
      </c>
    </row>
    <row r="77" spans="2:10" x14ac:dyDescent="0.25">
      <c r="B77" s="163" t="s">
        <v>128</v>
      </c>
      <c r="C77" s="164">
        <v>40</v>
      </c>
      <c r="D77" s="164">
        <v>0</v>
      </c>
      <c r="E77" s="164">
        <v>206</v>
      </c>
      <c r="F77" s="164">
        <v>656</v>
      </c>
      <c r="G77" s="164">
        <v>1053</v>
      </c>
      <c r="H77" s="164">
        <v>407</v>
      </c>
      <c r="I77" s="165">
        <f t="shared" si="9"/>
        <v>-0.61348528015194681</v>
      </c>
      <c r="J77" s="165">
        <f>H77/H67</f>
        <v>2.600140548137737E-2</v>
      </c>
    </row>
    <row r="78" spans="2:10" x14ac:dyDescent="0.25">
      <c r="B78" s="163" t="s">
        <v>131</v>
      </c>
      <c r="C78" s="164">
        <v>113</v>
      </c>
      <c r="D78" s="164">
        <v>0</v>
      </c>
      <c r="E78" s="164">
        <v>4</v>
      </c>
      <c r="F78" s="164">
        <v>204</v>
      </c>
      <c r="G78" s="164">
        <v>460</v>
      </c>
      <c r="H78" s="164">
        <v>480</v>
      </c>
      <c r="I78" s="165">
        <f t="shared" si="9"/>
        <v>4.3478260869565188E-2</v>
      </c>
      <c r="J78" s="165">
        <f>H78/H67</f>
        <v>3.0665048233565452E-2</v>
      </c>
    </row>
    <row r="79" spans="2:10" x14ac:dyDescent="0.25">
      <c r="B79" s="168" t="s">
        <v>145</v>
      </c>
      <c r="C79" s="169">
        <f t="shared" ref="C79:H79" si="10">C71-SUM(C72:C78)</f>
        <v>424</v>
      </c>
      <c r="D79" s="169">
        <f t="shared" si="10"/>
        <v>593</v>
      </c>
      <c r="E79" s="169">
        <f t="shared" si="10"/>
        <v>1590</v>
      </c>
      <c r="F79" s="169">
        <f t="shared" si="10"/>
        <v>5132</v>
      </c>
      <c r="G79" s="169">
        <f t="shared" si="10"/>
        <v>6234</v>
      </c>
      <c r="H79" s="169">
        <f t="shared" si="10"/>
        <v>3491</v>
      </c>
      <c r="I79" s="170">
        <f t="shared" si="9"/>
        <v>-0.44000641642605065</v>
      </c>
      <c r="J79" s="170">
        <f>H79/H67</f>
        <v>0.22302434038203539</v>
      </c>
    </row>
    <row r="80" spans="2:10" x14ac:dyDescent="0.25">
      <c r="B80" s="155" t="s">
        <v>48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68</v>
      </c>
      <c r="C81" s="176">
        <v>23288</v>
      </c>
      <c r="D81" s="176">
        <v>8151</v>
      </c>
      <c r="E81" s="176">
        <v>57186</v>
      </c>
      <c r="F81" s="176">
        <v>66430</v>
      </c>
      <c r="G81" s="176">
        <v>76278</v>
      </c>
      <c r="H81" s="176">
        <v>79107</v>
      </c>
      <c r="I81" s="177">
        <f t="shared" ref="I81:I93" si="11">IFERROR(H81/G81-1,"-")</f>
        <v>3.7088020136867739E-2</v>
      </c>
      <c r="J81" s="177">
        <f>H81/H81</f>
        <v>1</v>
      </c>
    </row>
    <row r="82" spans="2:10" x14ac:dyDescent="0.25">
      <c r="B82" s="159" t="s">
        <v>97</v>
      </c>
      <c r="C82" s="160">
        <v>7560</v>
      </c>
      <c r="D82" s="160">
        <v>3489</v>
      </c>
      <c r="E82" s="160">
        <v>21912</v>
      </c>
      <c r="F82" s="160">
        <v>25120</v>
      </c>
      <c r="G82" s="160">
        <v>25095</v>
      </c>
      <c r="H82" s="160">
        <v>24776</v>
      </c>
      <c r="I82" s="161">
        <f t="shared" si="11"/>
        <v>-1.2711695556883895E-2</v>
      </c>
      <c r="J82" s="161">
        <f>H82/H81</f>
        <v>0.31319605091837638</v>
      </c>
    </row>
    <row r="83" spans="2:10" x14ac:dyDescent="0.25">
      <c r="B83" s="163" t="s">
        <v>103</v>
      </c>
      <c r="C83" s="164">
        <v>1220</v>
      </c>
      <c r="D83" s="164">
        <v>1725</v>
      </c>
      <c r="E83" s="164">
        <v>5354</v>
      </c>
      <c r="F83" s="164">
        <v>5138</v>
      </c>
      <c r="G83" s="164">
        <v>5968</v>
      </c>
      <c r="H83" s="164">
        <v>4931</v>
      </c>
      <c r="I83" s="165">
        <f t="shared" si="11"/>
        <v>-0.17376005361930291</v>
      </c>
      <c r="J83" s="165">
        <f>H83/H81</f>
        <v>6.2333295410014283E-2</v>
      </c>
    </row>
    <row r="84" spans="2:10" x14ac:dyDescent="0.25">
      <c r="B84" s="163" t="s">
        <v>100</v>
      </c>
      <c r="C84" s="164">
        <v>6340</v>
      </c>
      <c r="D84" s="164">
        <v>1764</v>
      </c>
      <c r="E84" s="164">
        <v>16558</v>
      </c>
      <c r="F84" s="164">
        <v>19982</v>
      </c>
      <c r="G84" s="164">
        <v>19127</v>
      </c>
      <c r="H84" s="164">
        <v>19845</v>
      </c>
      <c r="I84" s="165">
        <f t="shared" si="11"/>
        <v>3.7538558059287963E-2</v>
      </c>
      <c r="J84" s="165">
        <f>H84/H81</f>
        <v>0.25086275550836207</v>
      </c>
    </row>
    <row r="85" spans="2:10" x14ac:dyDescent="0.25">
      <c r="B85" s="159" t="s">
        <v>107</v>
      </c>
      <c r="C85" s="160">
        <v>15728</v>
      </c>
      <c r="D85" s="160">
        <v>4662</v>
      </c>
      <c r="E85" s="160">
        <v>35274</v>
      </c>
      <c r="F85" s="160">
        <v>41310</v>
      </c>
      <c r="G85" s="160">
        <v>51183</v>
      </c>
      <c r="H85" s="160">
        <v>54331</v>
      </c>
      <c r="I85" s="161">
        <f t="shared" si="11"/>
        <v>6.1504796514467719E-2</v>
      </c>
      <c r="J85" s="161">
        <f>H85/H81</f>
        <v>0.68680394908162368</v>
      </c>
    </row>
    <row r="86" spans="2:10" x14ac:dyDescent="0.25">
      <c r="B86" s="163" t="s">
        <v>110</v>
      </c>
      <c r="C86" s="164">
        <v>2950</v>
      </c>
      <c r="D86" s="164">
        <v>274</v>
      </c>
      <c r="E86" s="164">
        <v>5912</v>
      </c>
      <c r="F86" s="164">
        <v>7695</v>
      </c>
      <c r="G86" s="164">
        <v>9705</v>
      </c>
      <c r="H86" s="164">
        <v>9430</v>
      </c>
      <c r="I86" s="165">
        <f t="shared" si="11"/>
        <v>-2.8335909325090114E-2</v>
      </c>
      <c r="J86" s="165">
        <f>H86/H81</f>
        <v>0.11920563287698939</v>
      </c>
    </row>
    <row r="87" spans="2:10" x14ac:dyDescent="0.25">
      <c r="B87" s="163" t="s">
        <v>113</v>
      </c>
      <c r="C87" s="164">
        <v>5816</v>
      </c>
      <c r="D87" s="164">
        <v>1017</v>
      </c>
      <c r="E87" s="164">
        <v>11732</v>
      </c>
      <c r="F87" s="164">
        <v>13300</v>
      </c>
      <c r="G87" s="164">
        <v>16585</v>
      </c>
      <c r="H87" s="164">
        <v>17078</v>
      </c>
      <c r="I87" s="165">
        <f t="shared" si="11"/>
        <v>2.9725655712993682E-2</v>
      </c>
      <c r="J87" s="165">
        <f>H87/H81</f>
        <v>0.21588481423894218</v>
      </c>
    </row>
    <row r="88" spans="2:10" x14ac:dyDescent="0.25">
      <c r="B88" s="163" t="s">
        <v>116</v>
      </c>
      <c r="C88" s="164">
        <v>794</v>
      </c>
      <c r="D88" s="164">
        <v>1289</v>
      </c>
      <c r="E88" s="164">
        <v>3335</v>
      </c>
      <c r="F88" s="164">
        <v>3835</v>
      </c>
      <c r="G88" s="164">
        <v>5266</v>
      </c>
      <c r="H88" s="164">
        <v>5421</v>
      </c>
      <c r="I88" s="165">
        <f t="shared" si="11"/>
        <v>2.9434105582985204E-2</v>
      </c>
      <c r="J88" s="165">
        <f>H88/H81</f>
        <v>6.8527437521331863E-2</v>
      </c>
    </row>
    <row r="89" spans="2:10" x14ac:dyDescent="0.25">
      <c r="B89" s="163" t="s">
        <v>123</v>
      </c>
      <c r="C89" s="164">
        <v>256</v>
      </c>
      <c r="D89" s="164">
        <v>63</v>
      </c>
      <c r="E89" s="164">
        <v>771</v>
      </c>
      <c r="F89" s="164">
        <v>855</v>
      </c>
      <c r="G89" s="164">
        <v>1050</v>
      </c>
      <c r="H89" s="164">
        <v>1283</v>
      </c>
      <c r="I89" s="165">
        <f t="shared" si="11"/>
        <v>0.22190476190476183</v>
      </c>
      <c r="J89" s="165">
        <f>H89/H81</f>
        <v>1.6218539446572363E-2</v>
      </c>
    </row>
    <row r="90" spans="2:10" x14ac:dyDescent="0.25">
      <c r="B90" s="163" t="s">
        <v>119</v>
      </c>
      <c r="C90" s="164">
        <v>255</v>
      </c>
      <c r="D90" s="164">
        <v>27</v>
      </c>
      <c r="E90" s="164">
        <v>493</v>
      </c>
      <c r="F90" s="164">
        <v>655</v>
      </c>
      <c r="G90" s="164">
        <v>624</v>
      </c>
      <c r="H90" s="164">
        <v>736</v>
      </c>
      <c r="I90" s="165">
        <f t="shared" si="11"/>
        <v>0.17948717948717952</v>
      </c>
      <c r="J90" s="165">
        <f>H90/H81</f>
        <v>9.303854273326001E-3</v>
      </c>
    </row>
    <row r="91" spans="2:10" x14ac:dyDescent="0.25">
      <c r="B91" s="163" t="s">
        <v>128</v>
      </c>
      <c r="C91" s="164">
        <v>571</v>
      </c>
      <c r="D91" s="164">
        <v>14</v>
      </c>
      <c r="E91" s="164">
        <v>943</v>
      </c>
      <c r="F91" s="164">
        <v>1196</v>
      </c>
      <c r="G91" s="164">
        <v>1166</v>
      </c>
      <c r="H91" s="164">
        <v>1384</v>
      </c>
      <c r="I91" s="165">
        <f t="shared" si="11"/>
        <v>0.18696397941680964</v>
      </c>
      <c r="J91" s="165">
        <f>H91/H81</f>
        <v>1.7495291187884763E-2</v>
      </c>
    </row>
    <row r="92" spans="2:10" x14ac:dyDescent="0.25">
      <c r="B92" s="163" t="s">
        <v>131</v>
      </c>
      <c r="C92" s="164">
        <v>708</v>
      </c>
      <c r="D92" s="164">
        <v>74</v>
      </c>
      <c r="E92" s="164">
        <v>795</v>
      </c>
      <c r="F92" s="164">
        <v>1579</v>
      </c>
      <c r="G92" s="164">
        <v>1711</v>
      </c>
      <c r="H92" s="164">
        <v>1235</v>
      </c>
      <c r="I92" s="165">
        <f t="shared" si="11"/>
        <v>-0.27819988310929278</v>
      </c>
      <c r="J92" s="165">
        <f>H92/H81</f>
        <v>1.5611766341790234E-2</v>
      </c>
    </row>
    <row r="93" spans="2:10" x14ac:dyDescent="0.25">
      <c r="B93" s="168" t="s">
        <v>145</v>
      </c>
      <c r="C93" s="169">
        <f t="shared" ref="C93:H93" si="12">C85-SUM(C86:C92)</f>
        <v>4378</v>
      </c>
      <c r="D93" s="169">
        <f t="shared" si="12"/>
        <v>1904</v>
      </c>
      <c r="E93" s="169">
        <f t="shared" si="12"/>
        <v>11293</v>
      </c>
      <c r="F93" s="169">
        <f t="shared" si="12"/>
        <v>12195</v>
      </c>
      <c r="G93" s="169">
        <f t="shared" si="12"/>
        <v>15076</v>
      </c>
      <c r="H93" s="169">
        <f t="shared" si="12"/>
        <v>17764</v>
      </c>
      <c r="I93" s="170">
        <f t="shared" si="11"/>
        <v>0.17829663040594323</v>
      </c>
      <c r="J93" s="170">
        <f>H93/H81</f>
        <v>0.22455661319478681</v>
      </c>
    </row>
    <row r="94" spans="2:10" x14ac:dyDescent="0.25">
      <c r="B94" s="155" t="s">
        <v>49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68</v>
      </c>
      <c r="C95" s="176">
        <v>2198</v>
      </c>
      <c r="D95" s="176">
        <v>2288</v>
      </c>
      <c r="E95" s="176">
        <v>4740</v>
      </c>
      <c r="F95" s="176">
        <v>5659</v>
      </c>
      <c r="G95" s="176">
        <v>5168</v>
      </c>
      <c r="H95" s="176">
        <v>5342</v>
      </c>
      <c r="I95" s="177">
        <f t="shared" ref="I95:I107" si="13">IFERROR(H95/G95-1,"-")</f>
        <v>3.3668730650154854E-2</v>
      </c>
      <c r="J95" s="177">
        <f>H95/H95</f>
        <v>1</v>
      </c>
    </row>
    <row r="96" spans="2:10" x14ac:dyDescent="0.25">
      <c r="B96" s="159" t="s">
        <v>97</v>
      </c>
      <c r="C96" s="160">
        <v>1334</v>
      </c>
      <c r="D96" s="160">
        <v>1368</v>
      </c>
      <c r="E96" s="160">
        <v>2677</v>
      </c>
      <c r="F96" s="160">
        <v>3421</v>
      </c>
      <c r="G96" s="160">
        <v>2632</v>
      </c>
      <c r="H96" s="160">
        <v>2763</v>
      </c>
      <c r="I96" s="161">
        <f t="shared" si="13"/>
        <v>4.9772036474164061E-2</v>
      </c>
      <c r="J96" s="161">
        <f>H96/H95</f>
        <v>0.5172220142268813</v>
      </c>
    </row>
    <row r="97" spans="2:10" x14ac:dyDescent="0.25">
      <c r="B97" s="163" t="s">
        <v>103</v>
      </c>
      <c r="C97" s="164">
        <v>714</v>
      </c>
      <c r="D97" s="164">
        <v>868</v>
      </c>
      <c r="E97" s="164">
        <v>1378</v>
      </c>
      <c r="F97" s="164">
        <v>627</v>
      </c>
      <c r="G97" s="164">
        <v>749</v>
      </c>
      <c r="H97" s="164">
        <v>836</v>
      </c>
      <c r="I97" s="165">
        <f t="shared" si="13"/>
        <v>0.11615487316421902</v>
      </c>
      <c r="J97" s="165">
        <f>H97/H95</f>
        <v>0.15649569449644327</v>
      </c>
    </row>
    <row r="98" spans="2:10" x14ac:dyDescent="0.25">
      <c r="B98" s="163" t="s">
        <v>100</v>
      </c>
      <c r="C98" s="164">
        <v>620</v>
      </c>
      <c r="D98" s="164">
        <v>500</v>
      </c>
      <c r="E98" s="164">
        <v>1299</v>
      </c>
      <c r="F98" s="164">
        <v>2794</v>
      </c>
      <c r="G98" s="164">
        <v>1883</v>
      </c>
      <c r="H98" s="164">
        <v>1927</v>
      </c>
      <c r="I98" s="165">
        <f t="shared" si="13"/>
        <v>2.3366967604885769E-2</v>
      </c>
      <c r="J98" s="165">
        <f>H98/H95</f>
        <v>0.36072631973043806</v>
      </c>
    </row>
    <row r="99" spans="2:10" x14ac:dyDescent="0.25">
      <c r="B99" s="159" t="s">
        <v>107</v>
      </c>
      <c r="C99" s="160">
        <v>864</v>
      </c>
      <c r="D99" s="160">
        <v>920</v>
      </c>
      <c r="E99" s="160">
        <v>2063</v>
      </c>
      <c r="F99" s="160">
        <v>2238</v>
      </c>
      <c r="G99" s="160">
        <v>2536</v>
      </c>
      <c r="H99" s="160">
        <v>2579</v>
      </c>
      <c r="I99" s="161">
        <f t="shared" si="13"/>
        <v>1.6955835962145116E-2</v>
      </c>
      <c r="J99" s="161">
        <f>H99/H95</f>
        <v>0.4827779857731187</v>
      </c>
    </row>
    <row r="100" spans="2:10" x14ac:dyDescent="0.25">
      <c r="B100" s="163" t="s">
        <v>110</v>
      </c>
      <c r="C100" s="164">
        <v>112</v>
      </c>
      <c r="D100" s="164">
        <v>35</v>
      </c>
      <c r="E100" s="164">
        <v>308</v>
      </c>
      <c r="F100" s="164">
        <v>344</v>
      </c>
      <c r="G100" s="164">
        <v>445</v>
      </c>
      <c r="H100" s="164">
        <v>317</v>
      </c>
      <c r="I100" s="165">
        <f t="shared" si="13"/>
        <v>-0.28764044943820222</v>
      </c>
      <c r="J100" s="165">
        <f>H100/H95</f>
        <v>5.9341070760014977E-2</v>
      </c>
    </row>
    <row r="101" spans="2:10" x14ac:dyDescent="0.25">
      <c r="B101" s="163" t="s">
        <v>113</v>
      </c>
      <c r="C101" s="164">
        <v>186</v>
      </c>
      <c r="D101" s="164">
        <v>167</v>
      </c>
      <c r="E101" s="164">
        <v>431</v>
      </c>
      <c r="F101" s="164">
        <v>450</v>
      </c>
      <c r="G101" s="164">
        <v>565</v>
      </c>
      <c r="H101" s="164">
        <v>519</v>
      </c>
      <c r="I101" s="165">
        <f t="shared" si="13"/>
        <v>-8.1415929203539794E-2</v>
      </c>
      <c r="J101" s="165">
        <f>H101/H95</f>
        <v>9.7154623736428303E-2</v>
      </c>
    </row>
    <row r="102" spans="2:10" x14ac:dyDescent="0.25">
      <c r="B102" s="163" t="s">
        <v>116</v>
      </c>
      <c r="C102" s="164">
        <v>256</v>
      </c>
      <c r="D102" s="164">
        <v>451</v>
      </c>
      <c r="E102" s="164">
        <v>383</v>
      </c>
      <c r="F102" s="164">
        <v>468</v>
      </c>
      <c r="G102" s="164">
        <v>490</v>
      </c>
      <c r="H102" s="164">
        <v>507</v>
      </c>
      <c r="I102" s="165">
        <f t="shared" si="13"/>
        <v>3.469387755102038E-2</v>
      </c>
      <c r="J102" s="165">
        <f>H102/H95</f>
        <v>9.4908274054661179E-2</v>
      </c>
    </row>
    <row r="103" spans="2:10" x14ac:dyDescent="0.25">
      <c r="B103" s="163" t="s">
        <v>123</v>
      </c>
      <c r="C103" s="164">
        <v>23</v>
      </c>
      <c r="D103" s="164">
        <v>22</v>
      </c>
      <c r="E103" s="164">
        <v>156</v>
      </c>
      <c r="F103" s="164">
        <v>155</v>
      </c>
      <c r="G103" s="164">
        <v>158</v>
      </c>
      <c r="H103" s="164">
        <v>109</v>
      </c>
      <c r="I103" s="165">
        <f t="shared" si="13"/>
        <v>-0.310126582278481</v>
      </c>
      <c r="J103" s="165">
        <f>H103/H95</f>
        <v>2.0404342942718083E-2</v>
      </c>
    </row>
    <row r="104" spans="2:10" x14ac:dyDescent="0.25">
      <c r="B104" s="163" t="s">
        <v>119</v>
      </c>
      <c r="C104" s="164">
        <v>32</v>
      </c>
      <c r="D104" s="164">
        <v>12</v>
      </c>
      <c r="E104" s="164">
        <v>80</v>
      </c>
      <c r="F104" s="164">
        <v>71</v>
      </c>
      <c r="G104" s="164">
        <v>93</v>
      </c>
      <c r="H104" s="164">
        <v>112</v>
      </c>
      <c r="I104" s="165">
        <f t="shared" si="13"/>
        <v>0.20430107526881724</v>
      </c>
      <c r="J104" s="165">
        <f>H104/H95</f>
        <v>2.0965930363159864E-2</v>
      </c>
    </row>
    <row r="105" spans="2:10" x14ac:dyDescent="0.25">
      <c r="B105" s="163" t="s">
        <v>128</v>
      </c>
      <c r="C105" s="164">
        <v>8</v>
      </c>
      <c r="D105" s="164">
        <v>1</v>
      </c>
      <c r="E105" s="164">
        <v>44</v>
      </c>
      <c r="F105" s="164">
        <v>14</v>
      </c>
      <c r="G105" s="164">
        <v>13</v>
      </c>
      <c r="H105" s="164">
        <v>10</v>
      </c>
      <c r="I105" s="165">
        <f t="shared" si="13"/>
        <v>-0.23076923076923073</v>
      </c>
      <c r="J105" s="165">
        <f>H105/H95</f>
        <v>1.8719580681392737E-3</v>
      </c>
    </row>
    <row r="106" spans="2:10" x14ac:dyDescent="0.25">
      <c r="B106" s="163" t="s">
        <v>131</v>
      </c>
      <c r="C106" s="164">
        <v>5</v>
      </c>
      <c r="D106" s="164">
        <v>8</v>
      </c>
      <c r="E106" s="164">
        <v>22</v>
      </c>
      <c r="F106" s="164">
        <v>38</v>
      </c>
      <c r="G106" s="164">
        <v>35</v>
      </c>
      <c r="H106" s="164">
        <v>29</v>
      </c>
      <c r="I106" s="165">
        <f t="shared" si="13"/>
        <v>-0.17142857142857137</v>
      </c>
      <c r="J106" s="165">
        <f>H106/H95</f>
        <v>5.4286783976038935E-3</v>
      </c>
    </row>
    <row r="107" spans="2:10" x14ac:dyDescent="0.25">
      <c r="B107" s="168" t="s">
        <v>145</v>
      </c>
      <c r="C107" s="169">
        <f t="shared" ref="C107:H107" si="14">C99-SUM(C100:C106)</f>
        <v>242</v>
      </c>
      <c r="D107" s="169">
        <f t="shared" si="14"/>
        <v>224</v>
      </c>
      <c r="E107" s="169">
        <f t="shared" si="14"/>
        <v>639</v>
      </c>
      <c r="F107" s="169">
        <f t="shared" si="14"/>
        <v>698</v>
      </c>
      <c r="G107" s="169">
        <f t="shared" si="14"/>
        <v>737</v>
      </c>
      <c r="H107" s="169">
        <f t="shared" si="14"/>
        <v>976</v>
      </c>
      <c r="I107" s="170">
        <f t="shared" si="13"/>
        <v>0.32428765264586157</v>
      </c>
      <c r="J107" s="170">
        <f>H107/H95</f>
        <v>0.18270310745039312</v>
      </c>
    </row>
    <row r="108" spans="2:10" x14ac:dyDescent="0.25">
      <c r="B108" s="155" t="s">
        <v>50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68</v>
      </c>
      <c r="C109" s="176">
        <v>5930</v>
      </c>
      <c r="D109" s="176">
        <v>3083</v>
      </c>
      <c r="E109" s="176">
        <v>19941</v>
      </c>
      <c r="F109" s="176">
        <v>21527</v>
      </c>
      <c r="G109" s="176">
        <v>21188</v>
      </c>
      <c r="H109" s="176">
        <v>20505</v>
      </c>
      <c r="I109" s="177">
        <f t="shared" ref="I109:I121" si="15">IFERROR(H109/G109-1,"-")</f>
        <v>-3.2235227487256934E-2</v>
      </c>
      <c r="J109" s="177">
        <f>H109/H109</f>
        <v>1</v>
      </c>
    </row>
    <row r="110" spans="2:10" x14ac:dyDescent="0.25">
      <c r="B110" s="159" t="s">
        <v>97</v>
      </c>
      <c r="C110" s="160">
        <v>996</v>
      </c>
      <c r="D110" s="160">
        <v>1896</v>
      </c>
      <c r="E110" s="160">
        <v>2841</v>
      </c>
      <c r="F110" s="160">
        <v>3676</v>
      </c>
      <c r="G110" s="160">
        <v>3382</v>
      </c>
      <c r="H110" s="160">
        <v>3102</v>
      </c>
      <c r="I110" s="161">
        <f t="shared" si="15"/>
        <v>-8.2791247782377342E-2</v>
      </c>
      <c r="J110" s="161">
        <f>H110/H109</f>
        <v>0.1512801755669349</v>
      </c>
    </row>
    <row r="111" spans="2:10" x14ac:dyDescent="0.25">
      <c r="B111" s="163" t="s">
        <v>103</v>
      </c>
      <c r="C111" s="164">
        <v>328</v>
      </c>
      <c r="D111" s="164">
        <v>1896</v>
      </c>
      <c r="E111" s="164">
        <v>1444</v>
      </c>
      <c r="F111" s="164">
        <v>1522</v>
      </c>
      <c r="G111" s="164">
        <v>858</v>
      </c>
      <c r="H111" s="164">
        <v>1049</v>
      </c>
      <c r="I111" s="165">
        <f t="shared" si="15"/>
        <v>0.22261072261072257</v>
      </c>
      <c r="J111" s="165">
        <f>H111/H109</f>
        <v>5.1158254084369664E-2</v>
      </c>
    </row>
    <row r="112" spans="2:10" x14ac:dyDescent="0.25">
      <c r="B112" s="163" t="s">
        <v>100</v>
      </c>
      <c r="C112" s="164">
        <v>668</v>
      </c>
      <c r="D112" s="164">
        <v>0</v>
      </c>
      <c r="E112" s="164">
        <v>1397</v>
      </c>
      <c r="F112" s="164">
        <v>2154</v>
      </c>
      <c r="G112" s="164">
        <v>2524</v>
      </c>
      <c r="H112" s="164">
        <v>2053</v>
      </c>
      <c r="I112" s="165">
        <f t="shared" si="15"/>
        <v>-0.18660855784469099</v>
      </c>
      <c r="J112" s="165">
        <f>H112/H109</f>
        <v>0.10012192148256523</v>
      </c>
    </row>
    <row r="113" spans="2:10" x14ac:dyDescent="0.25">
      <c r="B113" s="159" t="s">
        <v>107</v>
      </c>
      <c r="C113" s="160">
        <v>4934</v>
      </c>
      <c r="D113" s="160">
        <v>1187</v>
      </c>
      <c r="E113" s="160">
        <v>17100</v>
      </c>
      <c r="F113" s="160">
        <v>17851</v>
      </c>
      <c r="G113" s="160">
        <v>17806</v>
      </c>
      <c r="H113" s="160">
        <v>17403</v>
      </c>
      <c r="I113" s="161">
        <f t="shared" si="15"/>
        <v>-2.2632820397618825E-2</v>
      </c>
      <c r="J113" s="161">
        <f>H113/H109</f>
        <v>0.84871982443306515</v>
      </c>
    </row>
    <row r="114" spans="2:10" x14ac:dyDescent="0.25">
      <c r="B114" s="163" t="s">
        <v>110</v>
      </c>
      <c r="C114" s="164">
        <v>2539</v>
      </c>
      <c r="D114" s="164">
        <v>171</v>
      </c>
      <c r="E114" s="164">
        <v>8538</v>
      </c>
      <c r="F114" s="164">
        <v>11193</v>
      </c>
      <c r="G114" s="164">
        <v>10352</v>
      </c>
      <c r="H114" s="164">
        <v>9405</v>
      </c>
      <c r="I114" s="165">
        <f t="shared" si="15"/>
        <v>-9.1479907264296778E-2</v>
      </c>
      <c r="J114" s="165">
        <f>H114/H109</f>
        <v>0.45866861741038772</v>
      </c>
    </row>
    <row r="115" spans="2:10" x14ac:dyDescent="0.25">
      <c r="B115" s="163" t="s">
        <v>113</v>
      </c>
      <c r="C115" s="164">
        <v>482</v>
      </c>
      <c r="D115" s="164">
        <v>337</v>
      </c>
      <c r="E115" s="164">
        <v>1542</v>
      </c>
      <c r="F115" s="164">
        <v>991</v>
      </c>
      <c r="G115" s="164">
        <v>1079</v>
      </c>
      <c r="H115" s="164">
        <v>1207</v>
      </c>
      <c r="I115" s="165">
        <f t="shared" si="15"/>
        <v>0.11862835959221507</v>
      </c>
      <c r="J115" s="165">
        <f>H115/H109</f>
        <v>5.8863691782492074E-2</v>
      </c>
    </row>
    <row r="116" spans="2:10" x14ac:dyDescent="0.25">
      <c r="B116" s="163" t="s">
        <v>116</v>
      </c>
      <c r="C116" s="164">
        <v>341</v>
      </c>
      <c r="D116" s="164">
        <v>394</v>
      </c>
      <c r="E116" s="164">
        <v>1327</v>
      </c>
      <c r="F116" s="164">
        <v>1634</v>
      </c>
      <c r="G116" s="164">
        <v>802</v>
      </c>
      <c r="H116" s="164">
        <v>1332</v>
      </c>
      <c r="I116" s="165">
        <f t="shared" si="15"/>
        <v>0.6608478802992519</v>
      </c>
      <c r="J116" s="165">
        <f>H116/H109</f>
        <v>6.4959765910753475E-2</v>
      </c>
    </row>
    <row r="117" spans="2:10" x14ac:dyDescent="0.25">
      <c r="B117" s="163" t="s">
        <v>123</v>
      </c>
      <c r="C117" s="164">
        <v>111</v>
      </c>
      <c r="D117" s="164">
        <v>18</v>
      </c>
      <c r="E117" s="164">
        <v>743</v>
      </c>
      <c r="F117" s="164">
        <v>692</v>
      </c>
      <c r="G117" s="164">
        <v>527</v>
      </c>
      <c r="H117" s="164">
        <v>676</v>
      </c>
      <c r="I117" s="165">
        <f t="shared" si="15"/>
        <v>0.2827324478178368</v>
      </c>
      <c r="J117" s="165">
        <f>H117/H109</f>
        <v>3.2967568885637649E-2</v>
      </c>
    </row>
    <row r="118" spans="2:10" x14ac:dyDescent="0.25">
      <c r="B118" s="163" t="s">
        <v>119</v>
      </c>
      <c r="C118" s="164">
        <v>167</v>
      </c>
      <c r="D118" s="164">
        <v>32</v>
      </c>
      <c r="E118" s="164">
        <v>540</v>
      </c>
      <c r="F118" s="164">
        <v>372</v>
      </c>
      <c r="G118" s="164">
        <v>497</v>
      </c>
      <c r="H118" s="164">
        <v>581</v>
      </c>
      <c r="I118" s="165">
        <f t="shared" si="15"/>
        <v>0.16901408450704225</v>
      </c>
      <c r="J118" s="165">
        <f>H118/H109</f>
        <v>2.8334552548158986E-2</v>
      </c>
    </row>
    <row r="119" spans="2:10" x14ac:dyDescent="0.25">
      <c r="B119" s="163" t="s">
        <v>128</v>
      </c>
      <c r="C119" s="164">
        <v>90</v>
      </c>
      <c r="D119" s="164">
        <v>0</v>
      </c>
      <c r="E119" s="164">
        <v>132</v>
      </c>
      <c r="F119" s="164">
        <v>204</v>
      </c>
      <c r="G119" s="164">
        <v>254</v>
      </c>
      <c r="H119" s="164">
        <v>232</v>
      </c>
      <c r="I119" s="165">
        <f t="shared" si="15"/>
        <v>-8.6614173228346414E-2</v>
      </c>
      <c r="J119" s="165">
        <f>H119/H109</f>
        <v>1.1314313582053159E-2</v>
      </c>
    </row>
    <row r="120" spans="2:10" x14ac:dyDescent="0.25">
      <c r="B120" s="163" t="s">
        <v>131</v>
      </c>
      <c r="C120" s="164">
        <v>134</v>
      </c>
      <c r="D120" s="164">
        <v>0</v>
      </c>
      <c r="E120" s="164">
        <v>250</v>
      </c>
      <c r="F120" s="164">
        <v>80</v>
      </c>
      <c r="G120" s="164">
        <v>313</v>
      </c>
      <c r="H120" s="164">
        <v>173</v>
      </c>
      <c r="I120" s="165">
        <f t="shared" si="15"/>
        <v>-0.44728434504792336</v>
      </c>
      <c r="J120" s="165">
        <f>H120/H109</f>
        <v>8.4369665935137769E-3</v>
      </c>
    </row>
    <row r="121" spans="2:10" x14ac:dyDescent="0.25">
      <c r="B121" s="168" t="s">
        <v>145</v>
      </c>
      <c r="C121" s="169">
        <f t="shared" ref="C121:H121" si="16">C113-SUM(C114:C120)</f>
        <v>1070</v>
      </c>
      <c r="D121" s="169">
        <f t="shared" si="16"/>
        <v>235</v>
      </c>
      <c r="E121" s="169">
        <f t="shared" si="16"/>
        <v>4028</v>
      </c>
      <c r="F121" s="169">
        <f t="shared" si="16"/>
        <v>2685</v>
      </c>
      <c r="G121" s="169">
        <f t="shared" si="16"/>
        <v>3982</v>
      </c>
      <c r="H121" s="169">
        <f t="shared" si="16"/>
        <v>3797</v>
      </c>
      <c r="I121" s="170">
        <f t="shared" si="15"/>
        <v>-4.6459065796082388E-2</v>
      </c>
      <c r="J121" s="170">
        <f>H121/H109</f>
        <v>0.18517434772006827</v>
      </c>
    </row>
    <row r="122" spans="2:10" x14ac:dyDescent="0.25">
      <c r="B122" s="155" t="s">
        <v>51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68</v>
      </c>
      <c r="C123" s="176">
        <v>8936</v>
      </c>
      <c r="D123" s="176">
        <v>10312</v>
      </c>
      <c r="E123" s="176">
        <v>20054</v>
      </c>
      <c r="F123" s="176">
        <v>25174</v>
      </c>
      <c r="G123" s="176">
        <v>22971</v>
      </c>
      <c r="H123" s="176">
        <v>26883</v>
      </c>
      <c r="I123" s="177">
        <f t="shared" ref="I123:I135" si="17">IFERROR(H123/G123-1,"-")</f>
        <v>0.17030168473292417</v>
      </c>
      <c r="J123" s="177">
        <f>H123/H123</f>
        <v>1</v>
      </c>
    </row>
    <row r="124" spans="2:10" x14ac:dyDescent="0.25">
      <c r="B124" s="159" t="s">
        <v>97</v>
      </c>
      <c r="C124" s="160">
        <v>4939</v>
      </c>
      <c r="D124" s="160">
        <v>6171</v>
      </c>
      <c r="E124" s="160">
        <v>11575</v>
      </c>
      <c r="F124" s="160">
        <v>15380</v>
      </c>
      <c r="G124" s="160">
        <v>12803</v>
      </c>
      <c r="H124" s="160">
        <v>15642</v>
      </c>
      <c r="I124" s="161">
        <f t="shared" si="17"/>
        <v>0.22174490353823328</v>
      </c>
      <c r="J124" s="161">
        <f>H124/H123</f>
        <v>0.58185470371610315</v>
      </c>
    </row>
    <row r="125" spans="2:10" x14ac:dyDescent="0.25">
      <c r="B125" s="163" t="s">
        <v>103</v>
      </c>
      <c r="C125" s="164">
        <v>2412</v>
      </c>
      <c r="D125" s="164">
        <v>3474</v>
      </c>
      <c r="E125" s="164">
        <v>5247</v>
      </c>
      <c r="F125" s="164">
        <v>6582</v>
      </c>
      <c r="G125" s="164">
        <v>5942</v>
      </c>
      <c r="H125" s="164">
        <v>7976</v>
      </c>
      <c r="I125" s="165">
        <f t="shared" si="17"/>
        <v>0.34230898687310662</v>
      </c>
      <c r="J125" s="165">
        <f>H125/H123</f>
        <v>0.29669307740951528</v>
      </c>
    </row>
    <row r="126" spans="2:10" x14ac:dyDescent="0.25">
      <c r="B126" s="163" t="s">
        <v>100</v>
      </c>
      <c r="C126" s="164">
        <v>2527</v>
      </c>
      <c r="D126" s="164">
        <v>2697</v>
      </c>
      <c r="E126" s="164">
        <v>6328</v>
      </c>
      <c r="F126" s="164">
        <v>8798</v>
      </c>
      <c r="G126" s="164">
        <v>6861</v>
      </c>
      <c r="H126" s="164">
        <v>7666</v>
      </c>
      <c r="I126" s="165">
        <f t="shared" si="17"/>
        <v>0.11732983530097663</v>
      </c>
      <c r="J126" s="165">
        <f>H126/H123</f>
        <v>0.28516162630658781</v>
      </c>
    </row>
    <row r="127" spans="2:10" x14ac:dyDescent="0.25">
      <c r="B127" s="159" t="s">
        <v>107</v>
      </c>
      <c r="C127" s="160">
        <v>3997</v>
      </c>
      <c r="D127" s="160">
        <v>4141</v>
      </c>
      <c r="E127" s="160">
        <v>8479</v>
      </c>
      <c r="F127" s="160">
        <v>9794</v>
      </c>
      <c r="G127" s="160">
        <v>10168</v>
      </c>
      <c r="H127" s="160">
        <v>11241</v>
      </c>
      <c r="I127" s="161">
        <f t="shared" si="17"/>
        <v>0.10552714398111718</v>
      </c>
      <c r="J127" s="161">
        <f>H127/H123</f>
        <v>0.41814529628389691</v>
      </c>
    </row>
    <row r="128" spans="2:10" x14ac:dyDescent="0.25">
      <c r="B128" s="163" t="s">
        <v>110</v>
      </c>
      <c r="C128" s="164">
        <v>370</v>
      </c>
      <c r="D128" s="164">
        <v>143</v>
      </c>
      <c r="E128" s="164">
        <v>816</v>
      </c>
      <c r="F128" s="164">
        <v>1157</v>
      </c>
      <c r="G128" s="164">
        <v>1094</v>
      </c>
      <c r="H128" s="164">
        <v>1052</v>
      </c>
      <c r="I128" s="165">
        <f t="shared" si="17"/>
        <v>-3.8391224862888484E-2</v>
      </c>
      <c r="J128" s="165">
        <f>H128/H123</f>
        <v>3.9132537291224935E-2</v>
      </c>
    </row>
    <row r="129" spans="2:10" x14ac:dyDescent="0.25">
      <c r="B129" s="163" t="s">
        <v>113</v>
      </c>
      <c r="C129" s="164">
        <v>472</v>
      </c>
      <c r="D129" s="164">
        <v>488</v>
      </c>
      <c r="E129" s="164">
        <v>1100</v>
      </c>
      <c r="F129" s="164">
        <v>1761</v>
      </c>
      <c r="G129" s="164">
        <v>1731</v>
      </c>
      <c r="H129" s="164">
        <v>2042</v>
      </c>
      <c r="I129" s="165">
        <f t="shared" si="17"/>
        <v>0.1796649335644136</v>
      </c>
      <c r="J129" s="165">
        <f>H129/H123</f>
        <v>7.5958784361864373E-2</v>
      </c>
    </row>
    <row r="130" spans="2:10" x14ac:dyDescent="0.25">
      <c r="B130" s="163" t="s">
        <v>116</v>
      </c>
      <c r="C130" s="164">
        <v>389</v>
      </c>
      <c r="D130" s="164">
        <v>544</v>
      </c>
      <c r="E130" s="164">
        <v>918</v>
      </c>
      <c r="F130" s="164">
        <v>952</v>
      </c>
      <c r="G130" s="164">
        <v>929</v>
      </c>
      <c r="H130" s="164">
        <v>747</v>
      </c>
      <c r="I130" s="165">
        <f t="shared" si="17"/>
        <v>-0.1959095801937567</v>
      </c>
      <c r="J130" s="165">
        <f>H130/H123</f>
        <v>2.778707733511885E-2</v>
      </c>
    </row>
    <row r="131" spans="2:10" x14ac:dyDescent="0.25">
      <c r="B131" s="163" t="s">
        <v>123</v>
      </c>
      <c r="C131" s="164">
        <v>81</v>
      </c>
      <c r="D131" s="164">
        <v>46</v>
      </c>
      <c r="E131" s="164">
        <v>212</v>
      </c>
      <c r="F131" s="164">
        <v>247</v>
      </c>
      <c r="G131" s="164">
        <v>210</v>
      </c>
      <c r="H131" s="164">
        <v>251</v>
      </c>
      <c r="I131" s="165">
        <f t="shared" si="17"/>
        <v>0.19523809523809521</v>
      </c>
      <c r="J131" s="165">
        <f>H131/H123</f>
        <v>9.3367555704348473E-3</v>
      </c>
    </row>
    <row r="132" spans="2:10" x14ac:dyDescent="0.25">
      <c r="B132" s="163" t="s">
        <v>119</v>
      </c>
      <c r="C132" s="164">
        <v>85</v>
      </c>
      <c r="D132" s="164">
        <v>32</v>
      </c>
      <c r="E132" s="164">
        <v>197</v>
      </c>
      <c r="F132" s="164">
        <v>206</v>
      </c>
      <c r="G132" s="164">
        <v>181</v>
      </c>
      <c r="H132" s="164">
        <v>183</v>
      </c>
      <c r="I132" s="165">
        <f t="shared" si="17"/>
        <v>1.1049723756906049E-2</v>
      </c>
      <c r="J132" s="165">
        <f>H132/H123</f>
        <v>6.8072759736636538E-3</v>
      </c>
    </row>
    <row r="133" spans="2:10" x14ac:dyDescent="0.25">
      <c r="B133" s="163" t="s">
        <v>128</v>
      </c>
      <c r="C133" s="164">
        <v>115</v>
      </c>
      <c r="D133" s="164">
        <v>4</v>
      </c>
      <c r="E133" s="164">
        <v>124</v>
      </c>
      <c r="F133" s="164">
        <v>264</v>
      </c>
      <c r="G133" s="164">
        <v>198</v>
      </c>
      <c r="H133" s="164">
        <v>146</v>
      </c>
      <c r="I133" s="165">
        <f t="shared" si="17"/>
        <v>-0.26262626262626265</v>
      </c>
      <c r="J133" s="165">
        <f>H133/H123</f>
        <v>5.4309414871852096E-3</v>
      </c>
    </row>
    <row r="134" spans="2:10" x14ac:dyDescent="0.25">
      <c r="B134" s="163" t="s">
        <v>131</v>
      </c>
      <c r="C134" s="164">
        <v>176</v>
      </c>
      <c r="D134" s="164">
        <v>24</v>
      </c>
      <c r="E134" s="164">
        <v>204</v>
      </c>
      <c r="F134" s="164">
        <v>321</v>
      </c>
      <c r="G134" s="164">
        <v>324</v>
      </c>
      <c r="H134" s="164">
        <v>322</v>
      </c>
      <c r="I134" s="165">
        <f t="shared" si="17"/>
        <v>-6.1728395061728669E-3</v>
      </c>
      <c r="J134" s="165">
        <f>H134/H123</f>
        <v>1.1977829855298888E-2</v>
      </c>
    </row>
    <row r="135" spans="2:10" x14ac:dyDescent="0.25">
      <c r="B135" s="168" t="s">
        <v>145</v>
      </c>
      <c r="C135" s="169">
        <f t="shared" ref="C135:H135" si="18">C127-SUM(C128:C134)</f>
        <v>2309</v>
      </c>
      <c r="D135" s="169">
        <f t="shared" si="18"/>
        <v>2860</v>
      </c>
      <c r="E135" s="169">
        <f t="shared" si="18"/>
        <v>4908</v>
      </c>
      <c r="F135" s="169">
        <f t="shared" si="18"/>
        <v>4886</v>
      </c>
      <c r="G135" s="169">
        <f t="shared" si="18"/>
        <v>5501</v>
      </c>
      <c r="H135" s="169">
        <f t="shared" si="18"/>
        <v>6498</v>
      </c>
      <c r="I135" s="170">
        <f t="shared" si="17"/>
        <v>0.18123977458643892</v>
      </c>
      <c r="J135" s="170">
        <f>H135/H123</f>
        <v>0.24171409440910613</v>
      </c>
    </row>
    <row r="136" spans="2:10" x14ac:dyDescent="0.25">
      <c r="B136" s="155" t="s">
        <v>52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68</v>
      </c>
      <c r="C137" s="176">
        <v>8865</v>
      </c>
      <c r="D137" s="176">
        <v>5413</v>
      </c>
      <c r="E137" s="176">
        <v>22231</v>
      </c>
      <c r="F137" s="176">
        <v>21689</v>
      </c>
      <c r="G137" s="176">
        <v>27356</v>
      </c>
      <c r="H137" s="176">
        <v>24054</v>
      </c>
      <c r="I137" s="177">
        <f t="shared" ref="I137:I149" si="19">IFERROR(H137/G137-1,"-")</f>
        <v>-0.12070478140078955</v>
      </c>
      <c r="J137" s="177">
        <f>H137/H137</f>
        <v>1</v>
      </c>
    </row>
    <row r="138" spans="2:10" x14ac:dyDescent="0.25">
      <c r="B138" s="159" t="s">
        <v>97</v>
      </c>
      <c r="C138" s="160">
        <v>486</v>
      </c>
      <c r="D138" s="160">
        <v>3098</v>
      </c>
      <c r="E138" s="160">
        <v>1477</v>
      </c>
      <c r="F138" s="160">
        <v>1783</v>
      </c>
      <c r="G138" s="160">
        <v>2340</v>
      </c>
      <c r="H138" s="160">
        <v>929</v>
      </c>
      <c r="I138" s="161">
        <f t="shared" si="19"/>
        <v>-0.60299145299145307</v>
      </c>
      <c r="J138" s="161">
        <f>H138/H137</f>
        <v>3.8621435104348546E-2</v>
      </c>
    </row>
    <row r="139" spans="2:10" x14ac:dyDescent="0.25">
      <c r="B139" s="163" t="s">
        <v>103</v>
      </c>
      <c r="C139" s="164">
        <v>351</v>
      </c>
      <c r="D139" s="164">
        <v>2721</v>
      </c>
      <c r="E139" s="164">
        <v>936</v>
      </c>
      <c r="F139" s="164">
        <v>1036</v>
      </c>
      <c r="G139" s="164">
        <v>1527</v>
      </c>
      <c r="H139" s="164">
        <v>325</v>
      </c>
      <c r="I139" s="165">
        <f t="shared" si="19"/>
        <v>-0.78716437459070066</v>
      </c>
      <c r="J139" s="165">
        <f>H139/H137</f>
        <v>1.3511266317452399E-2</v>
      </c>
    </row>
    <row r="140" spans="2:10" x14ac:dyDescent="0.25">
      <c r="B140" s="163" t="s">
        <v>100</v>
      </c>
      <c r="C140" s="164">
        <v>135</v>
      </c>
      <c r="D140" s="164">
        <v>377</v>
      </c>
      <c r="E140" s="164">
        <v>541</v>
      </c>
      <c r="F140" s="164">
        <v>747</v>
      </c>
      <c r="G140" s="164">
        <v>813</v>
      </c>
      <c r="H140" s="164">
        <v>604</v>
      </c>
      <c r="I140" s="165">
        <f t="shared" si="19"/>
        <v>-0.25707257072570722</v>
      </c>
      <c r="J140" s="165">
        <f>H140/H137</f>
        <v>2.5110168786896151E-2</v>
      </c>
    </row>
    <row r="141" spans="2:10" x14ac:dyDescent="0.25">
      <c r="B141" s="159" t="s">
        <v>107</v>
      </c>
      <c r="C141" s="160">
        <v>8379</v>
      </c>
      <c r="D141" s="160">
        <v>2315</v>
      </c>
      <c r="E141" s="160">
        <v>20754</v>
      </c>
      <c r="F141" s="160">
        <v>19906</v>
      </c>
      <c r="G141" s="160">
        <v>25016</v>
      </c>
      <c r="H141" s="160">
        <v>23125</v>
      </c>
      <c r="I141" s="161">
        <f t="shared" si="19"/>
        <v>-7.559162136232811E-2</v>
      </c>
      <c r="J141" s="161">
        <f>H141/H137</f>
        <v>0.96137856489565143</v>
      </c>
    </row>
    <row r="142" spans="2:10" x14ac:dyDescent="0.25">
      <c r="B142" s="163" t="s">
        <v>110</v>
      </c>
      <c r="C142" s="164">
        <v>4215</v>
      </c>
      <c r="D142" s="164">
        <v>65</v>
      </c>
      <c r="E142" s="164">
        <v>8841</v>
      </c>
      <c r="F142" s="164">
        <v>7226</v>
      </c>
      <c r="G142" s="164">
        <v>9445</v>
      </c>
      <c r="H142" s="164">
        <v>9153</v>
      </c>
      <c r="I142" s="165">
        <f t="shared" si="19"/>
        <v>-3.0915828480677643E-2</v>
      </c>
      <c r="J142" s="165">
        <f>H142/H137</f>
        <v>0.3805188326265902</v>
      </c>
    </row>
    <row r="143" spans="2:10" x14ac:dyDescent="0.25">
      <c r="B143" s="163" t="s">
        <v>113</v>
      </c>
      <c r="C143" s="164">
        <v>620</v>
      </c>
      <c r="D143" s="164">
        <v>316</v>
      </c>
      <c r="E143" s="164">
        <v>1553</v>
      </c>
      <c r="F143" s="164">
        <v>2140</v>
      </c>
      <c r="G143" s="164">
        <v>3428</v>
      </c>
      <c r="H143" s="164">
        <v>2359</v>
      </c>
      <c r="I143" s="165">
        <f t="shared" si="19"/>
        <v>-0.31184364060676784</v>
      </c>
      <c r="J143" s="165">
        <f>H143/H137</f>
        <v>9.807100690113911E-2</v>
      </c>
    </row>
    <row r="144" spans="2:10" x14ac:dyDescent="0.25">
      <c r="B144" s="163" t="s">
        <v>116</v>
      </c>
      <c r="C144" s="164">
        <v>592</v>
      </c>
      <c r="D144" s="164">
        <v>728</v>
      </c>
      <c r="E144" s="164">
        <v>2196</v>
      </c>
      <c r="F144" s="164">
        <v>1764</v>
      </c>
      <c r="G144" s="164">
        <v>2459</v>
      </c>
      <c r="H144" s="164">
        <v>2000</v>
      </c>
      <c r="I144" s="165">
        <f t="shared" si="19"/>
        <v>-0.18666124440829601</v>
      </c>
      <c r="J144" s="165">
        <f>H144/H137</f>
        <v>8.3146254261245528E-2</v>
      </c>
    </row>
    <row r="145" spans="2:10" x14ac:dyDescent="0.25">
      <c r="B145" s="163" t="s">
        <v>123</v>
      </c>
      <c r="C145" s="164">
        <v>154</v>
      </c>
      <c r="D145" s="164">
        <v>18</v>
      </c>
      <c r="E145" s="164">
        <v>561</v>
      </c>
      <c r="F145" s="164">
        <v>636</v>
      </c>
      <c r="G145" s="164">
        <v>493</v>
      </c>
      <c r="H145" s="164">
        <v>547</v>
      </c>
      <c r="I145" s="165">
        <f t="shared" si="19"/>
        <v>0.1095334685598377</v>
      </c>
      <c r="J145" s="165">
        <f>H145/H137</f>
        <v>2.2740500540450653E-2</v>
      </c>
    </row>
    <row r="146" spans="2:10" x14ac:dyDescent="0.25">
      <c r="B146" s="163" t="s">
        <v>119</v>
      </c>
      <c r="C146" s="164">
        <v>227</v>
      </c>
      <c r="D146" s="164">
        <v>20</v>
      </c>
      <c r="E146" s="164">
        <v>354</v>
      </c>
      <c r="F146" s="164">
        <v>318</v>
      </c>
      <c r="G146" s="164">
        <v>592</v>
      </c>
      <c r="H146" s="164">
        <v>381</v>
      </c>
      <c r="I146" s="165">
        <f t="shared" si="19"/>
        <v>-0.35641891891891897</v>
      </c>
      <c r="J146" s="165">
        <f>H146/H137</f>
        <v>1.5839361436767275E-2</v>
      </c>
    </row>
    <row r="147" spans="2:10" x14ac:dyDescent="0.25">
      <c r="B147" s="163" t="s">
        <v>128</v>
      </c>
      <c r="C147" s="164">
        <v>282</v>
      </c>
      <c r="D147" s="164">
        <v>3</v>
      </c>
      <c r="E147" s="164">
        <v>515</v>
      </c>
      <c r="F147" s="164">
        <v>457</v>
      </c>
      <c r="G147" s="164">
        <v>499</v>
      </c>
      <c r="H147" s="164">
        <v>650</v>
      </c>
      <c r="I147" s="165">
        <f t="shared" si="19"/>
        <v>0.30260521042084165</v>
      </c>
      <c r="J147" s="165">
        <f>H147/H137</f>
        <v>2.7022532634904797E-2</v>
      </c>
    </row>
    <row r="148" spans="2:10" x14ac:dyDescent="0.25">
      <c r="B148" s="163" t="s">
        <v>131</v>
      </c>
      <c r="C148" s="164">
        <v>454</v>
      </c>
      <c r="D148" s="164">
        <v>15</v>
      </c>
      <c r="E148" s="164">
        <v>261</v>
      </c>
      <c r="F148" s="164">
        <v>280</v>
      </c>
      <c r="G148" s="164">
        <v>446</v>
      </c>
      <c r="H148" s="164">
        <v>331</v>
      </c>
      <c r="I148" s="165">
        <f t="shared" si="19"/>
        <v>-0.25784753363228696</v>
      </c>
      <c r="J148" s="165">
        <f>H148/H137</f>
        <v>1.3760705080236135E-2</v>
      </c>
    </row>
    <row r="149" spans="2:10" x14ac:dyDescent="0.25">
      <c r="B149" s="168" t="s">
        <v>145</v>
      </c>
      <c r="C149" s="169">
        <f t="shared" ref="C149:H149" si="20">C141-SUM(C142:C148)</f>
        <v>1835</v>
      </c>
      <c r="D149" s="169">
        <f t="shared" si="20"/>
        <v>1150</v>
      </c>
      <c r="E149" s="169">
        <f t="shared" si="20"/>
        <v>6473</v>
      </c>
      <c r="F149" s="169">
        <f t="shared" si="20"/>
        <v>7085</v>
      </c>
      <c r="G149" s="169">
        <f t="shared" si="20"/>
        <v>7654</v>
      </c>
      <c r="H149" s="169">
        <f t="shared" si="20"/>
        <v>7704</v>
      </c>
      <c r="I149" s="170">
        <f t="shared" si="19"/>
        <v>6.532532009406955E-3</v>
      </c>
      <c r="J149" s="170">
        <f>H149/H137</f>
        <v>0.32027937141431778</v>
      </c>
    </row>
    <row r="150" spans="2:10" x14ac:dyDescent="0.25">
      <c r="B150" s="155" t="s">
        <v>53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68</v>
      </c>
      <c r="C151" s="176">
        <v>4078</v>
      </c>
      <c r="D151" s="176">
        <v>3239</v>
      </c>
      <c r="E151" s="176">
        <v>10133</v>
      </c>
      <c r="F151" s="176">
        <v>10492</v>
      </c>
      <c r="G151" s="176">
        <v>11534</v>
      </c>
      <c r="H151" s="176">
        <v>11055</v>
      </c>
      <c r="I151" s="177">
        <f t="shared" ref="I151:I163" si="21">IFERROR(H151/G151-1,"-")</f>
        <v>-4.152939136466105E-2</v>
      </c>
      <c r="J151" s="177">
        <f>H151/H151</f>
        <v>1</v>
      </c>
    </row>
    <row r="152" spans="2:10" x14ac:dyDescent="0.25">
      <c r="B152" s="159" t="s">
        <v>97</v>
      </c>
      <c r="C152" s="160">
        <v>1547</v>
      </c>
      <c r="D152" s="160">
        <v>2092</v>
      </c>
      <c r="E152" s="160">
        <v>4949</v>
      </c>
      <c r="F152" s="160">
        <v>4502</v>
      </c>
      <c r="G152" s="160">
        <v>4215</v>
      </c>
      <c r="H152" s="160">
        <v>3746</v>
      </c>
      <c r="I152" s="161">
        <f t="shared" si="21"/>
        <v>-0.11126927639383155</v>
      </c>
      <c r="J152" s="161">
        <f>H152/H151</f>
        <v>0.33885119855269108</v>
      </c>
    </row>
    <row r="153" spans="2:10" x14ac:dyDescent="0.25">
      <c r="B153" s="163" t="s">
        <v>103</v>
      </c>
      <c r="C153" s="164">
        <v>982</v>
      </c>
      <c r="D153" s="164">
        <v>1908</v>
      </c>
      <c r="E153" s="164">
        <v>3312</v>
      </c>
      <c r="F153" s="164">
        <v>2825</v>
      </c>
      <c r="G153" s="164">
        <v>3020</v>
      </c>
      <c r="H153" s="164">
        <v>2510</v>
      </c>
      <c r="I153" s="165">
        <f t="shared" si="21"/>
        <v>-0.16887417218543044</v>
      </c>
      <c r="J153" s="165">
        <f>H153/H151</f>
        <v>0.22704658525554047</v>
      </c>
    </row>
    <row r="154" spans="2:10" x14ac:dyDescent="0.25">
      <c r="B154" s="163" t="s">
        <v>100</v>
      </c>
      <c r="C154" s="164">
        <v>565</v>
      </c>
      <c r="D154" s="164">
        <v>184</v>
      </c>
      <c r="E154" s="164">
        <v>1637</v>
      </c>
      <c r="F154" s="164">
        <v>1677</v>
      </c>
      <c r="G154" s="164">
        <v>1195</v>
      </c>
      <c r="H154" s="164">
        <v>1236</v>
      </c>
      <c r="I154" s="165">
        <f t="shared" si="21"/>
        <v>3.4309623430962333E-2</v>
      </c>
      <c r="J154" s="165">
        <f>H154/H151</f>
        <v>0.11180461329715061</v>
      </c>
    </row>
    <row r="155" spans="2:10" x14ac:dyDescent="0.25">
      <c r="B155" s="159" t="s">
        <v>107</v>
      </c>
      <c r="C155" s="160">
        <v>2531</v>
      </c>
      <c r="D155" s="160">
        <v>1147</v>
      </c>
      <c r="E155" s="160">
        <v>5184</v>
      </c>
      <c r="F155" s="160">
        <v>5990</v>
      </c>
      <c r="G155" s="160">
        <v>7319</v>
      </c>
      <c r="H155" s="160">
        <v>7309</v>
      </c>
      <c r="I155" s="161">
        <f t="shared" si="21"/>
        <v>-1.3663068725235927E-3</v>
      </c>
      <c r="J155" s="161">
        <f>H155/H151</f>
        <v>0.66114880144730892</v>
      </c>
    </row>
    <row r="156" spans="2:10" x14ac:dyDescent="0.25">
      <c r="B156" s="163" t="s">
        <v>110</v>
      </c>
      <c r="C156" s="164">
        <v>772</v>
      </c>
      <c r="D156" s="164">
        <v>33</v>
      </c>
      <c r="E156" s="164">
        <v>1958</v>
      </c>
      <c r="F156" s="164">
        <v>2013</v>
      </c>
      <c r="G156" s="164">
        <v>2165</v>
      </c>
      <c r="H156" s="164">
        <v>1902</v>
      </c>
      <c r="I156" s="165">
        <f t="shared" si="21"/>
        <v>-0.12147806004618933</v>
      </c>
      <c r="J156" s="165">
        <f>H156/H151</f>
        <v>0.17204884667571235</v>
      </c>
    </row>
    <row r="157" spans="2:10" x14ac:dyDescent="0.25">
      <c r="B157" s="163" t="s">
        <v>113</v>
      </c>
      <c r="C157" s="164">
        <v>819</v>
      </c>
      <c r="D157" s="164">
        <v>269</v>
      </c>
      <c r="E157" s="164">
        <v>1270</v>
      </c>
      <c r="F157" s="164">
        <v>1265</v>
      </c>
      <c r="G157" s="164">
        <v>1643</v>
      </c>
      <c r="H157" s="164">
        <v>1563</v>
      </c>
      <c r="I157" s="165">
        <f t="shared" si="21"/>
        <v>-4.8691418137553288E-2</v>
      </c>
      <c r="J157" s="165">
        <f>H157/H151</f>
        <v>0.14138398914518319</v>
      </c>
    </row>
    <row r="158" spans="2:10" x14ac:dyDescent="0.25">
      <c r="B158" s="163" t="s">
        <v>116</v>
      </c>
      <c r="C158" s="164">
        <v>222</v>
      </c>
      <c r="D158" s="164">
        <v>379</v>
      </c>
      <c r="E158" s="164">
        <v>590</v>
      </c>
      <c r="F158" s="164">
        <v>789</v>
      </c>
      <c r="G158" s="164">
        <v>991</v>
      </c>
      <c r="H158" s="164">
        <v>1477</v>
      </c>
      <c r="I158" s="165">
        <f t="shared" si="21"/>
        <v>0.49041372351160439</v>
      </c>
      <c r="J158" s="165">
        <f>H158/H151</f>
        <v>0.1336047037539575</v>
      </c>
    </row>
    <row r="159" spans="2:10" x14ac:dyDescent="0.25">
      <c r="B159" s="163" t="s">
        <v>123</v>
      </c>
      <c r="C159" s="164">
        <v>118</v>
      </c>
      <c r="D159" s="164">
        <v>27</v>
      </c>
      <c r="E159" s="164">
        <v>131</v>
      </c>
      <c r="F159" s="164">
        <v>215</v>
      </c>
      <c r="G159" s="164">
        <v>251</v>
      </c>
      <c r="H159" s="164">
        <v>303</v>
      </c>
      <c r="I159" s="165">
        <f t="shared" si="21"/>
        <v>0.20717131474103589</v>
      </c>
      <c r="J159" s="165">
        <f>H159/H151</f>
        <v>2.7408412483039348E-2</v>
      </c>
    </row>
    <row r="160" spans="2:10" x14ac:dyDescent="0.25">
      <c r="B160" s="163" t="s">
        <v>119</v>
      </c>
      <c r="C160" s="164">
        <v>98</v>
      </c>
      <c r="D160" s="164">
        <v>37</v>
      </c>
      <c r="E160" s="164">
        <v>167</v>
      </c>
      <c r="F160" s="164">
        <v>223</v>
      </c>
      <c r="G160" s="164">
        <v>286</v>
      </c>
      <c r="H160" s="164">
        <v>177</v>
      </c>
      <c r="I160" s="165">
        <f t="shared" si="21"/>
        <v>-0.38111888111888115</v>
      </c>
      <c r="J160" s="165">
        <f>H160/H151</f>
        <v>1.6010854816824967E-2</v>
      </c>
    </row>
    <row r="161" spans="2:10" x14ac:dyDescent="0.25">
      <c r="B161" s="163" t="s">
        <v>128</v>
      </c>
      <c r="C161" s="164">
        <v>49</v>
      </c>
      <c r="D161" s="164">
        <v>6</v>
      </c>
      <c r="E161" s="164">
        <v>48</v>
      </c>
      <c r="F161" s="164">
        <v>107</v>
      </c>
      <c r="G161" s="164">
        <v>59</v>
      </c>
      <c r="H161" s="164">
        <v>63</v>
      </c>
      <c r="I161" s="165">
        <f t="shared" si="21"/>
        <v>6.7796610169491567E-2</v>
      </c>
      <c r="J161" s="165">
        <f>H161/H151</f>
        <v>5.6987788331071916E-3</v>
      </c>
    </row>
    <row r="162" spans="2:10" x14ac:dyDescent="0.25">
      <c r="B162" s="163" t="s">
        <v>131</v>
      </c>
      <c r="C162" s="164">
        <v>83</v>
      </c>
      <c r="D162" s="164">
        <v>8</v>
      </c>
      <c r="E162" s="164">
        <v>129</v>
      </c>
      <c r="F162" s="164">
        <v>144</v>
      </c>
      <c r="G162" s="164">
        <v>168</v>
      </c>
      <c r="H162" s="164">
        <v>119</v>
      </c>
      <c r="I162" s="165">
        <f t="shared" si="21"/>
        <v>-0.29166666666666663</v>
      </c>
      <c r="J162" s="165">
        <f>H162/H151</f>
        <v>1.0764360018091361E-2</v>
      </c>
    </row>
    <row r="163" spans="2:10" x14ac:dyDescent="0.25">
      <c r="B163" s="168" t="s">
        <v>145</v>
      </c>
      <c r="C163" s="169">
        <f t="shared" ref="C163:H163" si="22">C155-SUM(C156:C162)</f>
        <v>370</v>
      </c>
      <c r="D163" s="169">
        <f t="shared" si="22"/>
        <v>388</v>
      </c>
      <c r="E163" s="169">
        <f t="shared" si="22"/>
        <v>891</v>
      </c>
      <c r="F163" s="169">
        <f t="shared" si="22"/>
        <v>1234</v>
      </c>
      <c r="G163" s="169">
        <f t="shared" si="22"/>
        <v>1756</v>
      </c>
      <c r="H163" s="169">
        <f t="shared" si="22"/>
        <v>1705</v>
      </c>
      <c r="I163" s="170">
        <f t="shared" si="21"/>
        <v>-2.9043280182232345E-2</v>
      </c>
      <c r="J163" s="170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3A63A-6190-44E9-A161-0C56B8D01794}">
  <sheetPr>
    <tabColor theme="7" tint="0.79998168889431442"/>
    <pageSetUpPr fitToPage="1"/>
  </sheetPr>
  <dimension ref="A1:Y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4"/>
      <c r="L4" s="144"/>
      <c r="M4" s="144"/>
      <c r="P4" s="143" t="s">
        <v>253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P6" s="145"/>
      <c r="Q6" s="300" t="s">
        <v>43</v>
      </c>
      <c r="R6" s="301"/>
      <c r="S6" s="301"/>
      <c r="T6" s="301"/>
      <c r="U6" s="301"/>
      <c r="V6" s="301"/>
      <c r="W6" s="301"/>
      <c r="X6" s="301"/>
      <c r="Y6" s="301"/>
    </row>
    <row r="7" spans="1:25" s="146" customFormat="1" ht="72" customHeight="1" x14ac:dyDescent="0.25">
      <c r="B7" s="147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25/24</v>
      </c>
      <c r="J7" s="173" t="str">
        <f>CONCATENATE("var. ",RIGHT(H7,2),"/",RIGHT(D7,2))</f>
        <v>var. 25/21</v>
      </c>
      <c r="K7" s="172" t="str">
        <f>CONCATENATE("dif. ",RIGHT(H7,2),"/",RIGHT(G7,2))</f>
        <v>dif. 25/24</v>
      </c>
      <c r="L7" s="172" t="str">
        <f>CONCATENATE("dif. ",RIGHT(H7,2),"/",RIGHT(D7,2))</f>
        <v>dif. 25/21</v>
      </c>
      <c r="M7" s="173" t="str">
        <f>CONCATENATE("Cuota s/ total lugares de residencia ",RIGHT(H7,4))</f>
        <v>Cuota s/ total lugares de residencia 2025</v>
      </c>
      <c r="P7" s="147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25/24</v>
      </c>
      <c r="X7" s="172" t="str">
        <f>CONCATENATE("dif. ",RIGHT(V7,2),"/",RIGHT(U7,2))</f>
        <v>dif. 25/24</v>
      </c>
      <c r="Y7" s="173" t="str">
        <f>CONCATENATE("Cuota s/ total lugares de residencia ",RIGHT(V7,4))</f>
        <v>Cuota s/ total lugares de residencia 2025</v>
      </c>
    </row>
    <row r="8" spans="1:25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50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96</v>
      </c>
      <c r="B9" s="156" t="s">
        <v>68</v>
      </c>
      <c r="C9" s="176">
        <v>947316</v>
      </c>
      <c r="D9" s="176">
        <v>177350</v>
      </c>
      <c r="E9" s="176">
        <v>1016463</v>
      </c>
      <c r="F9" s="176">
        <v>1255136</v>
      </c>
      <c r="G9" s="176">
        <v>1350767</v>
      </c>
      <c r="H9" s="176">
        <v>1324994</v>
      </c>
      <c r="I9" s="177">
        <f>IFERROR(H9/G9-1,"-")</f>
        <v>-1.9080270690652101E-2</v>
      </c>
      <c r="J9" s="177">
        <f>IFERROR(H9/D9-1,"-")</f>
        <v>6.4710685085988162</v>
      </c>
      <c r="K9" s="176">
        <f>H9-G9</f>
        <v>-25773</v>
      </c>
      <c r="L9" s="176">
        <f>H9-D9</f>
        <v>1147644</v>
      </c>
      <c r="M9" s="177">
        <f t="shared" ref="M9:M21" si="0">H9/H$9</f>
        <v>1</v>
      </c>
      <c r="P9" s="156" t="s">
        <v>68</v>
      </c>
      <c r="Q9" s="176">
        <v>36009</v>
      </c>
      <c r="R9" s="176">
        <v>7484</v>
      </c>
      <c r="S9" s="176">
        <v>46196</v>
      </c>
      <c r="T9" s="176">
        <v>57673</v>
      </c>
      <c r="U9" s="176">
        <v>56380</v>
      </c>
      <c r="V9" s="176">
        <v>60362</v>
      </c>
      <c r="W9" s="177">
        <f>IFERROR(V9/U9-1,"-")</f>
        <v>7.0627882227740413E-2</v>
      </c>
      <c r="X9" s="176">
        <f>V9-U9</f>
        <v>3982</v>
      </c>
      <c r="Y9" s="177">
        <f t="shared" ref="Y9:Y21" si="1">V9/V$9</f>
        <v>1</v>
      </c>
    </row>
    <row r="10" spans="1:25" x14ac:dyDescent="0.25">
      <c r="A10" s="162" t="s">
        <v>103</v>
      </c>
      <c r="B10" s="159" t="s">
        <v>97</v>
      </c>
      <c r="C10" s="160">
        <v>140270</v>
      </c>
      <c r="D10" s="160">
        <v>83810</v>
      </c>
      <c r="E10" s="160">
        <v>160574</v>
      </c>
      <c r="F10" s="160">
        <v>187574</v>
      </c>
      <c r="G10" s="160">
        <v>185063</v>
      </c>
      <c r="H10" s="160">
        <v>175786</v>
      </c>
      <c r="I10" s="178">
        <f>IFERROR(H10/G10-1,"-")</f>
        <v>-5.0128875031745901E-2</v>
      </c>
      <c r="J10" s="161">
        <f t="shared" ref="J10:J21" si="2">IFERROR(H10/D10-1,"-")</f>
        <v>1.0974346736666267</v>
      </c>
      <c r="K10" s="160">
        <f t="shared" ref="K10:K20" si="3">H10-G10</f>
        <v>-9277</v>
      </c>
      <c r="L10" s="160">
        <f t="shared" ref="L10:L21" si="4">H10-D10</f>
        <v>91976</v>
      </c>
      <c r="M10" s="161">
        <f t="shared" si="0"/>
        <v>0.13266928001183401</v>
      </c>
      <c r="P10" s="159" t="s">
        <v>97</v>
      </c>
      <c r="Q10" s="160">
        <v>7208</v>
      </c>
      <c r="R10" s="160">
        <v>3817</v>
      </c>
      <c r="S10" s="160">
        <v>6988</v>
      </c>
      <c r="T10" s="160">
        <v>8715</v>
      </c>
      <c r="U10" s="160">
        <v>7680</v>
      </c>
      <c r="V10" s="160">
        <v>8153</v>
      </c>
      <c r="W10" s="178">
        <f>IFERROR(V10/U10-1,"-")</f>
        <v>6.1588541666666607E-2</v>
      </c>
      <c r="X10" s="159">
        <f t="shared" ref="X10:X20" si="5">V10-U10</f>
        <v>473</v>
      </c>
      <c r="Y10" s="161">
        <f t="shared" si="1"/>
        <v>0.13506842052947218</v>
      </c>
    </row>
    <row r="11" spans="1:25" x14ac:dyDescent="0.25">
      <c r="A11" s="162" t="s">
        <v>100</v>
      </c>
      <c r="B11" s="163" t="s">
        <v>103</v>
      </c>
      <c r="C11" s="164">
        <v>51219</v>
      </c>
      <c r="D11" s="164">
        <v>60872</v>
      </c>
      <c r="E11" s="164">
        <v>66276</v>
      </c>
      <c r="F11" s="164">
        <v>69280</v>
      </c>
      <c r="G11" s="164">
        <v>67716</v>
      </c>
      <c r="H11" s="164">
        <v>59020</v>
      </c>
      <c r="I11" s="179">
        <f>IFERROR(H11/G11-1,"-")</f>
        <v>-0.12841868982219862</v>
      </c>
      <c r="J11" s="165">
        <f t="shared" si="2"/>
        <v>-3.0424497305822085E-2</v>
      </c>
      <c r="K11" s="164">
        <f t="shared" si="3"/>
        <v>-8696</v>
      </c>
      <c r="L11" s="164">
        <f t="shared" si="4"/>
        <v>-1852</v>
      </c>
      <c r="M11" s="165">
        <f t="shared" si="0"/>
        <v>4.4543597933273657E-2</v>
      </c>
      <c r="P11" s="163" t="s">
        <v>103</v>
      </c>
      <c r="Q11" s="164">
        <v>1451</v>
      </c>
      <c r="R11" s="164">
        <v>3730</v>
      </c>
      <c r="S11" s="164">
        <v>3257</v>
      </c>
      <c r="T11" s="164">
        <v>2940</v>
      </c>
      <c r="U11" s="164">
        <v>2070</v>
      </c>
      <c r="V11" s="164">
        <v>2317</v>
      </c>
      <c r="W11" s="179">
        <f>IFERROR(V11/U11-1,"-")</f>
        <v>0.11932367149758449</v>
      </c>
      <c r="X11" s="163">
        <f t="shared" si="5"/>
        <v>247</v>
      </c>
      <c r="Y11" s="165">
        <f>V11/V$9</f>
        <v>3.838507670388655E-2</v>
      </c>
    </row>
    <row r="12" spans="1:25" x14ac:dyDescent="0.25">
      <c r="A12" s="1"/>
      <c r="B12" s="163" t="s">
        <v>100</v>
      </c>
      <c r="C12" s="164">
        <v>89051</v>
      </c>
      <c r="D12" s="164">
        <v>22938</v>
      </c>
      <c r="E12" s="164">
        <v>94298</v>
      </c>
      <c r="F12" s="164">
        <v>118294</v>
      </c>
      <c r="G12" s="164">
        <v>117347</v>
      </c>
      <c r="H12" s="164">
        <v>116766</v>
      </c>
      <c r="I12" s="179">
        <f>IFERROR(H12/G12-1,"-")</f>
        <v>-4.9511278515854684E-3</v>
      </c>
      <c r="J12" s="165">
        <f t="shared" si="2"/>
        <v>4.0905048391315724</v>
      </c>
      <c r="K12" s="164">
        <f t="shared" si="3"/>
        <v>-581</v>
      </c>
      <c r="L12" s="164">
        <f t="shared" si="4"/>
        <v>93828</v>
      </c>
      <c r="M12" s="165">
        <f t="shared" si="0"/>
        <v>8.812568207856035E-2</v>
      </c>
      <c r="P12" s="163" t="s">
        <v>100</v>
      </c>
      <c r="Q12" s="164">
        <v>5757</v>
      </c>
      <c r="R12" s="164">
        <v>87</v>
      </c>
      <c r="S12" s="164">
        <v>3731</v>
      </c>
      <c r="T12" s="164">
        <v>5775</v>
      </c>
      <c r="U12" s="164">
        <v>5610</v>
      </c>
      <c r="V12" s="164">
        <v>5836</v>
      </c>
      <c r="W12" s="179">
        <f>IFERROR(V12/U12-1,"-")</f>
        <v>4.0285204991087342E-2</v>
      </c>
      <c r="X12" s="163">
        <f t="shared" si="5"/>
        <v>226</v>
      </c>
      <c r="Y12" s="165">
        <f t="shared" si="1"/>
        <v>9.6683343825585633E-2</v>
      </c>
    </row>
    <row r="13" spans="1:25" s="56" customFormat="1" x14ac:dyDescent="0.25">
      <c r="B13" s="159" t="s">
        <v>107</v>
      </c>
      <c r="C13" s="160">
        <v>807046</v>
      </c>
      <c r="D13" s="160">
        <v>93540</v>
      </c>
      <c r="E13" s="160">
        <v>855889</v>
      </c>
      <c r="F13" s="160">
        <v>1067562</v>
      </c>
      <c r="G13" s="160">
        <v>1165704</v>
      </c>
      <c r="H13" s="160">
        <v>1149208</v>
      </c>
      <c r="I13" s="178">
        <f>IFERROR(H13/G13-1,"-")</f>
        <v>-1.4151105254850305E-2</v>
      </c>
      <c r="J13" s="161">
        <f t="shared" si="2"/>
        <v>11.285738721402609</v>
      </c>
      <c r="K13" s="160">
        <f t="shared" si="3"/>
        <v>-16496</v>
      </c>
      <c r="L13" s="160">
        <f t="shared" si="4"/>
        <v>1055668</v>
      </c>
      <c r="M13" s="161">
        <f t="shared" si="0"/>
        <v>0.86733071998816602</v>
      </c>
      <c r="P13" s="159" t="s">
        <v>107</v>
      </c>
      <c r="Q13" s="160">
        <v>28801</v>
      </c>
      <c r="R13" s="160">
        <v>3667</v>
      </c>
      <c r="S13" s="160">
        <v>39208</v>
      </c>
      <c r="T13" s="160">
        <v>48958</v>
      </c>
      <c r="U13" s="160">
        <v>48700</v>
      </c>
      <c r="V13" s="160">
        <v>52209</v>
      </c>
      <c r="W13" s="178">
        <f>IFERROR(V13/U13-1,"-")</f>
        <v>7.2053388090349113E-2</v>
      </c>
      <c r="X13" s="159">
        <f t="shared" si="5"/>
        <v>3509</v>
      </c>
      <c r="Y13" s="161">
        <f t="shared" si="1"/>
        <v>0.86493157947052779</v>
      </c>
    </row>
    <row r="14" spans="1:25" s="56" customFormat="1" x14ac:dyDescent="0.25">
      <c r="B14" s="163" t="s">
        <v>110</v>
      </c>
      <c r="C14" s="164">
        <v>328440</v>
      </c>
      <c r="D14" s="164">
        <v>4918</v>
      </c>
      <c r="E14" s="164">
        <v>332221</v>
      </c>
      <c r="F14" s="164">
        <v>436470</v>
      </c>
      <c r="G14" s="164">
        <v>473384</v>
      </c>
      <c r="H14" s="164">
        <v>475616</v>
      </c>
      <c r="I14" s="179">
        <f t="shared" ref="I14:I21" si="6">IFERROR(H14/G14-1,"-")</f>
        <v>4.7149882547783406E-3</v>
      </c>
      <c r="J14" s="165">
        <f t="shared" si="2"/>
        <v>95.709231394875971</v>
      </c>
      <c r="K14" s="164">
        <f t="shared" si="3"/>
        <v>2232</v>
      </c>
      <c r="L14" s="164">
        <f t="shared" si="4"/>
        <v>470698</v>
      </c>
      <c r="M14" s="165">
        <f t="shared" si="0"/>
        <v>0.35895709716421359</v>
      </c>
      <c r="P14" s="163" t="s">
        <v>110</v>
      </c>
      <c r="Q14" s="164">
        <v>15739</v>
      </c>
      <c r="R14" s="164">
        <v>843</v>
      </c>
      <c r="S14" s="164">
        <v>19729</v>
      </c>
      <c r="T14" s="164">
        <v>30001</v>
      </c>
      <c r="U14" s="164">
        <v>27648</v>
      </c>
      <c r="V14" s="164">
        <v>28228</v>
      </c>
      <c r="W14" s="179">
        <f t="shared" ref="W14:W21" si="7">IFERROR(V14/U14-1,"-")</f>
        <v>2.09780092592593E-2</v>
      </c>
      <c r="X14" s="163">
        <f t="shared" si="5"/>
        <v>580</v>
      </c>
      <c r="Y14" s="165">
        <f t="shared" si="1"/>
        <v>0.46764520724959413</v>
      </c>
    </row>
    <row r="15" spans="1:25" x14ac:dyDescent="0.25">
      <c r="A15" s="1"/>
      <c r="B15" s="163" t="s">
        <v>113</v>
      </c>
      <c r="C15" s="164">
        <v>101729</v>
      </c>
      <c r="D15" s="164">
        <v>14503</v>
      </c>
      <c r="E15" s="164">
        <v>93377</v>
      </c>
      <c r="F15" s="164">
        <v>120889</v>
      </c>
      <c r="G15" s="164">
        <v>137245</v>
      </c>
      <c r="H15" s="164">
        <v>128489</v>
      </c>
      <c r="I15" s="179">
        <f t="shared" si="6"/>
        <v>-6.3798316878574846E-2</v>
      </c>
      <c r="J15" s="165">
        <f t="shared" si="2"/>
        <v>7.8594773495138934</v>
      </c>
      <c r="K15" s="164">
        <f t="shared" si="3"/>
        <v>-8756</v>
      </c>
      <c r="L15" s="164">
        <f t="shared" si="4"/>
        <v>113986</v>
      </c>
      <c r="M15" s="165">
        <f t="shared" si="0"/>
        <v>9.6973269312917637E-2</v>
      </c>
      <c r="P15" s="163" t="s">
        <v>113</v>
      </c>
      <c r="Q15" s="164">
        <v>1827</v>
      </c>
      <c r="R15" s="164">
        <v>928</v>
      </c>
      <c r="S15" s="164">
        <v>2716</v>
      </c>
      <c r="T15" s="164">
        <v>2760</v>
      </c>
      <c r="U15" s="164">
        <v>2778</v>
      </c>
      <c r="V15" s="164">
        <v>2812</v>
      </c>
      <c r="W15" s="179">
        <f t="shared" si="7"/>
        <v>1.2239020878329843E-2</v>
      </c>
      <c r="X15" s="163">
        <f t="shared" si="5"/>
        <v>34</v>
      </c>
      <c r="Y15" s="165">
        <f t="shared" si="1"/>
        <v>4.6585600212053942E-2</v>
      </c>
    </row>
    <row r="16" spans="1:25" x14ac:dyDescent="0.25">
      <c r="A16" s="1"/>
      <c r="B16" s="163" t="s">
        <v>116</v>
      </c>
      <c r="C16" s="164">
        <v>37338</v>
      </c>
      <c r="D16" s="164">
        <v>19884</v>
      </c>
      <c r="E16" s="164">
        <v>47408</v>
      </c>
      <c r="F16" s="164">
        <v>57906</v>
      </c>
      <c r="G16" s="164">
        <v>60170</v>
      </c>
      <c r="H16" s="164">
        <v>58080</v>
      </c>
      <c r="I16" s="179">
        <f t="shared" si="6"/>
        <v>-3.4734917733089565E-2</v>
      </c>
      <c r="J16" s="165">
        <f t="shared" si="2"/>
        <v>1.9209414604707304</v>
      </c>
      <c r="K16" s="164">
        <f t="shared" si="3"/>
        <v>-2090</v>
      </c>
      <c r="L16" s="164">
        <f t="shared" si="4"/>
        <v>38196</v>
      </c>
      <c r="M16" s="165">
        <f t="shared" si="0"/>
        <v>4.383416075846381E-2</v>
      </c>
      <c r="P16" s="163" t="s">
        <v>116</v>
      </c>
      <c r="Q16" s="164">
        <v>1518</v>
      </c>
      <c r="R16" s="164">
        <v>962</v>
      </c>
      <c r="S16" s="164">
        <v>2767</v>
      </c>
      <c r="T16" s="164">
        <v>4286</v>
      </c>
      <c r="U16" s="164">
        <v>2766</v>
      </c>
      <c r="V16" s="164">
        <v>4028</v>
      </c>
      <c r="W16" s="179">
        <f t="shared" si="7"/>
        <v>0.45625451916124371</v>
      </c>
      <c r="X16" s="163">
        <f t="shared" si="5"/>
        <v>1262</v>
      </c>
      <c r="Y16" s="165">
        <f t="shared" si="1"/>
        <v>6.6730724628077262E-2</v>
      </c>
    </row>
    <row r="17" spans="1:25" x14ac:dyDescent="0.25">
      <c r="A17" s="1"/>
      <c r="B17" s="163" t="s">
        <v>123</v>
      </c>
      <c r="C17" s="164">
        <v>27502</v>
      </c>
      <c r="D17" s="164">
        <v>1546</v>
      </c>
      <c r="E17" s="164">
        <v>42283</v>
      </c>
      <c r="F17" s="164">
        <v>37295</v>
      </c>
      <c r="G17" s="164">
        <v>41222</v>
      </c>
      <c r="H17" s="164">
        <v>41640</v>
      </c>
      <c r="I17" s="179">
        <f t="shared" si="6"/>
        <v>1.0140216389306733E-2</v>
      </c>
      <c r="J17" s="165">
        <f t="shared" si="2"/>
        <v>25.934023285899094</v>
      </c>
      <c r="K17" s="164">
        <f t="shared" si="3"/>
        <v>418</v>
      </c>
      <c r="L17" s="164">
        <f t="shared" si="4"/>
        <v>40094</v>
      </c>
      <c r="M17" s="165">
        <f t="shared" si="0"/>
        <v>3.1426557403278807E-2</v>
      </c>
      <c r="P17" s="163" t="s">
        <v>123</v>
      </c>
      <c r="Q17" s="164">
        <v>586</v>
      </c>
      <c r="R17" s="164">
        <v>54</v>
      </c>
      <c r="S17" s="164">
        <v>2017</v>
      </c>
      <c r="T17" s="164">
        <v>1735</v>
      </c>
      <c r="U17" s="164">
        <v>2107</v>
      </c>
      <c r="V17" s="164">
        <v>2195</v>
      </c>
      <c r="W17" s="179">
        <f t="shared" si="7"/>
        <v>4.1765543426673046E-2</v>
      </c>
      <c r="X17" s="163">
        <f t="shared" si="5"/>
        <v>88</v>
      </c>
      <c r="Y17" s="165">
        <f t="shared" si="1"/>
        <v>3.6363937576621055E-2</v>
      </c>
    </row>
    <row r="18" spans="1:25" x14ac:dyDescent="0.25">
      <c r="A18" s="1"/>
      <c r="B18" s="163" t="s">
        <v>119</v>
      </c>
      <c r="C18" s="164">
        <v>29486</v>
      </c>
      <c r="D18" s="164">
        <v>2408</v>
      </c>
      <c r="E18" s="164">
        <v>37975</v>
      </c>
      <c r="F18" s="164">
        <v>36778</v>
      </c>
      <c r="G18" s="164">
        <v>40939</v>
      </c>
      <c r="H18" s="164">
        <v>37775</v>
      </c>
      <c r="I18" s="179">
        <f t="shared" si="6"/>
        <v>-7.7285717775226526E-2</v>
      </c>
      <c r="J18" s="165">
        <f t="shared" si="2"/>
        <v>14.687292358803987</v>
      </c>
      <c r="K18" s="164">
        <f t="shared" si="3"/>
        <v>-3164</v>
      </c>
      <c r="L18" s="164">
        <f t="shared" si="4"/>
        <v>35367</v>
      </c>
      <c r="M18" s="165">
        <f t="shared" si="0"/>
        <v>2.8509563062172356E-2</v>
      </c>
      <c r="P18" s="163" t="s">
        <v>119</v>
      </c>
      <c r="Q18" s="164">
        <v>875</v>
      </c>
      <c r="R18" s="164">
        <v>62</v>
      </c>
      <c r="S18" s="164">
        <v>1469</v>
      </c>
      <c r="T18" s="164">
        <v>1445</v>
      </c>
      <c r="U18" s="164">
        <v>1654</v>
      </c>
      <c r="V18" s="164">
        <v>1457</v>
      </c>
      <c r="W18" s="179">
        <f t="shared" si="7"/>
        <v>-0.11910519951632403</v>
      </c>
      <c r="X18" s="163">
        <f t="shared" si="5"/>
        <v>-197</v>
      </c>
      <c r="Y18" s="165">
        <f t="shared" si="1"/>
        <v>2.413770252808058E-2</v>
      </c>
    </row>
    <row r="19" spans="1:25" x14ac:dyDescent="0.25">
      <c r="A19" s="162" t="s">
        <v>144</v>
      </c>
      <c r="B19" s="163" t="s">
        <v>128</v>
      </c>
      <c r="C19" s="164">
        <v>28328</v>
      </c>
      <c r="D19" s="164">
        <v>347</v>
      </c>
      <c r="E19" s="164">
        <v>25695</v>
      </c>
      <c r="F19" s="164">
        <v>34916</v>
      </c>
      <c r="G19" s="164">
        <v>31489</v>
      </c>
      <c r="H19" s="164">
        <v>28744</v>
      </c>
      <c r="I19" s="179">
        <f t="shared" si="6"/>
        <v>-8.717329861221379E-2</v>
      </c>
      <c r="J19" s="165">
        <f t="shared" si="2"/>
        <v>81.835734870316998</v>
      </c>
      <c r="K19" s="164">
        <f t="shared" si="3"/>
        <v>-2745</v>
      </c>
      <c r="L19" s="164">
        <f t="shared" si="4"/>
        <v>28397</v>
      </c>
      <c r="M19" s="165">
        <f t="shared" si="0"/>
        <v>2.1693683141206677E-2</v>
      </c>
      <c r="P19" s="163" t="s">
        <v>128</v>
      </c>
      <c r="Q19" s="164">
        <v>386</v>
      </c>
      <c r="R19" s="164">
        <v>0</v>
      </c>
      <c r="S19" s="164">
        <v>389</v>
      </c>
      <c r="T19" s="164">
        <v>614</v>
      </c>
      <c r="U19" s="164">
        <v>805</v>
      </c>
      <c r="V19" s="164">
        <v>724</v>
      </c>
      <c r="W19" s="179">
        <f t="shared" si="7"/>
        <v>-0.10062111801242235</v>
      </c>
      <c r="X19" s="163">
        <f t="shared" si="5"/>
        <v>-81</v>
      </c>
      <c r="Y19" s="165">
        <f t="shared" si="1"/>
        <v>1.1994301050329677E-2</v>
      </c>
    </row>
    <row r="20" spans="1:25" x14ac:dyDescent="0.25">
      <c r="A20" s="167" t="s">
        <v>145</v>
      </c>
      <c r="B20" s="163" t="s">
        <v>131</v>
      </c>
      <c r="C20" s="164">
        <v>40085</v>
      </c>
      <c r="D20" s="164">
        <v>1965</v>
      </c>
      <c r="E20" s="164">
        <v>20537</v>
      </c>
      <c r="F20" s="164">
        <v>31475</v>
      </c>
      <c r="G20" s="164">
        <v>35552</v>
      </c>
      <c r="H20" s="164">
        <v>27097</v>
      </c>
      <c r="I20" s="179">
        <f t="shared" si="6"/>
        <v>-0.23782065706570654</v>
      </c>
      <c r="J20" s="165">
        <f t="shared" si="2"/>
        <v>12.789821882951655</v>
      </c>
      <c r="K20" s="164">
        <f t="shared" si="3"/>
        <v>-8455</v>
      </c>
      <c r="L20" s="164">
        <f t="shared" si="4"/>
        <v>25132</v>
      </c>
      <c r="M20" s="165">
        <f t="shared" si="0"/>
        <v>2.0450658644491974E-2</v>
      </c>
      <c r="P20" s="163" t="s">
        <v>131</v>
      </c>
      <c r="Q20" s="164">
        <v>909</v>
      </c>
      <c r="R20" s="164">
        <v>0</v>
      </c>
      <c r="S20" s="164">
        <v>606</v>
      </c>
      <c r="T20" s="164">
        <v>393</v>
      </c>
      <c r="U20" s="164">
        <v>1001</v>
      </c>
      <c r="V20" s="164">
        <v>593</v>
      </c>
      <c r="W20" s="179">
        <f t="shared" si="7"/>
        <v>-0.40759240759240756</v>
      </c>
      <c r="X20" s="163">
        <f t="shared" si="5"/>
        <v>-408</v>
      </c>
      <c r="Y20" s="165">
        <f t="shared" si="1"/>
        <v>9.824061495642954E-3</v>
      </c>
    </row>
    <row r="21" spans="1:25" x14ac:dyDescent="0.25">
      <c r="B21" s="168" t="s">
        <v>145</v>
      </c>
      <c r="C21" s="169">
        <f t="shared" ref="C21" si="8">C13-SUM(C14:C20)</f>
        <v>214138</v>
      </c>
      <c r="D21" s="169">
        <f t="shared" ref="D21:E21" si="9">D13-SUM(D14:D20)</f>
        <v>47969</v>
      </c>
      <c r="E21" s="169">
        <f t="shared" si="9"/>
        <v>256393</v>
      </c>
      <c r="F21" s="169">
        <f t="shared" ref="F21:H21" si="10">F13-SUM(F14:F20)</f>
        <v>311833</v>
      </c>
      <c r="G21" s="169">
        <f t="shared" si="10"/>
        <v>345703</v>
      </c>
      <c r="H21" s="169">
        <f t="shared" si="10"/>
        <v>351767</v>
      </c>
      <c r="I21" s="180">
        <f t="shared" si="6"/>
        <v>1.7541068489425937E-2</v>
      </c>
      <c r="J21" s="170">
        <f t="shared" si="2"/>
        <v>6.3332152014842915</v>
      </c>
      <c r="K21" s="169">
        <f>H21-G21</f>
        <v>6064</v>
      </c>
      <c r="L21" s="169">
        <f t="shared" si="4"/>
        <v>303798</v>
      </c>
      <c r="M21" s="170">
        <f t="shared" si="0"/>
        <v>0.26548573050142116</v>
      </c>
      <c r="P21" s="168" t="s">
        <v>145</v>
      </c>
      <c r="Q21" s="169">
        <f t="shared" ref="Q21:V21" si="11">Q13-SUM(Q14:Q20)</f>
        <v>6961</v>
      </c>
      <c r="R21" s="169">
        <f t="shared" si="11"/>
        <v>818</v>
      </c>
      <c r="S21" s="169">
        <f t="shared" si="11"/>
        <v>9515</v>
      </c>
      <c r="T21" s="169">
        <f t="shared" si="11"/>
        <v>7724</v>
      </c>
      <c r="U21" s="169">
        <f t="shared" si="11"/>
        <v>9941</v>
      </c>
      <c r="V21" s="169">
        <f t="shared" si="11"/>
        <v>12172</v>
      </c>
      <c r="W21" s="180">
        <f t="shared" si="7"/>
        <v>0.22442410220299758</v>
      </c>
      <c r="X21" s="168">
        <f>V21-U21</f>
        <v>2231</v>
      </c>
      <c r="Y21" s="170">
        <f t="shared" si="1"/>
        <v>0.20165004473012824</v>
      </c>
    </row>
    <row r="22" spans="1:25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68</v>
      </c>
      <c r="C23" s="176">
        <v>344170</v>
      </c>
      <c r="D23" s="176">
        <v>59505</v>
      </c>
      <c r="E23" s="176">
        <v>371149</v>
      </c>
      <c r="F23" s="176">
        <v>440745</v>
      </c>
      <c r="G23" s="176">
        <v>481439</v>
      </c>
      <c r="H23" s="176">
        <v>452899</v>
      </c>
      <c r="I23" s="177">
        <f>IFERROR(H23/G23-1,"-")</f>
        <v>-5.9280614989645652E-2</v>
      </c>
      <c r="J23" s="177">
        <f>IFERROR(H23/D23-1,"-")</f>
        <v>6.6111083102260313</v>
      </c>
      <c r="K23" s="176">
        <f>H23-G23</f>
        <v>-28540</v>
      </c>
      <c r="L23" s="176">
        <f>H23-D23</f>
        <v>393394</v>
      </c>
      <c r="M23" s="177">
        <f t="shared" ref="M23:M35" si="12">H23/H$9</f>
        <v>0.34181211386617599</v>
      </c>
    </row>
    <row r="24" spans="1:25" x14ac:dyDescent="0.25">
      <c r="B24" s="159" t="s">
        <v>97</v>
      </c>
      <c r="C24" s="160">
        <v>20277</v>
      </c>
      <c r="D24" s="160">
        <v>27632</v>
      </c>
      <c r="E24" s="160">
        <v>26735</v>
      </c>
      <c r="F24" s="160">
        <v>23815</v>
      </c>
      <c r="G24" s="160">
        <v>25613</v>
      </c>
      <c r="H24" s="160">
        <v>19299</v>
      </c>
      <c r="I24" s="178">
        <f>IFERROR(H24/G24-1,"-")</f>
        <v>-0.24651544137742554</v>
      </c>
      <c r="J24" s="161">
        <f t="shared" ref="J24:J35" si="13">IFERROR(H24/D24-1,"-")</f>
        <v>-0.30157064273306311</v>
      </c>
      <c r="K24" s="160">
        <f t="shared" ref="K24:K34" si="14">H24-G24</f>
        <v>-6314</v>
      </c>
      <c r="L24" s="160">
        <f t="shared" ref="L24:L35" si="15">H24-D24</f>
        <v>-8333</v>
      </c>
      <c r="M24" s="161">
        <f t="shared" si="12"/>
        <v>1.4565348975165171E-2</v>
      </c>
    </row>
    <row r="25" spans="1:25" x14ac:dyDescent="0.25">
      <c r="B25" s="163" t="s">
        <v>103</v>
      </c>
      <c r="C25" s="164">
        <v>9378</v>
      </c>
      <c r="D25" s="164">
        <v>19854</v>
      </c>
      <c r="E25" s="164">
        <v>12038</v>
      </c>
      <c r="F25" s="164">
        <v>9658</v>
      </c>
      <c r="G25" s="164">
        <v>8929</v>
      </c>
      <c r="H25" s="164">
        <v>6782</v>
      </c>
      <c r="I25" s="179">
        <f>IFERROR(H25/G25-1,"-")</f>
        <v>-0.24045245828200246</v>
      </c>
      <c r="J25" s="165">
        <f t="shared" si="13"/>
        <v>-0.65840636647526951</v>
      </c>
      <c r="K25" s="164">
        <f t="shared" si="14"/>
        <v>-2147</v>
      </c>
      <c r="L25" s="164">
        <f t="shared" si="15"/>
        <v>-13072</v>
      </c>
      <c r="M25" s="165">
        <f t="shared" si="12"/>
        <v>5.1185137442131814E-3</v>
      </c>
    </row>
    <row r="26" spans="1:25" x14ac:dyDescent="0.25">
      <c r="B26" s="163" t="s">
        <v>100</v>
      </c>
      <c r="C26" s="164">
        <v>10899</v>
      </c>
      <c r="D26" s="164">
        <v>7778</v>
      </c>
      <c r="E26" s="164">
        <v>14697</v>
      </c>
      <c r="F26" s="164">
        <v>14157</v>
      </c>
      <c r="G26" s="164">
        <v>16684</v>
      </c>
      <c r="H26" s="164">
        <v>12517</v>
      </c>
      <c r="I26" s="179">
        <f>IFERROR(H26/G26-1,"-")</f>
        <v>-0.24976024934068564</v>
      </c>
      <c r="J26" s="165">
        <f t="shared" si="13"/>
        <v>0.60928259192594503</v>
      </c>
      <c r="K26" s="164">
        <f t="shared" si="14"/>
        <v>-4167</v>
      </c>
      <c r="L26" s="164">
        <f t="shared" si="15"/>
        <v>4739</v>
      </c>
      <c r="M26" s="165">
        <f t="shared" si="12"/>
        <v>9.4468352309519891E-3</v>
      </c>
    </row>
    <row r="27" spans="1:25" x14ac:dyDescent="0.25">
      <c r="B27" s="159" t="s">
        <v>107</v>
      </c>
      <c r="C27" s="160">
        <v>323893</v>
      </c>
      <c r="D27" s="160">
        <v>31873</v>
      </c>
      <c r="E27" s="160">
        <v>344414</v>
      </c>
      <c r="F27" s="160">
        <v>416930</v>
      </c>
      <c r="G27" s="160">
        <v>455826</v>
      </c>
      <c r="H27" s="160">
        <v>433600</v>
      </c>
      <c r="I27" s="178">
        <f>IFERROR(H27/G27-1,"-")</f>
        <v>-4.8759833796229279E-2</v>
      </c>
      <c r="J27" s="161">
        <f t="shared" si="13"/>
        <v>12.603990838640856</v>
      </c>
      <c r="K27" s="160">
        <f t="shared" si="14"/>
        <v>-22226</v>
      </c>
      <c r="L27" s="160">
        <f t="shared" si="15"/>
        <v>401727</v>
      </c>
      <c r="M27" s="161">
        <f t="shared" si="12"/>
        <v>0.32724676489101084</v>
      </c>
    </row>
    <row r="28" spans="1:25" x14ac:dyDescent="0.25">
      <c r="B28" s="163" t="s">
        <v>110</v>
      </c>
      <c r="C28" s="164">
        <v>148381</v>
      </c>
      <c r="D28" s="164">
        <v>1626</v>
      </c>
      <c r="E28" s="164">
        <v>155145</v>
      </c>
      <c r="F28" s="164">
        <v>196645</v>
      </c>
      <c r="G28" s="164">
        <v>213023</v>
      </c>
      <c r="H28" s="164">
        <v>210135</v>
      </c>
      <c r="I28" s="179">
        <f t="shared" ref="I28:I35" si="16">IFERROR(H28/G28-1,"-")</f>
        <v>-1.355722152068084E-2</v>
      </c>
      <c r="J28" s="165">
        <f t="shared" si="13"/>
        <v>128.23431734317344</v>
      </c>
      <c r="K28" s="164">
        <f t="shared" si="14"/>
        <v>-2888</v>
      </c>
      <c r="L28" s="164">
        <f t="shared" si="15"/>
        <v>208509</v>
      </c>
      <c r="M28" s="165">
        <f t="shared" si="12"/>
        <v>0.15859317098794409</v>
      </c>
    </row>
    <row r="29" spans="1:25" x14ac:dyDescent="0.25">
      <c r="B29" s="163" t="s">
        <v>113</v>
      </c>
      <c r="C29" s="164">
        <v>39437</v>
      </c>
      <c r="D29" s="164">
        <v>5368</v>
      </c>
      <c r="E29" s="164">
        <v>36386</v>
      </c>
      <c r="F29" s="164">
        <v>45082</v>
      </c>
      <c r="G29" s="164">
        <v>49504</v>
      </c>
      <c r="H29" s="164">
        <v>44013</v>
      </c>
      <c r="I29" s="179">
        <f t="shared" si="16"/>
        <v>-0.11092032967032972</v>
      </c>
      <c r="J29" s="165">
        <f t="shared" si="13"/>
        <v>7.199143070044709</v>
      </c>
      <c r="K29" s="164">
        <f t="shared" si="14"/>
        <v>-5491</v>
      </c>
      <c r="L29" s="164">
        <f t="shared" si="15"/>
        <v>38645</v>
      </c>
      <c r="M29" s="165">
        <f t="shared" si="12"/>
        <v>3.3217508909474308E-2</v>
      </c>
    </row>
    <row r="30" spans="1:25" x14ac:dyDescent="0.25">
      <c r="B30" s="163" t="s">
        <v>116</v>
      </c>
      <c r="C30" s="164">
        <v>12858</v>
      </c>
      <c r="D30" s="164">
        <v>7002</v>
      </c>
      <c r="E30" s="164">
        <v>15057</v>
      </c>
      <c r="F30" s="164">
        <v>16327</v>
      </c>
      <c r="G30" s="164">
        <v>17643</v>
      </c>
      <c r="H30" s="164">
        <v>14292</v>
      </c>
      <c r="I30" s="179">
        <f t="shared" si="16"/>
        <v>-0.18993368474749195</v>
      </c>
      <c r="J30" s="165">
        <f t="shared" si="13"/>
        <v>1.0411311053984575</v>
      </c>
      <c r="K30" s="164">
        <f t="shared" si="14"/>
        <v>-3351</v>
      </c>
      <c r="L30" s="164">
        <f t="shared" si="15"/>
        <v>7290</v>
      </c>
      <c r="M30" s="165">
        <f t="shared" si="12"/>
        <v>1.0786463938704628E-2</v>
      </c>
    </row>
    <row r="31" spans="1:25" x14ac:dyDescent="0.25">
      <c r="B31" s="163" t="s">
        <v>123</v>
      </c>
      <c r="C31" s="164">
        <v>12503</v>
      </c>
      <c r="D31" s="164">
        <v>475</v>
      </c>
      <c r="E31" s="164">
        <v>18963</v>
      </c>
      <c r="F31" s="164">
        <v>15432</v>
      </c>
      <c r="G31" s="164">
        <v>16364</v>
      </c>
      <c r="H31" s="164">
        <v>15937</v>
      </c>
      <c r="I31" s="179">
        <f t="shared" si="16"/>
        <v>-2.6093864580787107E-2</v>
      </c>
      <c r="J31" s="165">
        <f t="shared" si="13"/>
        <v>32.551578947368419</v>
      </c>
      <c r="K31" s="164">
        <f t="shared" si="14"/>
        <v>-427</v>
      </c>
      <c r="L31" s="164">
        <f t="shared" si="15"/>
        <v>15462</v>
      </c>
      <c r="M31" s="165">
        <f t="shared" si="12"/>
        <v>1.2027978994621862E-2</v>
      </c>
    </row>
    <row r="32" spans="1:25" x14ac:dyDescent="0.25">
      <c r="B32" s="163" t="s">
        <v>119</v>
      </c>
      <c r="C32" s="164">
        <v>15876</v>
      </c>
      <c r="D32" s="164">
        <v>1114</v>
      </c>
      <c r="E32" s="164">
        <v>22384</v>
      </c>
      <c r="F32" s="164">
        <v>19692</v>
      </c>
      <c r="G32" s="164">
        <v>20745</v>
      </c>
      <c r="H32" s="164">
        <v>20483</v>
      </c>
      <c r="I32" s="179">
        <f t="shared" si="16"/>
        <v>-1.2629549288985298E-2</v>
      </c>
      <c r="J32" s="165">
        <f t="shared" si="13"/>
        <v>17.386894075403951</v>
      </c>
      <c r="K32" s="164">
        <f t="shared" si="14"/>
        <v>-262</v>
      </c>
      <c r="L32" s="164">
        <f t="shared" si="15"/>
        <v>19369</v>
      </c>
      <c r="M32" s="165">
        <f t="shared" si="12"/>
        <v>1.5458937927266086E-2</v>
      </c>
    </row>
    <row r="33" spans="2:13" x14ac:dyDescent="0.25">
      <c r="B33" s="163" t="s">
        <v>128</v>
      </c>
      <c r="C33" s="164">
        <v>11519</v>
      </c>
      <c r="D33" s="164">
        <v>79</v>
      </c>
      <c r="E33" s="164">
        <v>9419</v>
      </c>
      <c r="F33" s="164">
        <v>12227</v>
      </c>
      <c r="G33" s="164">
        <v>11047</v>
      </c>
      <c r="H33" s="164">
        <v>9510</v>
      </c>
      <c r="I33" s="179">
        <f t="shared" si="16"/>
        <v>-0.13913279623427177</v>
      </c>
      <c r="J33" s="165">
        <f t="shared" si="13"/>
        <v>119.37974683544304</v>
      </c>
      <c r="K33" s="164">
        <f t="shared" si="14"/>
        <v>-1537</v>
      </c>
      <c r="L33" s="164">
        <f t="shared" si="15"/>
        <v>9431</v>
      </c>
      <c r="M33" s="165">
        <f t="shared" si="12"/>
        <v>7.1773909919592089E-3</v>
      </c>
    </row>
    <row r="34" spans="2:13" x14ac:dyDescent="0.25">
      <c r="B34" s="163" t="s">
        <v>131</v>
      </c>
      <c r="C34" s="164">
        <v>12800</v>
      </c>
      <c r="D34" s="164">
        <v>201</v>
      </c>
      <c r="E34" s="164">
        <v>5788</v>
      </c>
      <c r="F34" s="164">
        <v>11053</v>
      </c>
      <c r="G34" s="164">
        <v>11603</v>
      </c>
      <c r="H34" s="164">
        <v>8810</v>
      </c>
      <c r="I34" s="179">
        <f t="shared" si="16"/>
        <v>-0.24071360854951307</v>
      </c>
      <c r="J34" s="165">
        <f t="shared" si="13"/>
        <v>42.830845771144276</v>
      </c>
      <c r="K34" s="164">
        <f t="shared" si="14"/>
        <v>-2793</v>
      </c>
      <c r="L34" s="164">
        <f t="shared" si="15"/>
        <v>8609</v>
      </c>
      <c r="M34" s="165">
        <f t="shared" si="12"/>
        <v>6.6490867128454921E-3</v>
      </c>
    </row>
    <row r="35" spans="2:13" x14ac:dyDescent="0.25">
      <c r="B35" s="168" t="s">
        <v>145</v>
      </c>
      <c r="C35" s="169">
        <f t="shared" ref="C35" si="17">C27-SUM(C28:C34)</f>
        <v>70519</v>
      </c>
      <c r="D35" s="169">
        <f t="shared" ref="D35:E35" si="18">D27-SUM(D28:D34)</f>
        <v>16008</v>
      </c>
      <c r="E35" s="169">
        <f t="shared" si="18"/>
        <v>81272</v>
      </c>
      <c r="F35" s="169">
        <f t="shared" ref="F35:H35" si="19">F27-SUM(F28:F34)</f>
        <v>100472</v>
      </c>
      <c r="G35" s="169">
        <f t="shared" si="19"/>
        <v>115897</v>
      </c>
      <c r="H35" s="169">
        <f t="shared" si="19"/>
        <v>110420</v>
      </c>
      <c r="I35" s="180">
        <f t="shared" si="16"/>
        <v>-4.7257478623260352E-2</v>
      </c>
      <c r="J35" s="170">
        <f t="shared" si="13"/>
        <v>5.897801099450275</v>
      </c>
      <c r="K35" s="169">
        <f>H35-G35</f>
        <v>-5477</v>
      </c>
      <c r="L35" s="169">
        <f t="shared" si="15"/>
        <v>94412</v>
      </c>
      <c r="M35" s="170">
        <f t="shared" si="12"/>
        <v>8.3336226428195145E-2</v>
      </c>
    </row>
    <row r="36" spans="2:13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68</v>
      </c>
      <c r="C37" s="176">
        <v>249277</v>
      </c>
      <c r="D37" s="176">
        <v>31048</v>
      </c>
      <c r="E37" s="176">
        <v>265756</v>
      </c>
      <c r="F37" s="176">
        <v>318583</v>
      </c>
      <c r="G37" s="176">
        <v>337344</v>
      </c>
      <c r="H37" s="176">
        <v>346975</v>
      </c>
      <c r="I37" s="177">
        <f>IFERROR(H37/G37-1,"-")</f>
        <v>2.8549492506165786E-2</v>
      </c>
      <c r="J37" s="177">
        <f>IFERROR(H37/D37-1,"-")</f>
        <v>10.175438031435197</v>
      </c>
      <c r="K37" s="176">
        <f>H37-G37</f>
        <v>9631</v>
      </c>
      <c r="L37" s="176">
        <f>H37-D37</f>
        <v>315927</v>
      </c>
      <c r="M37" s="177">
        <f t="shared" ref="M37:M49" si="20">H37/H$9</f>
        <v>0.26186911035068838</v>
      </c>
    </row>
    <row r="38" spans="2:13" x14ac:dyDescent="0.25">
      <c r="B38" s="159" t="s">
        <v>97</v>
      </c>
      <c r="C38" s="160">
        <v>13953</v>
      </c>
      <c r="D38" s="160">
        <v>9125</v>
      </c>
      <c r="E38" s="160">
        <v>15766</v>
      </c>
      <c r="F38" s="160">
        <v>16153</v>
      </c>
      <c r="G38" s="160">
        <v>18063</v>
      </c>
      <c r="H38" s="160">
        <v>16843</v>
      </c>
      <c r="I38" s="178">
        <f>IFERROR(H38/G38-1,"-")</f>
        <v>-6.7541382937496564E-2</v>
      </c>
      <c r="J38" s="161">
        <f t="shared" ref="J38:J49" si="21">IFERROR(H38/D38-1,"-")</f>
        <v>0.84580821917808224</v>
      </c>
      <c r="K38" s="160">
        <f t="shared" ref="K38:K48" si="22">H38-G38</f>
        <v>-1220</v>
      </c>
      <c r="L38" s="160">
        <f t="shared" ref="L38:L49" si="23">H38-D38</f>
        <v>7718</v>
      </c>
      <c r="M38" s="161">
        <f t="shared" si="20"/>
        <v>1.2711755675874759E-2</v>
      </c>
    </row>
    <row r="39" spans="2:13" x14ac:dyDescent="0.25">
      <c r="B39" s="163" t="s">
        <v>103</v>
      </c>
      <c r="C39" s="164">
        <v>5079</v>
      </c>
      <c r="D39" s="164">
        <v>7270</v>
      </c>
      <c r="E39" s="164">
        <v>6458</v>
      </c>
      <c r="F39" s="164">
        <v>4860</v>
      </c>
      <c r="G39" s="164">
        <v>6854</v>
      </c>
      <c r="H39" s="164">
        <v>5817</v>
      </c>
      <c r="I39" s="179">
        <f>IFERROR(H39/G39-1,"-")</f>
        <v>-0.15129851181791654</v>
      </c>
      <c r="J39" s="165">
        <f t="shared" si="21"/>
        <v>-0.19986244841815681</v>
      </c>
      <c r="K39" s="164">
        <f t="shared" si="22"/>
        <v>-1037</v>
      </c>
      <c r="L39" s="164">
        <f t="shared" si="23"/>
        <v>-1453</v>
      </c>
      <c r="M39" s="165">
        <f t="shared" si="20"/>
        <v>4.3902085594349858E-3</v>
      </c>
    </row>
    <row r="40" spans="2:13" x14ac:dyDescent="0.25">
      <c r="B40" s="163" t="s">
        <v>100</v>
      </c>
      <c r="C40" s="164">
        <v>8874</v>
      </c>
      <c r="D40" s="164">
        <v>1855</v>
      </c>
      <c r="E40" s="164">
        <v>9308</v>
      </c>
      <c r="F40" s="164">
        <v>11293</v>
      </c>
      <c r="G40" s="164">
        <v>11209</v>
      </c>
      <c r="H40" s="164">
        <v>11026</v>
      </c>
      <c r="I40" s="179">
        <f>IFERROR(H40/G40-1,"-")</f>
        <v>-1.6326166473369597E-2</v>
      </c>
      <c r="J40" s="165">
        <f t="shared" si="21"/>
        <v>4.9439353099730461</v>
      </c>
      <c r="K40" s="164">
        <f t="shared" si="22"/>
        <v>-183</v>
      </c>
      <c r="L40" s="164">
        <f t="shared" si="23"/>
        <v>9171</v>
      </c>
      <c r="M40" s="165">
        <f t="shared" si="20"/>
        <v>8.3215471164397731E-3</v>
      </c>
    </row>
    <row r="41" spans="2:13" x14ac:dyDescent="0.25">
      <c r="B41" s="159" t="s">
        <v>107</v>
      </c>
      <c r="C41" s="160">
        <v>235324</v>
      </c>
      <c r="D41" s="160">
        <v>21923</v>
      </c>
      <c r="E41" s="160">
        <v>249990</v>
      </c>
      <c r="F41" s="160">
        <v>302430</v>
      </c>
      <c r="G41" s="160">
        <v>319281</v>
      </c>
      <c r="H41" s="160">
        <v>330132</v>
      </c>
      <c r="I41" s="178">
        <f>IFERROR(H41/G41-1,"-")</f>
        <v>3.3985736702152547E-2</v>
      </c>
      <c r="J41" s="161">
        <f t="shared" si="21"/>
        <v>14.058705469141996</v>
      </c>
      <c r="K41" s="160">
        <f t="shared" si="22"/>
        <v>10851</v>
      </c>
      <c r="L41" s="160">
        <f t="shared" si="23"/>
        <v>308209</v>
      </c>
      <c r="M41" s="161">
        <f t="shared" si="20"/>
        <v>0.24915735467481362</v>
      </c>
    </row>
    <row r="42" spans="2:13" x14ac:dyDescent="0.25">
      <c r="B42" s="163" t="s">
        <v>110</v>
      </c>
      <c r="C42" s="164">
        <v>106790</v>
      </c>
      <c r="D42" s="164">
        <v>1013</v>
      </c>
      <c r="E42" s="164">
        <v>102995</v>
      </c>
      <c r="F42" s="164">
        <v>134663</v>
      </c>
      <c r="G42" s="164">
        <v>143447</v>
      </c>
      <c r="H42" s="164">
        <v>150193</v>
      </c>
      <c r="I42" s="179">
        <f t="shared" ref="I42:I49" si="24">IFERROR(H42/G42-1,"-")</f>
        <v>4.7027822122456486E-2</v>
      </c>
      <c r="J42" s="165">
        <f t="shared" si="21"/>
        <v>147.2655478775913</v>
      </c>
      <c r="K42" s="164">
        <f t="shared" si="22"/>
        <v>6746</v>
      </c>
      <c r="L42" s="164">
        <f t="shared" si="23"/>
        <v>149180</v>
      </c>
      <c r="M42" s="165">
        <f t="shared" si="20"/>
        <v>0.11335372084703779</v>
      </c>
    </row>
    <row r="43" spans="2:13" x14ac:dyDescent="0.25">
      <c r="B43" s="163" t="s">
        <v>113</v>
      </c>
      <c r="C43" s="164">
        <v>11703</v>
      </c>
      <c r="D43" s="164">
        <v>1857</v>
      </c>
      <c r="E43" s="164">
        <v>10061</v>
      </c>
      <c r="F43" s="164">
        <v>13840</v>
      </c>
      <c r="G43" s="164">
        <v>14017</v>
      </c>
      <c r="H43" s="164">
        <v>13661</v>
      </c>
      <c r="I43" s="179">
        <f t="shared" si="24"/>
        <v>-2.5397731326246675E-2</v>
      </c>
      <c r="J43" s="165">
        <f t="shared" si="21"/>
        <v>6.3564889606892834</v>
      </c>
      <c r="K43" s="164">
        <f t="shared" si="22"/>
        <v>-356</v>
      </c>
      <c r="L43" s="164">
        <f t="shared" si="23"/>
        <v>11804</v>
      </c>
      <c r="M43" s="165">
        <f t="shared" si="20"/>
        <v>1.031023536710355E-2</v>
      </c>
    </row>
    <row r="44" spans="2:13" x14ac:dyDescent="0.25">
      <c r="B44" s="163" t="s">
        <v>116</v>
      </c>
      <c r="C44" s="164">
        <v>5799</v>
      </c>
      <c r="D44" s="164">
        <v>3226</v>
      </c>
      <c r="E44" s="164">
        <v>6731</v>
      </c>
      <c r="F44" s="164">
        <v>7399</v>
      </c>
      <c r="G44" s="164">
        <v>7370</v>
      </c>
      <c r="H44" s="164">
        <v>8309</v>
      </c>
      <c r="I44" s="179">
        <f t="shared" si="24"/>
        <v>0.12740841248303925</v>
      </c>
      <c r="J44" s="165">
        <f t="shared" si="21"/>
        <v>1.5756354618722876</v>
      </c>
      <c r="K44" s="164">
        <f t="shared" si="22"/>
        <v>939</v>
      </c>
      <c r="L44" s="164">
        <f t="shared" si="23"/>
        <v>5083</v>
      </c>
      <c r="M44" s="165">
        <f t="shared" si="20"/>
        <v>6.2709717930798181E-3</v>
      </c>
    </row>
    <row r="45" spans="2:13" x14ac:dyDescent="0.25">
      <c r="B45" s="163" t="s">
        <v>123</v>
      </c>
      <c r="C45" s="164">
        <v>10447</v>
      </c>
      <c r="D45" s="164">
        <v>473</v>
      </c>
      <c r="E45" s="164">
        <v>13329</v>
      </c>
      <c r="F45" s="164">
        <v>12411</v>
      </c>
      <c r="G45" s="164">
        <v>12858</v>
      </c>
      <c r="H45" s="164">
        <v>13066</v>
      </c>
      <c r="I45" s="179">
        <f t="shared" si="24"/>
        <v>1.617669933115562E-2</v>
      </c>
      <c r="J45" s="165">
        <f t="shared" si="21"/>
        <v>26.623678646934462</v>
      </c>
      <c r="K45" s="164">
        <f t="shared" si="22"/>
        <v>208</v>
      </c>
      <c r="L45" s="164">
        <f t="shared" si="23"/>
        <v>12593</v>
      </c>
      <c r="M45" s="165">
        <f t="shared" si="20"/>
        <v>9.8611767298568895E-3</v>
      </c>
    </row>
    <row r="46" spans="2:13" x14ac:dyDescent="0.25">
      <c r="B46" s="163" t="s">
        <v>119</v>
      </c>
      <c r="C46" s="164">
        <v>9027</v>
      </c>
      <c r="D46" s="164">
        <v>408</v>
      </c>
      <c r="E46" s="164">
        <v>8810</v>
      </c>
      <c r="F46" s="164">
        <v>10099</v>
      </c>
      <c r="G46" s="164">
        <v>11855</v>
      </c>
      <c r="H46" s="164">
        <v>9458</v>
      </c>
      <c r="I46" s="179">
        <f t="shared" si="24"/>
        <v>-0.20219316743989879</v>
      </c>
      <c r="J46" s="165">
        <f t="shared" si="21"/>
        <v>22.181372549019606</v>
      </c>
      <c r="K46" s="164">
        <f t="shared" si="22"/>
        <v>-2397</v>
      </c>
      <c r="L46" s="164">
        <f t="shared" si="23"/>
        <v>9050</v>
      </c>
      <c r="M46" s="165">
        <f t="shared" si="20"/>
        <v>7.1381455312250468E-3</v>
      </c>
    </row>
    <row r="47" spans="2:13" x14ac:dyDescent="0.25">
      <c r="B47" s="163" t="s">
        <v>128</v>
      </c>
      <c r="C47" s="164">
        <v>9587</v>
      </c>
      <c r="D47" s="164">
        <v>155</v>
      </c>
      <c r="E47" s="164">
        <v>10038</v>
      </c>
      <c r="F47" s="164">
        <v>11569</v>
      </c>
      <c r="G47" s="164">
        <v>10852</v>
      </c>
      <c r="H47" s="164">
        <v>10523</v>
      </c>
      <c r="I47" s="179">
        <f t="shared" si="24"/>
        <v>-3.031699225949136E-2</v>
      </c>
      <c r="J47" s="165">
        <f t="shared" si="21"/>
        <v>66.890322580645162</v>
      </c>
      <c r="K47" s="164">
        <f t="shared" si="22"/>
        <v>-329</v>
      </c>
      <c r="L47" s="164">
        <f t="shared" si="23"/>
        <v>10368</v>
      </c>
      <c r="M47" s="165">
        <f t="shared" si="20"/>
        <v>7.9419227558766309E-3</v>
      </c>
    </row>
    <row r="48" spans="2:13" x14ac:dyDescent="0.25">
      <c r="B48" s="163" t="s">
        <v>131</v>
      </c>
      <c r="C48" s="164">
        <v>15367</v>
      </c>
      <c r="D48" s="164">
        <v>1387</v>
      </c>
      <c r="E48" s="164">
        <v>9527</v>
      </c>
      <c r="F48" s="164">
        <v>11670</v>
      </c>
      <c r="G48" s="164">
        <v>13351</v>
      </c>
      <c r="H48" s="164">
        <v>9911</v>
      </c>
      <c r="I48" s="179">
        <f t="shared" si="24"/>
        <v>-0.25765860235188376</v>
      </c>
      <c r="J48" s="165">
        <f t="shared" si="21"/>
        <v>6.14563806777217</v>
      </c>
      <c r="K48" s="164">
        <f t="shared" si="22"/>
        <v>-3440</v>
      </c>
      <c r="L48" s="164">
        <f t="shared" si="23"/>
        <v>8524</v>
      </c>
      <c r="M48" s="165">
        <f t="shared" si="20"/>
        <v>7.4800338718514952E-3</v>
      </c>
    </row>
    <row r="49" spans="2:13" x14ac:dyDescent="0.25">
      <c r="B49" s="168" t="s">
        <v>145</v>
      </c>
      <c r="C49" s="169">
        <f t="shared" ref="C49" si="25">C41-SUM(C42:C48)</f>
        <v>66604</v>
      </c>
      <c r="D49" s="169">
        <f t="shared" ref="D49:E49" si="26">D41-SUM(D42:D48)</f>
        <v>13404</v>
      </c>
      <c r="E49" s="169">
        <f t="shared" si="26"/>
        <v>88499</v>
      </c>
      <c r="F49" s="169">
        <f t="shared" ref="F49:H49" si="27">F41-SUM(F42:F48)</f>
        <v>100779</v>
      </c>
      <c r="G49" s="169">
        <f t="shared" si="27"/>
        <v>105531</v>
      </c>
      <c r="H49" s="169">
        <f t="shared" si="27"/>
        <v>115011</v>
      </c>
      <c r="I49" s="180">
        <f t="shared" si="24"/>
        <v>8.983142394178012E-2</v>
      </c>
      <c r="J49" s="170">
        <f t="shared" si="21"/>
        <v>7.5803491495076099</v>
      </c>
      <c r="K49" s="169">
        <f>H49-G49</f>
        <v>9480</v>
      </c>
      <c r="L49" s="169">
        <f t="shared" si="23"/>
        <v>101607</v>
      </c>
      <c r="M49" s="170">
        <f t="shared" si="20"/>
        <v>8.6801147778782395E-2</v>
      </c>
    </row>
    <row r="50" spans="2:13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68</v>
      </c>
      <c r="C51" s="176">
        <v>10070</v>
      </c>
      <c r="D51" s="176">
        <v>1769</v>
      </c>
      <c r="E51" s="176">
        <v>8929</v>
      </c>
      <c r="F51" s="176">
        <v>16303</v>
      </c>
      <c r="G51" s="176">
        <v>15109</v>
      </c>
      <c r="H51" s="176">
        <v>12609</v>
      </c>
      <c r="I51" s="177">
        <f>IFERROR(H51/G51-1,"-")</f>
        <v>-0.16546429280561259</v>
      </c>
      <c r="J51" s="177">
        <f>IFERROR(H51/D51-1,"-")</f>
        <v>6.1277557942340302</v>
      </c>
      <c r="K51" s="176">
        <f>H51-G51</f>
        <v>-2500</v>
      </c>
      <c r="L51" s="176">
        <f>H51-D51</f>
        <v>10840</v>
      </c>
      <c r="M51" s="177">
        <f t="shared" ref="M51:M63" si="28">H51/H$9</f>
        <v>9.5162695076355056E-3</v>
      </c>
    </row>
    <row r="52" spans="2:13" x14ac:dyDescent="0.25">
      <c r="B52" s="159" t="s">
        <v>97</v>
      </c>
      <c r="C52" s="160">
        <v>1123</v>
      </c>
      <c r="D52" s="160">
        <v>312</v>
      </c>
      <c r="E52" s="160">
        <v>750</v>
      </c>
      <c r="F52" s="160">
        <v>6615</v>
      </c>
      <c r="G52" s="160">
        <v>3821</v>
      </c>
      <c r="H52" s="160">
        <v>2213</v>
      </c>
      <c r="I52" s="178">
        <f>IFERROR(H52/G52-1,"-")</f>
        <v>-0.42083224286835907</v>
      </c>
      <c r="J52" s="161">
        <f t="shared" ref="J52:J63" si="29">IFERROR(H52/D52-1,"-")</f>
        <v>6.0929487179487181</v>
      </c>
      <c r="K52" s="160">
        <f t="shared" ref="K52:K62" si="30">H52-G52</f>
        <v>-1608</v>
      </c>
      <c r="L52" s="160">
        <f t="shared" ref="L52:L63" si="31">H52-D52</f>
        <v>1901</v>
      </c>
      <c r="M52" s="161">
        <f t="shared" si="28"/>
        <v>1.6701962423980787E-3</v>
      </c>
    </row>
    <row r="53" spans="2:13" x14ac:dyDescent="0.25">
      <c r="B53" s="163" t="s">
        <v>103</v>
      </c>
      <c r="C53" s="164">
        <v>538</v>
      </c>
      <c r="D53" s="164">
        <v>116</v>
      </c>
      <c r="E53" s="164">
        <v>199</v>
      </c>
      <c r="F53" s="164">
        <v>4805</v>
      </c>
      <c r="G53" s="164">
        <v>2372</v>
      </c>
      <c r="H53" s="164">
        <v>1304</v>
      </c>
      <c r="I53" s="179">
        <f>IFERROR(H53/G53-1,"-")</f>
        <v>-0.4502529510961214</v>
      </c>
      <c r="J53" s="165">
        <f t="shared" si="29"/>
        <v>10.241379310344827</v>
      </c>
      <c r="K53" s="164">
        <f t="shared" si="30"/>
        <v>-1068</v>
      </c>
      <c r="L53" s="164">
        <f t="shared" si="31"/>
        <v>1188</v>
      </c>
      <c r="M53" s="165">
        <f t="shared" si="28"/>
        <v>9.8415539994898085E-4</v>
      </c>
    </row>
    <row r="54" spans="2:13" x14ac:dyDescent="0.25">
      <c r="B54" s="163" t="s">
        <v>100</v>
      </c>
      <c r="C54" s="164">
        <v>585</v>
      </c>
      <c r="D54" s="164">
        <v>196</v>
      </c>
      <c r="E54" s="164">
        <v>551</v>
      </c>
      <c r="F54" s="164">
        <v>1810</v>
      </c>
      <c r="G54" s="164">
        <v>1449</v>
      </c>
      <c r="H54" s="164">
        <v>909</v>
      </c>
      <c r="I54" s="179">
        <f>IFERROR(H54/G54-1,"-")</f>
        <v>-0.37267080745341619</v>
      </c>
      <c r="J54" s="165">
        <f t="shared" si="29"/>
        <v>3.6377551020408161</v>
      </c>
      <c r="K54" s="164">
        <f t="shared" si="30"/>
        <v>-540</v>
      </c>
      <c r="L54" s="164">
        <f t="shared" si="31"/>
        <v>713</v>
      </c>
      <c r="M54" s="165">
        <f t="shared" si="28"/>
        <v>6.8604084244909785E-4</v>
      </c>
    </row>
    <row r="55" spans="2:13" x14ac:dyDescent="0.25">
      <c r="B55" s="159" t="s">
        <v>107</v>
      </c>
      <c r="C55" s="160">
        <v>8947</v>
      </c>
      <c r="D55" s="160">
        <v>1457</v>
      </c>
      <c r="E55" s="160">
        <v>8179</v>
      </c>
      <c r="F55" s="160">
        <v>9688</v>
      </c>
      <c r="G55" s="160">
        <v>11288</v>
      </c>
      <c r="H55" s="160">
        <v>10396</v>
      </c>
      <c r="I55" s="178">
        <f>IFERROR(H55/G55-1,"-")</f>
        <v>-7.9021970233876693E-2</v>
      </c>
      <c r="J55" s="161">
        <f t="shared" si="29"/>
        <v>6.1352093342484562</v>
      </c>
      <c r="K55" s="160">
        <f t="shared" si="30"/>
        <v>-892</v>
      </c>
      <c r="L55" s="160">
        <f t="shared" si="31"/>
        <v>8939</v>
      </c>
      <c r="M55" s="161">
        <f t="shared" si="28"/>
        <v>7.8460732652374278E-3</v>
      </c>
    </row>
    <row r="56" spans="2:13" x14ac:dyDescent="0.25">
      <c r="B56" s="163" t="s">
        <v>110</v>
      </c>
      <c r="C56" s="164">
        <v>2897</v>
      </c>
      <c r="D56" s="164">
        <v>30</v>
      </c>
      <c r="E56" s="164">
        <v>2645</v>
      </c>
      <c r="F56" s="164">
        <v>2687</v>
      </c>
      <c r="G56" s="164">
        <v>2982</v>
      </c>
      <c r="H56" s="164">
        <v>3417</v>
      </c>
      <c r="I56" s="179">
        <f t="shared" ref="I56:I63" si="32">IFERROR(H56/G56-1,"-")</f>
        <v>0.14587525150905423</v>
      </c>
      <c r="J56" s="165">
        <f t="shared" si="29"/>
        <v>112.9</v>
      </c>
      <c r="K56" s="164">
        <f t="shared" si="30"/>
        <v>435</v>
      </c>
      <c r="L56" s="164">
        <f t="shared" si="31"/>
        <v>3387</v>
      </c>
      <c r="M56" s="165">
        <f t="shared" si="28"/>
        <v>2.5788796024736717E-3</v>
      </c>
    </row>
    <row r="57" spans="2:13" x14ac:dyDescent="0.25">
      <c r="B57" s="163" t="s">
        <v>113</v>
      </c>
      <c r="C57" s="164">
        <v>2253</v>
      </c>
      <c r="D57" s="164">
        <v>629</v>
      </c>
      <c r="E57" s="164">
        <v>2204</v>
      </c>
      <c r="F57" s="164">
        <v>1947</v>
      </c>
      <c r="G57" s="164">
        <v>2732</v>
      </c>
      <c r="H57" s="164">
        <v>2392</v>
      </c>
      <c r="I57" s="179">
        <f t="shared" si="32"/>
        <v>-0.1244509516837482</v>
      </c>
      <c r="J57" s="165">
        <f t="shared" si="29"/>
        <v>2.8028616852146264</v>
      </c>
      <c r="K57" s="164">
        <f t="shared" si="30"/>
        <v>-340</v>
      </c>
      <c r="L57" s="164">
        <f t="shared" si="31"/>
        <v>1763</v>
      </c>
      <c r="M57" s="165">
        <f t="shared" si="28"/>
        <v>1.8052911937714434E-3</v>
      </c>
    </row>
    <row r="58" spans="2:13" x14ac:dyDescent="0.25">
      <c r="B58" s="163" t="s">
        <v>116</v>
      </c>
      <c r="C58" s="164">
        <v>449</v>
      </c>
      <c r="D58" s="164">
        <v>213</v>
      </c>
      <c r="E58" s="164">
        <v>521</v>
      </c>
      <c r="F58" s="164">
        <v>973</v>
      </c>
      <c r="G58" s="164">
        <v>880</v>
      </c>
      <c r="H58" s="164">
        <v>591</v>
      </c>
      <c r="I58" s="179">
        <f t="shared" si="32"/>
        <v>-0.32840909090909087</v>
      </c>
      <c r="J58" s="165">
        <f t="shared" si="29"/>
        <v>1.7746478873239435</v>
      </c>
      <c r="K58" s="164">
        <f t="shared" si="30"/>
        <v>-289</v>
      </c>
      <c r="L58" s="164">
        <f t="shared" si="31"/>
        <v>378</v>
      </c>
      <c r="M58" s="165">
        <f t="shared" si="28"/>
        <v>4.4603975565172372E-4</v>
      </c>
    </row>
    <row r="59" spans="2:13" x14ac:dyDescent="0.25">
      <c r="B59" s="163" t="s">
        <v>123</v>
      </c>
      <c r="C59" s="164">
        <v>218</v>
      </c>
      <c r="D59" s="164">
        <v>24</v>
      </c>
      <c r="E59" s="164">
        <v>273</v>
      </c>
      <c r="F59" s="164">
        <v>247</v>
      </c>
      <c r="G59" s="164">
        <v>421</v>
      </c>
      <c r="H59" s="164">
        <v>349</v>
      </c>
      <c r="I59" s="179">
        <f t="shared" si="32"/>
        <v>-0.17102137767220904</v>
      </c>
      <c r="J59" s="165">
        <f t="shared" si="29"/>
        <v>13.541666666666666</v>
      </c>
      <c r="K59" s="164">
        <f t="shared" si="30"/>
        <v>-72</v>
      </c>
      <c r="L59" s="164">
        <f t="shared" si="31"/>
        <v>325</v>
      </c>
      <c r="M59" s="165">
        <f t="shared" si="28"/>
        <v>2.6339741915812451E-4</v>
      </c>
    </row>
    <row r="60" spans="2:13" x14ac:dyDescent="0.25">
      <c r="B60" s="163" t="s">
        <v>119</v>
      </c>
      <c r="C60" s="164">
        <v>187</v>
      </c>
      <c r="D60" s="164">
        <v>38</v>
      </c>
      <c r="E60" s="164">
        <v>253</v>
      </c>
      <c r="F60" s="164">
        <v>237</v>
      </c>
      <c r="G60" s="164">
        <v>335</v>
      </c>
      <c r="H60" s="164">
        <v>315</v>
      </c>
      <c r="I60" s="179">
        <f t="shared" si="32"/>
        <v>-5.9701492537313383E-2</v>
      </c>
      <c r="J60" s="165">
        <f t="shared" si="29"/>
        <v>7.2894736842105257</v>
      </c>
      <c r="K60" s="164">
        <f t="shared" si="30"/>
        <v>-20</v>
      </c>
      <c r="L60" s="164">
        <f t="shared" si="31"/>
        <v>277</v>
      </c>
      <c r="M60" s="165">
        <f t="shared" si="28"/>
        <v>2.3773692560117253E-4</v>
      </c>
    </row>
    <row r="61" spans="2:13" x14ac:dyDescent="0.25">
      <c r="B61" s="163" t="s">
        <v>128</v>
      </c>
      <c r="C61" s="164">
        <v>136</v>
      </c>
      <c r="D61" s="164">
        <v>11</v>
      </c>
      <c r="E61" s="164">
        <v>39</v>
      </c>
      <c r="F61" s="164">
        <v>131</v>
      </c>
      <c r="G61" s="164">
        <v>76</v>
      </c>
      <c r="H61" s="164">
        <v>145</v>
      </c>
      <c r="I61" s="179">
        <f t="shared" si="32"/>
        <v>0.90789473684210531</v>
      </c>
      <c r="J61" s="165">
        <f t="shared" si="29"/>
        <v>12.181818181818182</v>
      </c>
      <c r="K61" s="164">
        <f t="shared" si="30"/>
        <v>69</v>
      </c>
      <c r="L61" s="164">
        <f t="shared" si="31"/>
        <v>134</v>
      </c>
      <c r="M61" s="165">
        <f t="shared" si="28"/>
        <v>1.0943445781641276E-4</v>
      </c>
    </row>
    <row r="62" spans="2:13" x14ac:dyDescent="0.25">
      <c r="B62" s="163" t="s">
        <v>131</v>
      </c>
      <c r="C62" s="164">
        <v>201</v>
      </c>
      <c r="D62" s="164">
        <v>10</v>
      </c>
      <c r="E62" s="164">
        <v>79</v>
      </c>
      <c r="F62" s="164">
        <v>119</v>
      </c>
      <c r="G62" s="164">
        <v>77</v>
      </c>
      <c r="H62" s="164">
        <v>105</v>
      </c>
      <c r="I62" s="179">
        <f t="shared" si="32"/>
        <v>0.36363636363636354</v>
      </c>
      <c r="J62" s="165">
        <f t="shared" si="29"/>
        <v>9.5</v>
      </c>
      <c r="K62" s="164">
        <f t="shared" si="30"/>
        <v>28</v>
      </c>
      <c r="L62" s="164">
        <f t="shared" si="31"/>
        <v>95</v>
      </c>
      <c r="M62" s="165">
        <f t="shared" si="28"/>
        <v>7.9245641867057515E-5</v>
      </c>
    </row>
    <row r="63" spans="2:13" x14ac:dyDescent="0.25">
      <c r="B63" s="168" t="s">
        <v>145</v>
      </c>
      <c r="C63" s="169">
        <f t="shared" ref="C63" si="33">C55-SUM(C56:C62)</f>
        <v>2606</v>
      </c>
      <c r="D63" s="169">
        <f t="shared" ref="D63:E63" si="34">D55-SUM(D56:D62)</f>
        <v>502</v>
      </c>
      <c r="E63" s="169">
        <f t="shared" si="34"/>
        <v>2165</v>
      </c>
      <c r="F63" s="169">
        <f t="shared" ref="F63:H63" si="35">F55-SUM(F56:F62)</f>
        <v>3347</v>
      </c>
      <c r="G63" s="169">
        <f t="shared" si="35"/>
        <v>3785</v>
      </c>
      <c r="H63" s="169">
        <f t="shared" si="35"/>
        <v>3082</v>
      </c>
      <c r="I63" s="180">
        <f t="shared" si="32"/>
        <v>-0.18573315719947159</v>
      </c>
      <c r="J63" s="170">
        <f t="shared" si="29"/>
        <v>5.1394422310756971</v>
      </c>
      <c r="K63" s="169">
        <f>H63-G63</f>
        <v>-703</v>
      </c>
      <c r="L63" s="169">
        <f t="shared" si="31"/>
        <v>2580</v>
      </c>
      <c r="M63" s="170">
        <f t="shared" si="28"/>
        <v>2.3260482688978214E-3</v>
      </c>
    </row>
    <row r="64" spans="2:13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68</v>
      </c>
      <c r="C65" s="176">
        <v>24073</v>
      </c>
      <c r="D65" s="176">
        <v>5741</v>
      </c>
      <c r="E65" s="176">
        <v>31135</v>
      </c>
      <c r="F65" s="176">
        <v>52473</v>
      </c>
      <c r="G65" s="176">
        <v>60722</v>
      </c>
      <c r="H65" s="176">
        <v>46214</v>
      </c>
      <c r="I65" s="177">
        <f>IFERROR(H65/G65-1,"-")</f>
        <v>-0.23892493659629133</v>
      </c>
      <c r="J65" s="177">
        <f>IFERROR(H65/D65-1,"-")</f>
        <v>7.0498171050339664</v>
      </c>
      <c r="K65" s="176">
        <f>H65-G65</f>
        <v>-14508</v>
      </c>
      <c r="L65" s="176">
        <f>H65-D65</f>
        <v>40473</v>
      </c>
      <c r="M65" s="177">
        <f t="shared" ref="M65:M77" si="36">H65/H$9</f>
        <v>3.4878648507087578E-2</v>
      </c>
    </row>
    <row r="66" spans="2:13" x14ac:dyDescent="0.25">
      <c r="B66" s="159" t="s">
        <v>97</v>
      </c>
      <c r="C66" s="160">
        <v>5545</v>
      </c>
      <c r="D66" s="160">
        <v>3067</v>
      </c>
      <c r="E66" s="160">
        <v>6446</v>
      </c>
      <c r="F66" s="160">
        <v>5860</v>
      </c>
      <c r="G66" s="160">
        <v>8520</v>
      </c>
      <c r="H66" s="160">
        <v>6117</v>
      </c>
      <c r="I66" s="178">
        <f>IFERROR(H66/G66-1,"-")</f>
        <v>-0.28204225352112677</v>
      </c>
      <c r="J66" s="161">
        <f t="shared" ref="J66:J77" si="37">IFERROR(H66/D66-1,"-")</f>
        <v>0.99445712422562771</v>
      </c>
      <c r="K66" s="160">
        <f t="shared" ref="K66:K76" si="38">H66-G66</f>
        <v>-2403</v>
      </c>
      <c r="L66" s="160">
        <f t="shared" ref="L66:L77" si="39">H66-D66</f>
        <v>3050</v>
      </c>
      <c r="M66" s="161">
        <f t="shared" si="36"/>
        <v>4.6166246790551504E-3</v>
      </c>
    </row>
    <row r="67" spans="2:13" x14ac:dyDescent="0.25">
      <c r="B67" s="163" t="s">
        <v>103</v>
      </c>
      <c r="C67" s="164">
        <v>2263</v>
      </c>
      <c r="D67" s="164">
        <v>3016</v>
      </c>
      <c r="E67" s="164">
        <v>4002</v>
      </c>
      <c r="F67" s="164">
        <v>4353</v>
      </c>
      <c r="G67" s="164">
        <v>4437</v>
      </c>
      <c r="H67" s="164">
        <v>1861</v>
      </c>
      <c r="I67" s="179">
        <f>IFERROR(H67/G67-1,"-")</f>
        <v>-0.58057245886860498</v>
      </c>
      <c r="J67" s="165">
        <f t="shared" si="37"/>
        <v>-0.38295755968169765</v>
      </c>
      <c r="K67" s="164">
        <f t="shared" si="38"/>
        <v>-2576</v>
      </c>
      <c r="L67" s="164">
        <f t="shared" si="39"/>
        <v>-1155</v>
      </c>
      <c r="M67" s="165">
        <f t="shared" si="36"/>
        <v>1.4045346620437528E-3</v>
      </c>
    </row>
    <row r="68" spans="2:13" x14ac:dyDescent="0.25">
      <c r="B68" s="163" t="s">
        <v>100</v>
      </c>
      <c r="C68" s="164">
        <v>3282</v>
      </c>
      <c r="D68" s="164">
        <v>51</v>
      </c>
      <c r="E68" s="164">
        <v>2444</v>
      </c>
      <c r="F68" s="164">
        <v>1507</v>
      </c>
      <c r="G68" s="164">
        <v>4083</v>
      </c>
      <c r="H68" s="164">
        <v>4256</v>
      </c>
      <c r="I68" s="179">
        <f>IFERROR(H68/G68-1,"-")</f>
        <v>4.2370805780063581E-2</v>
      </c>
      <c r="J68" s="165">
        <f t="shared" si="37"/>
        <v>82.450980392156865</v>
      </c>
      <c r="K68" s="164">
        <f t="shared" si="38"/>
        <v>173</v>
      </c>
      <c r="L68" s="164">
        <f t="shared" si="39"/>
        <v>4205</v>
      </c>
      <c r="M68" s="165">
        <f t="shared" si="36"/>
        <v>3.2120900170113978E-3</v>
      </c>
    </row>
    <row r="69" spans="2:13" x14ac:dyDescent="0.25">
      <c r="B69" s="159" t="s">
        <v>107</v>
      </c>
      <c r="C69" s="160">
        <v>18528</v>
      </c>
      <c r="D69" s="160">
        <v>2674</v>
      </c>
      <c r="E69" s="160">
        <v>24689</v>
      </c>
      <c r="F69" s="160">
        <v>46613</v>
      </c>
      <c r="G69" s="160">
        <v>52202</v>
      </c>
      <c r="H69" s="160">
        <v>40097</v>
      </c>
      <c r="I69" s="178">
        <f>IFERROR(H69/G69-1,"-")</f>
        <v>-0.23188766713919007</v>
      </c>
      <c r="J69" s="161">
        <f t="shared" si="37"/>
        <v>13.99513836948392</v>
      </c>
      <c r="K69" s="160">
        <f t="shared" si="38"/>
        <v>-12105</v>
      </c>
      <c r="L69" s="160">
        <f t="shared" si="39"/>
        <v>37423</v>
      </c>
      <c r="M69" s="161">
        <f t="shared" si="36"/>
        <v>3.026202382803243E-2</v>
      </c>
    </row>
    <row r="70" spans="2:13" x14ac:dyDescent="0.25">
      <c r="B70" s="163" t="s">
        <v>110</v>
      </c>
      <c r="C70" s="164">
        <v>7372</v>
      </c>
      <c r="D70" s="164">
        <v>5</v>
      </c>
      <c r="E70" s="164">
        <v>8817</v>
      </c>
      <c r="F70" s="164">
        <v>16057</v>
      </c>
      <c r="G70" s="164">
        <v>18934</v>
      </c>
      <c r="H70" s="164">
        <v>18106</v>
      </c>
      <c r="I70" s="179">
        <f t="shared" ref="I70:I77" si="40">IFERROR(H70/G70-1,"-")</f>
        <v>-4.3730854547375131E-2</v>
      </c>
      <c r="J70" s="165">
        <f t="shared" si="37"/>
        <v>3620.2</v>
      </c>
      <c r="K70" s="164">
        <f t="shared" si="38"/>
        <v>-828</v>
      </c>
      <c r="L70" s="164">
        <f t="shared" si="39"/>
        <v>18101</v>
      </c>
      <c r="M70" s="165">
        <f t="shared" si="36"/>
        <v>1.366496753947565E-2</v>
      </c>
    </row>
    <row r="71" spans="2:13" x14ac:dyDescent="0.25">
      <c r="B71" s="163" t="s">
        <v>113</v>
      </c>
      <c r="C71" s="164">
        <v>2105</v>
      </c>
      <c r="D71" s="164">
        <v>731</v>
      </c>
      <c r="E71" s="164">
        <v>3077</v>
      </c>
      <c r="F71" s="164">
        <v>2561</v>
      </c>
      <c r="G71" s="164">
        <v>4307</v>
      </c>
      <c r="H71" s="164">
        <v>3324</v>
      </c>
      <c r="I71" s="179">
        <f t="shared" si="40"/>
        <v>-0.22823310889250059</v>
      </c>
      <c r="J71" s="165">
        <f t="shared" si="37"/>
        <v>3.5471956224350203</v>
      </c>
      <c r="K71" s="164">
        <f t="shared" si="38"/>
        <v>-983</v>
      </c>
      <c r="L71" s="164">
        <f t="shared" si="39"/>
        <v>2593</v>
      </c>
      <c r="M71" s="165">
        <f t="shared" si="36"/>
        <v>2.5086906053914206E-3</v>
      </c>
    </row>
    <row r="72" spans="2:13" x14ac:dyDescent="0.25">
      <c r="B72" s="163" t="s">
        <v>116</v>
      </c>
      <c r="C72" s="164">
        <v>2465</v>
      </c>
      <c r="D72" s="164">
        <v>449</v>
      </c>
      <c r="E72" s="164">
        <v>2698</v>
      </c>
      <c r="F72" s="164">
        <v>6653</v>
      </c>
      <c r="G72" s="164">
        <v>5012</v>
      </c>
      <c r="H72" s="164">
        <v>2335</v>
      </c>
      <c r="I72" s="179">
        <f t="shared" si="40"/>
        <v>-0.53411811652035124</v>
      </c>
      <c r="J72" s="165">
        <f t="shared" si="37"/>
        <v>4.200445434298441</v>
      </c>
      <c r="K72" s="164">
        <f t="shared" si="38"/>
        <v>-2677</v>
      </c>
      <c r="L72" s="164">
        <f t="shared" si="39"/>
        <v>1886</v>
      </c>
      <c r="M72" s="165">
        <f t="shared" si="36"/>
        <v>1.7622721310436122E-3</v>
      </c>
    </row>
    <row r="73" spans="2:13" x14ac:dyDescent="0.25">
      <c r="B73" s="163" t="s">
        <v>123</v>
      </c>
      <c r="C73" s="164">
        <v>210</v>
      </c>
      <c r="D73" s="164">
        <v>26</v>
      </c>
      <c r="E73" s="164">
        <v>1109</v>
      </c>
      <c r="F73" s="164">
        <v>1109</v>
      </c>
      <c r="G73" s="164">
        <v>2063</v>
      </c>
      <c r="H73" s="164">
        <v>1641</v>
      </c>
      <c r="I73" s="179">
        <f t="shared" si="40"/>
        <v>-0.20455647115850706</v>
      </c>
      <c r="J73" s="165">
        <f t="shared" si="37"/>
        <v>62.115384615384613</v>
      </c>
      <c r="K73" s="164">
        <f t="shared" si="38"/>
        <v>-422</v>
      </c>
      <c r="L73" s="164">
        <f t="shared" si="39"/>
        <v>1615</v>
      </c>
      <c r="M73" s="165">
        <f t="shared" si="36"/>
        <v>1.2384961743222987E-3</v>
      </c>
    </row>
    <row r="74" spans="2:13" x14ac:dyDescent="0.25">
      <c r="B74" s="163" t="s">
        <v>119</v>
      </c>
      <c r="C74" s="164">
        <v>472</v>
      </c>
      <c r="D74" s="164">
        <v>152</v>
      </c>
      <c r="E74" s="164">
        <v>865</v>
      </c>
      <c r="F74" s="164">
        <v>848</v>
      </c>
      <c r="G74" s="164">
        <v>1203</v>
      </c>
      <c r="H74" s="164">
        <v>853</v>
      </c>
      <c r="I74" s="179">
        <f t="shared" si="40"/>
        <v>-0.29093931837073983</v>
      </c>
      <c r="J74" s="165">
        <f t="shared" si="37"/>
        <v>4.6118421052631575</v>
      </c>
      <c r="K74" s="164">
        <f t="shared" si="38"/>
        <v>-350</v>
      </c>
      <c r="L74" s="164">
        <f t="shared" si="39"/>
        <v>701</v>
      </c>
      <c r="M74" s="165">
        <f t="shared" si="36"/>
        <v>6.4377650012000052E-4</v>
      </c>
    </row>
    <row r="75" spans="2:13" x14ac:dyDescent="0.25">
      <c r="B75" s="163" t="s">
        <v>128</v>
      </c>
      <c r="C75" s="164">
        <v>664</v>
      </c>
      <c r="D75" s="164">
        <v>0</v>
      </c>
      <c r="E75" s="164">
        <v>902</v>
      </c>
      <c r="F75" s="164">
        <v>3009</v>
      </c>
      <c r="G75" s="164">
        <v>2118</v>
      </c>
      <c r="H75" s="164">
        <v>1246</v>
      </c>
      <c r="I75" s="179">
        <f t="shared" si="40"/>
        <v>-0.41170915958451371</v>
      </c>
      <c r="J75" s="165" t="str">
        <f t="shared" si="37"/>
        <v>-</v>
      </c>
      <c r="K75" s="164">
        <f t="shared" si="38"/>
        <v>-872</v>
      </c>
      <c r="L75" s="164">
        <f t="shared" si="39"/>
        <v>1246</v>
      </c>
      <c r="M75" s="165">
        <f t="shared" si="36"/>
        <v>9.4038161682241585E-4</v>
      </c>
    </row>
    <row r="76" spans="2:13" x14ac:dyDescent="0.25">
      <c r="B76" s="163" t="s">
        <v>131</v>
      </c>
      <c r="C76" s="164">
        <v>788</v>
      </c>
      <c r="D76" s="164">
        <v>0</v>
      </c>
      <c r="E76" s="164">
        <v>317</v>
      </c>
      <c r="F76" s="164">
        <v>732</v>
      </c>
      <c r="G76" s="164">
        <v>1342</v>
      </c>
      <c r="H76" s="164">
        <v>1580</v>
      </c>
      <c r="I76" s="179">
        <f t="shared" si="40"/>
        <v>0.17734724292101345</v>
      </c>
      <c r="J76" s="165" t="str">
        <f t="shared" si="37"/>
        <v>-</v>
      </c>
      <c r="K76" s="164">
        <f t="shared" si="38"/>
        <v>238</v>
      </c>
      <c r="L76" s="164">
        <f t="shared" si="39"/>
        <v>1580</v>
      </c>
      <c r="M76" s="165">
        <f t="shared" si="36"/>
        <v>1.192458229999532E-3</v>
      </c>
    </row>
    <row r="77" spans="2:13" x14ac:dyDescent="0.25">
      <c r="B77" s="168" t="s">
        <v>145</v>
      </c>
      <c r="C77" s="169">
        <f t="shared" ref="C77" si="41">C69-SUM(C70:C76)</f>
        <v>4452</v>
      </c>
      <c r="D77" s="169">
        <f t="shared" ref="D77:E77" si="42">D69-SUM(D70:D76)</f>
        <v>1311</v>
      </c>
      <c r="E77" s="169">
        <f t="shared" si="42"/>
        <v>6904</v>
      </c>
      <c r="F77" s="169">
        <f t="shared" ref="F77:H77" si="43">F69-SUM(F70:F76)</f>
        <v>15644</v>
      </c>
      <c r="G77" s="169">
        <f t="shared" si="43"/>
        <v>17223</v>
      </c>
      <c r="H77" s="169">
        <f t="shared" si="43"/>
        <v>11012</v>
      </c>
      <c r="I77" s="180">
        <f t="shared" si="40"/>
        <v>-0.36062242350345464</v>
      </c>
      <c r="J77" s="170">
        <f t="shared" si="37"/>
        <v>7.3996948893974057</v>
      </c>
      <c r="K77" s="169">
        <f>H77-G77</f>
        <v>-6211</v>
      </c>
      <c r="L77" s="169">
        <f t="shared" si="39"/>
        <v>9701</v>
      </c>
      <c r="M77" s="170">
        <f t="shared" si="36"/>
        <v>8.3109810308574974E-3</v>
      </c>
    </row>
    <row r="78" spans="2:13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68</v>
      </c>
      <c r="C79" s="176">
        <v>142242</v>
      </c>
      <c r="D79" s="176">
        <v>18937</v>
      </c>
      <c r="E79" s="176">
        <v>143750</v>
      </c>
      <c r="F79" s="176">
        <v>184347</v>
      </c>
      <c r="G79" s="176">
        <v>207628</v>
      </c>
      <c r="H79" s="176">
        <v>213202</v>
      </c>
      <c r="I79" s="177">
        <f>IFERROR(H79/G79-1,"-")</f>
        <v>2.6846090122719435E-2</v>
      </c>
      <c r="J79" s="177">
        <f>IFERROR(H79/D79-1,"-")</f>
        <v>10.258488672968264</v>
      </c>
      <c r="K79" s="176">
        <f>H79-G79</f>
        <v>5574</v>
      </c>
      <c r="L79" s="176">
        <f>H79-D79</f>
        <v>194265</v>
      </c>
      <c r="M79" s="177">
        <f t="shared" ref="M79:M91" si="44">H79/H$9</f>
        <v>0.1609078984508609</v>
      </c>
    </row>
    <row r="80" spans="2:13" x14ac:dyDescent="0.25">
      <c r="B80" s="159" t="s">
        <v>97</v>
      </c>
      <c r="C80" s="160">
        <v>47060</v>
      </c>
      <c r="D80" s="160">
        <v>8589</v>
      </c>
      <c r="E80" s="160">
        <v>54191</v>
      </c>
      <c r="F80" s="160">
        <v>62046</v>
      </c>
      <c r="G80" s="160">
        <v>60965</v>
      </c>
      <c r="H80" s="160">
        <v>62437</v>
      </c>
      <c r="I80" s="178">
        <f>IFERROR(H80/G80-1,"-")</f>
        <v>2.4145001230214014E-2</v>
      </c>
      <c r="J80" s="161">
        <f t="shared" ref="J80:J91" si="45">IFERROR(H80/D80-1,"-")</f>
        <v>6.2694143672138782</v>
      </c>
      <c r="K80" s="160">
        <f t="shared" ref="K80:K90" si="46">H80-G80</f>
        <v>1472</v>
      </c>
      <c r="L80" s="160">
        <f t="shared" ref="L80:L91" si="47">H80-D80</f>
        <v>53848</v>
      </c>
      <c r="M80" s="161">
        <f t="shared" si="44"/>
        <v>4.7122477535747331E-2</v>
      </c>
    </row>
    <row r="81" spans="2:13" x14ac:dyDescent="0.25">
      <c r="B81" s="163" t="s">
        <v>103</v>
      </c>
      <c r="C81" s="164">
        <v>8752</v>
      </c>
      <c r="D81" s="164">
        <v>4667</v>
      </c>
      <c r="E81" s="164">
        <v>14394</v>
      </c>
      <c r="F81" s="164">
        <v>11792</v>
      </c>
      <c r="G81" s="164">
        <v>12804</v>
      </c>
      <c r="H81" s="164">
        <v>12202</v>
      </c>
      <c r="I81" s="179">
        <f>IFERROR(H81/G81-1,"-")</f>
        <v>-4.7016557325835651E-2</v>
      </c>
      <c r="J81" s="165">
        <f t="shared" si="45"/>
        <v>1.6145275337475895</v>
      </c>
      <c r="K81" s="164">
        <f t="shared" si="46"/>
        <v>-602</v>
      </c>
      <c r="L81" s="164">
        <f t="shared" si="47"/>
        <v>7535</v>
      </c>
      <c r="M81" s="165">
        <f t="shared" si="44"/>
        <v>9.2090983053508164E-3</v>
      </c>
    </row>
    <row r="82" spans="2:13" x14ac:dyDescent="0.25">
      <c r="B82" s="163" t="s">
        <v>100</v>
      </c>
      <c r="C82" s="164">
        <v>38308</v>
      </c>
      <c r="D82" s="164">
        <v>3922</v>
      </c>
      <c r="E82" s="164">
        <v>39797</v>
      </c>
      <c r="F82" s="164">
        <v>50254</v>
      </c>
      <c r="G82" s="164">
        <v>48161</v>
      </c>
      <c r="H82" s="164">
        <v>50235</v>
      </c>
      <c r="I82" s="179">
        <f>IFERROR(H82/G82-1,"-")</f>
        <v>4.3063889869396466E-2</v>
      </c>
      <c r="J82" s="165">
        <f t="shared" si="45"/>
        <v>11.808516063233045</v>
      </c>
      <c r="K82" s="164">
        <f t="shared" si="46"/>
        <v>2074</v>
      </c>
      <c r="L82" s="164">
        <f t="shared" si="47"/>
        <v>46313</v>
      </c>
      <c r="M82" s="165">
        <f t="shared" si="44"/>
        <v>3.7913379230396518E-2</v>
      </c>
    </row>
    <row r="83" spans="2:13" x14ac:dyDescent="0.25">
      <c r="B83" s="159" t="s">
        <v>107</v>
      </c>
      <c r="C83" s="160">
        <v>95182</v>
      </c>
      <c r="D83" s="160">
        <v>10348</v>
      </c>
      <c r="E83" s="160">
        <v>89559</v>
      </c>
      <c r="F83" s="160">
        <v>122301</v>
      </c>
      <c r="G83" s="160">
        <v>146663</v>
      </c>
      <c r="H83" s="160">
        <v>150765</v>
      </c>
      <c r="I83" s="178">
        <f>IFERROR(H83/G83-1,"-")</f>
        <v>2.7968881040207894E-2</v>
      </c>
      <c r="J83" s="161">
        <f t="shared" si="45"/>
        <v>13.569482025512176</v>
      </c>
      <c r="K83" s="160">
        <f t="shared" si="46"/>
        <v>4102</v>
      </c>
      <c r="L83" s="160">
        <f t="shared" si="47"/>
        <v>140417</v>
      </c>
      <c r="M83" s="161">
        <f t="shared" si="44"/>
        <v>0.11378542091511358</v>
      </c>
    </row>
    <row r="84" spans="2:13" x14ac:dyDescent="0.25">
      <c r="B84" s="163" t="s">
        <v>110</v>
      </c>
      <c r="C84" s="164">
        <v>16800</v>
      </c>
      <c r="D84" s="164">
        <v>688</v>
      </c>
      <c r="E84" s="164">
        <v>13808</v>
      </c>
      <c r="F84" s="164">
        <v>22321</v>
      </c>
      <c r="G84" s="164">
        <v>28242</v>
      </c>
      <c r="H84" s="164">
        <v>28107</v>
      </c>
      <c r="I84" s="179">
        <f t="shared" ref="I84:I91" si="48">IFERROR(H84/G84-1,"-")</f>
        <v>-4.7801147227533036E-3</v>
      </c>
      <c r="J84" s="165">
        <f t="shared" si="45"/>
        <v>39.853197674418603</v>
      </c>
      <c r="K84" s="164">
        <f t="shared" si="46"/>
        <v>-135</v>
      </c>
      <c r="L84" s="164">
        <f t="shared" si="47"/>
        <v>27419</v>
      </c>
      <c r="M84" s="165">
        <f t="shared" si="44"/>
        <v>2.1212926247213194E-2</v>
      </c>
    </row>
    <row r="85" spans="2:13" x14ac:dyDescent="0.25">
      <c r="B85" s="163" t="s">
        <v>113</v>
      </c>
      <c r="C85" s="164">
        <v>32881</v>
      </c>
      <c r="D85" s="164">
        <v>2231</v>
      </c>
      <c r="E85" s="164">
        <v>27582</v>
      </c>
      <c r="F85" s="164">
        <v>38185</v>
      </c>
      <c r="G85" s="164">
        <v>45162</v>
      </c>
      <c r="H85" s="164">
        <v>44400</v>
      </c>
      <c r="I85" s="179">
        <f t="shared" si="48"/>
        <v>-1.6872592002125653E-2</v>
      </c>
      <c r="J85" s="165">
        <f t="shared" si="45"/>
        <v>18.901389511429851</v>
      </c>
      <c r="K85" s="164">
        <f t="shared" si="46"/>
        <v>-762</v>
      </c>
      <c r="L85" s="164">
        <f t="shared" si="47"/>
        <v>42169</v>
      </c>
      <c r="M85" s="165">
        <f t="shared" si="44"/>
        <v>3.3509585703784317E-2</v>
      </c>
    </row>
    <row r="86" spans="2:13" x14ac:dyDescent="0.25">
      <c r="B86" s="163" t="s">
        <v>116</v>
      </c>
      <c r="C86" s="164">
        <v>5852</v>
      </c>
      <c r="D86" s="164">
        <v>2544</v>
      </c>
      <c r="E86" s="164">
        <v>8084</v>
      </c>
      <c r="F86" s="164">
        <v>10191</v>
      </c>
      <c r="G86" s="164">
        <v>13733</v>
      </c>
      <c r="H86" s="164">
        <v>14265</v>
      </c>
      <c r="I86" s="179">
        <f t="shared" si="48"/>
        <v>3.8738804339911059E-2</v>
      </c>
      <c r="J86" s="165">
        <f t="shared" si="45"/>
        <v>4.6073113207547172</v>
      </c>
      <c r="K86" s="164">
        <f t="shared" si="46"/>
        <v>532</v>
      </c>
      <c r="L86" s="164">
        <f t="shared" si="47"/>
        <v>11721</v>
      </c>
      <c r="M86" s="165">
        <f t="shared" si="44"/>
        <v>1.0766086487938814E-2</v>
      </c>
    </row>
    <row r="87" spans="2:13" x14ac:dyDescent="0.25">
      <c r="B87" s="163" t="s">
        <v>123</v>
      </c>
      <c r="C87" s="164">
        <v>1464</v>
      </c>
      <c r="D87" s="164">
        <v>147</v>
      </c>
      <c r="E87" s="164">
        <v>2726</v>
      </c>
      <c r="F87" s="164">
        <v>2477</v>
      </c>
      <c r="G87" s="164">
        <v>3511</v>
      </c>
      <c r="H87" s="164">
        <v>4364</v>
      </c>
      <c r="I87" s="179">
        <f t="shared" si="48"/>
        <v>0.24295072628880665</v>
      </c>
      <c r="J87" s="165">
        <f t="shared" si="45"/>
        <v>28.687074829931973</v>
      </c>
      <c r="K87" s="164">
        <f t="shared" si="46"/>
        <v>853</v>
      </c>
      <c r="L87" s="164">
        <f t="shared" si="47"/>
        <v>4217</v>
      </c>
      <c r="M87" s="165">
        <f t="shared" si="44"/>
        <v>3.293599820074657E-3</v>
      </c>
    </row>
    <row r="88" spans="2:13" x14ac:dyDescent="0.25">
      <c r="B88" s="163" t="s">
        <v>119</v>
      </c>
      <c r="C88" s="164">
        <v>1087</v>
      </c>
      <c r="D88" s="164">
        <v>159</v>
      </c>
      <c r="E88" s="164">
        <v>1660</v>
      </c>
      <c r="F88" s="164">
        <v>1696</v>
      </c>
      <c r="G88" s="164">
        <v>1829</v>
      </c>
      <c r="H88" s="164">
        <v>2250</v>
      </c>
      <c r="I88" s="179">
        <f t="shared" si="48"/>
        <v>0.23018042646254777</v>
      </c>
      <c r="J88" s="165">
        <f t="shared" si="45"/>
        <v>13.150943396226415</v>
      </c>
      <c r="K88" s="164">
        <f t="shared" si="46"/>
        <v>421</v>
      </c>
      <c r="L88" s="164">
        <f t="shared" si="47"/>
        <v>2091</v>
      </c>
      <c r="M88" s="165">
        <f t="shared" si="44"/>
        <v>1.6981208971512324E-3</v>
      </c>
    </row>
    <row r="89" spans="2:13" x14ac:dyDescent="0.25">
      <c r="B89" s="163" t="s">
        <v>128</v>
      </c>
      <c r="C89" s="164">
        <v>3002</v>
      </c>
      <c r="D89" s="164">
        <v>44</v>
      </c>
      <c r="E89" s="164">
        <v>2720</v>
      </c>
      <c r="F89" s="164">
        <v>4345</v>
      </c>
      <c r="G89" s="164">
        <v>3779</v>
      </c>
      <c r="H89" s="164">
        <v>3800</v>
      </c>
      <c r="I89" s="179">
        <f t="shared" si="48"/>
        <v>5.5570256681660712E-3</v>
      </c>
      <c r="J89" s="165">
        <f t="shared" si="45"/>
        <v>85.36363636363636</v>
      </c>
      <c r="K89" s="164">
        <f t="shared" si="46"/>
        <v>21</v>
      </c>
      <c r="L89" s="164">
        <f t="shared" si="47"/>
        <v>3756</v>
      </c>
      <c r="M89" s="165">
        <f t="shared" si="44"/>
        <v>2.8679375151887481E-3</v>
      </c>
    </row>
    <row r="90" spans="2:13" x14ac:dyDescent="0.25">
      <c r="B90" s="163" t="s">
        <v>131</v>
      </c>
      <c r="C90" s="164">
        <v>4636</v>
      </c>
      <c r="D90" s="164">
        <v>236</v>
      </c>
      <c r="E90" s="164">
        <v>2416</v>
      </c>
      <c r="F90" s="164">
        <v>4574</v>
      </c>
      <c r="G90" s="164">
        <v>5089</v>
      </c>
      <c r="H90" s="164">
        <v>3548</v>
      </c>
      <c r="I90" s="179">
        <f t="shared" si="48"/>
        <v>-0.30280998231479661</v>
      </c>
      <c r="J90" s="165">
        <f t="shared" si="45"/>
        <v>14.033898305084746</v>
      </c>
      <c r="K90" s="164">
        <f t="shared" si="46"/>
        <v>-1541</v>
      </c>
      <c r="L90" s="164">
        <f t="shared" si="47"/>
        <v>3312</v>
      </c>
      <c r="M90" s="165">
        <f t="shared" si="44"/>
        <v>2.67774797470781E-3</v>
      </c>
    </row>
    <row r="91" spans="2:13" x14ac:dyDescent="0.25">
      <c r="B91" s="168" t="s">
        <v>145</v>
      </c>
      <c r="C91" s="169">
        <f t="shared" ref="C91" si="49">C83-SUM(C84:C90)</f>
        <v>29460</v>
      </c>
      <c r="D91" s="169">
        <f t="shared" ref="D91:E91" si="50">D83-SUM(D84:D90)</f>
        <v>4299</v>
      </c>
      <c r="E91" s="169">
        <f t="shared" si="50"/>
        <v>30563</v>
      </c>
      <c r="F91" s="169">
        <f t="shared" ref="F91:H91" si="51">F83-SUM(F84:F90)</f>
        <v>38512</v>
      </c>
      <c r="G91" s="169">
        <f t="shared" si="51"/>
        <v>45318</v>
      </c>
      <c r="H91" s="169">
        <f t="shared" si="51"/>
        <v>50031</v>
      </c>
      <c r="I91" s="180">
        <f t="shared" si="48"/>
        <v>0.10399841122732689</v>
      </c>
      <c r="J91" s="170">
        <f t="shared" si="45"/>
        <v>10.637822749476623</v>
      </c>
      <c r="K91" s="169">
        <f>H91-G91</f>
        <v>4713</v>
      </c>
      <c r="L91" s="169">
        <f t="shared" si="47"/>
        <v>45732</v>
      </c>
      <c r="M91" s="170">
        <f t="shared" si="44"/>
        <v>3.7759416269054803E-2</v>
      </c>
    </row>
    <row r="92" spans="2:13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68</v>
      </c>
      <c r="C93" s="176">
        <v>12754</v>
      </c>
      <c r="D93" s="176">
        <v>4819</v>
      </c>
      <c r="E93" s="176">
        <v>12444</v>
      </c>
      <c r="F93" s="176">
        <v>16319</v>
      </c>
      <c r="G93" s="176">
        <v>15188</v>
      </c>
      <c r="H93" s="176">
        <v>14847</v>
      </c>
      <c r="I93" s="177">
        <f>IFERROR(H93/G93-1,"-")</f>
        <v>-2.2451935738741158E-2</v>
      </c>
      <c r="J93" s="177">
        <f>IFERROR(H93/D93-1,"-")</f>
        <v>2.0809296534550739</v>
      </c>
      <c r="K93" s="176">
        <f>H93-G93</f>
        <v>-341</v>
      </c>
      <c r="L93" s="176">
        <f>H93-D93</f>
        <v>10028</v>
      </c>
      <c r="M93" s="177">
        <f t="shared" ref="M93:M105" si="52">H93/H$9</f>
        <v>1.1205333760001933E-2</v>
      </c>
    </row>
    <row r="94" spans="2:13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61">
        <f t="shared" ref="J94:J105" si="53">IFERROR(H94/D94-1,"-")</f>
        <v>1.6100400145507456</v>
      </c>
      <c r="K94" s="160">
        <f t="shared" ref="K94:K104" si="54">H94-G94</f>
        <v>199</v>
      </c>
      <c r="L94" s="160">
        <f t="shared" ref="L94:L105" si="55">H94-D94</f>
        <v>4426</v>
      </c>
      <c r="M94" s="161">
        <f t="shared" si="52"/>
        <v>5.4151188609155966E-3</v>
      </c>
    </row>
    <row r="95" spans="2:13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5">
        <f t="shared" si="53"/>
        <v>0.32151741293532332</v>
      </c>
      <c r="K95" s="164">
        <f t="shared" si="54"/>
        <v>329</v>
      </c>
      <c r="L95" s="164">
        <f t="shared" si="55"/>
        <v>517</v>
      </c>
      <c r="M95" s="165">
        <f t="shared" si="52"/>
        <v>1.6037808473094973E-3</v>
      </c>
    </row>
    <row r="96" spans="2:13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5">
        <f t="shared" si="53"/>
        <v>3.4259421560035053</v>
      </c>
      <c r="K96" s="164">
        <f t="shared" si="54"/>
        <v>-130</v>
      </c>
      <c r="L96" s="164">
        <f t="shared" si="55"/>
        <v>3909</v>
      </c>
      <c r="M96" s="165">
        <f t="shared" si="52"/>
        <v>3.8113380136060994E-3</v>
      </c>
    </row>
    <row r="97" spans="2:13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61">
        <f t="shared" si="53"/>
        <v>2.7062801932367151</v>
      </c>
      <c r="K97" s="160">
        <f t="shared" si="54"/>
        <v>-540</v>
      </c>
      <c r="L97" s="160">
        <f t="shared" si="55"/>
        <v>5602</v>
      </c>
      <c r="M97" s="161">
        <f t="shared" si="52"/>
        <v>5.7902148990863359E-3</v>
      </c>
    </row>
    <row r="98" spans="2:13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56">IFERROR(H98/G98-1,"-")</f>
        <v>-0.12903225806451613</v>
      </c>
      <c r="J98" s="165">
        <f t="shared" si="53"/>
        <v>13.142857142857142</v>
      </c>
      <c r="K98" s="164">
        <f t="shared" si="54"/>
        <v>-176</v>
      </c>
      <c r="L98" s="164">
        <f t="shared" si="55"/>
        <v>1104</v>
      </c>
      <c r="M98" s="165">
        <f t="shared" si="52"/>
        <v>8.9660783369585075E-4</v>
      </c>
    </row>
    <row r="99" spans="2:13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56"/>
        <v>-0.11174785100286533</v>
      </c>
      <c r="J99" s="165">
        <f t="shared" si="53"/>
        <v>3.4540229885057467</v>
      </c>
      <c r="K99" s="164">
        <f t="shared" si="54"/>
        <v>-195</v>
      </c>
      <c r="L99" s="164">
        <f t="shared" si="55"/>
        <v>1202</v>
      </c>
      <c r="M99" s="165">
        <f t="shared" si="52"/>
        <v>1.1698166180375157E-3</v>
      </c>
    </row>
    <row r="100" spans="2:13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56"/>
        <v>-1.0518407212622094E-2</v>
      </c>
      <c r="J100" s="165">
        <f t="shared" si="53"/>
        <v>0.40855614973262022</v>
      </c>
      <c r="K100" s="164">
        <f t="shared" si="54"/>
        <v>-14</v>
      </c>
      <c r="L100" s="164">
        <f t="shared" si="55"/>
        <v>382</v>
      </c>
      <c r="M100" s="165">
        <f t="shared" si="52"/>
        <v>9.9396676513252135E-4</v>
      </c>
    </row>
    <row r="101" spans="2:13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56"/>
        <v>-7.2052401746724892E-2</v>
      </c>
      <c r="J101" s="165">
        <f t="shared" si="53"/>
        <v>10.486486486486486</v>
      </c>
      <c r="K101" s="164">
        <f t="shared" si="54"/>
        <v>-33</v>
      </c>
      <c r="L101" s="164">
        <f t="shared" si="55"/>
        <v>388</v>
      </c>
      <c r="M101" s="165">
        <f t="shared" si="52"/>
        <v>3.2075616946189943E-4</v>
      </c>
    </row>
    <row r="102" spans="2:13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56"/>
        <v>-6.9637883008356494E-2</v>
      </c>
      <c r="J102" s="165">
        <f t="shared" si="53"/>
        <v>5.68</v>
      </c>
      <c r="K102" s="164">
        <f t="shared" si="54"/>
        <v>-25</v>
      </c>
      <c r="L102" s="164">
        <f t="shared" si="55"/>
        <v>284</v>
      </c>
      <c r="M102" s="165">
        <f t="shared" si="52"/>
        <v>2.5207661317711629E-4</v>
      </c>
    </row>
    <row r="103" spans="2:13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56"/>
        <v>5.7692307692307709E-2</v>
      </c>
      <c r="J103" s="165">
        <f t="shared" si="53"/>
        <v>10</v>
      </c>
      <c r="K103" s="164">
        <f t="shared" si="54"/>
        <v>6</v>
      </c>
      <c r="L103" s="164">
        <f t="shared" si="55"/>
        <v>100</v>
      </c>
      <c r="M103" s="165">
        <f t="shared" si="52"/>
        <v>8.3019243860726913E-5</v>
      </c>
    </row>
    <row r="104" spans="2:13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56"/>
        <v>-0.48962655601659755</v>
      </c>
      <c r="J104" s="165">
        <f t="shared" si="53"/>
        <v>6.2352941176470589</v>
      </c>
      <c r="K104" s="164">
        <f t="shared" si="54"/>
        <v>-118</v>
      </c>
      <c r="L104" s="164">
        <f t="shared" si="55"/>
        <v>106</v>
      </c>
      <c r="M104" s="165">
        <f t="shared" si="52"/>
        <v>9.2830609044267375E-5</v>
      </c>
    </row>
    <row r="105" spans="2:13" x14ac:dyDescent="0.25">
      <c r="B105" s="168" t="s">
        <v>145</v>
      </c>
      <c r="C105" s="169">
        <f t="shared" ref="C105" si="57">C97-SUM(C98:C104)</f>
        <v>1504</v>
      </c>
      <c r="D105" s="169">
        <f t="shared" ref="D105:E105" si="58">D97-SUM(D98:D104)</f>
        <v>589</v>
      </c>
      <c r="E105" s="169">
        <f t="shared" si="58"/>
        <v>1720</v>
      </c>
      <c r="F105" s="169">
        <f t="shared" ref="F105:H105" si="59">F97-SUM(F98:F104)</f>
        <v>2164</v>
      </c>
      <c r="G105" s="169">
        <f t="shared" si="59"/>
        <v>2610</v>
      </c>
      <c r="H105" s="169">
        <f t="shared" si="59"/>
        <v>2625</v>
      </c>
      <c r="I105" s="180">
        <f t="shared" si="56"/>
        <v>5.7471264367816577E-3</v>
      </c>
      <c r="J105" s="170">
        <f t="shared" si="53"/>
        <v>3.4567062818336165</v>
      </c>
      <c r="K105" s="169">
        <f>H105-G105</f>
        <v>15</v>
      </c>
      <c r="L105" s="169">
        <f t="shared" si="55"/>
        <v>2036</v>
      </c>
      <c r="M105" s="170">
        <f t="shared" si="52"/>
        <v>1.981141046676438E-3</v>
      </c>
    </row>
    <row r="106" spans="2:13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68</v>
      </c>
      <c r="C107" s="176">
        <v>36009</v>
      </c>
      <c r="D107" s="176">
        <v>7484</v>
      </c>
      <c r="E107" s="176">
        <v>46196</v>
      </c>
      <c r="F107" s="176">
        <v>57673</v>
      </c>
      <c r="G107" s="176">
        <v>56380</v>
      </c>
      <c r="H107" s="176">
        <v>60362</v>
      </c>
      <c r="I107" s="177">
        <f>IFERROR(H107/G107-1,"-")</f>
        <v>7.0627882227740413E-2</v>
      </c>
      <c r="J107" s="177">
        <f>IFERROR(H107/D107-1,"-")</f>
        <v>7.06547300908605</v>
      </c>
      <c r="K107" s="176">
        <f>H107-G107</f>
        <v>3982</v>
      </c>
      <c r="L107" s="176">
        <f>H107-D107</f>
        <v>52878</v>
      </c>
      <c r="M107" s="177">
        <f t="shared" ref="M107:M119" si="60">H107/H$9</f>
        <v>4.5556432708374527E-2</v>
      </c>
    </row>
    <row r="108" spans="2:13" x14ac:dyDescent="0.25">
      <c r="B108" s="159" t="s">
        <v>97</v>
      </c>
      <c r="C108" s="160">
        <v>7208</v>
      </c>
      <c r="D108" s="160">
        <v>3817</v>
      </c>
      <c r="E108" s="160">
        <v>6988</v>
      </c>
      <c r="F108" s="160">
        <v>8715</v>
      </c>
      <c r="G108" s="160">
        <v>7680</v>
      </c>
      <c r="H108" s="160">
        <v>8153</v>
      </c>
      <c r="I108" s="178">
        <f>IFERROR(H108/G108-1,"-")</f>
        <v>6.1588541666666607E-2</v>
      </c>
      <c r="J108" s="161">
        <f t="shared" ref="J108:J119" si="61">IFERROR(H108/D108-1,"-")</f>
        <v>1.1359706575844903</v>
      </c>
      <c r="K108" s="160">
        <f t="shared" ref="K108:K118" si="62">H108-G108</f>
        <v>473</v>
      </c>
      <c r="L108" s="160">
        <f t="shared" ref="L108:L119" si="63">H108-D108</f>
        <v>4336</v>
      </c>
      <c r="M108" s="161">
        <f t="shared" si="60"/>
        <v>6.1532354108773321E-3</v>
      </c>
    </row>
    <row r="109" spans="2:13" x14ac:dyDescent="0.25">
      <c r="B109" s="163" t="s">
        <v>103</v>
      </c>
      <c r="C109" s="164">
        <v>1451</v>
      </c>
      <c r="D109" s="164">
        <v>3730</v>
      </c>
      <c r="E109" s="164">
        <v>3257</v>
      </c>
      <c r="F109" s="164">
        <v>2940</v>
      </c>
      <c r="G109" s="164">
        <v>2070</v>
      </c>
      <c r="H109" s="164">
        <v>2317</v>
      </c>
      <c r="I109" s="179">
        <f>IFERROR(H109/G109-1,"-")</f>
        <v>0.11932367149758449</v>
      </c>
      <c r="J109" s="165">
        <f t="shared" si="61"/>
        <v>-0.3788203753351207</v>
      </c>
      <c r="K109" s="164">
        <f t="shared" si="62"/>
        <v>247</v>
      </c>
      <c r="L109" s="164">
        <f t="shared" si="63"/>
        <v>-1413</v>
      </c>
      <c r="M109" s="165">
        <f t="shared" si="60"/>
        <v>1.7486871638664025E-3</v>
      </c>
    </row>
    <row r="110" spans="2:13" x14ac:dyDescent="0.25">
      <c r="B110" s="163" t="s">
        <v>100</v>
      </c>
      <c r="C110" s="164">
        <v>5757</v>
      </c>
      <c r="D110" s="164">
        <v>87</v>
      </c>
      <c r="E110" s="164">
        <v>3731</v>
      </c>
      <c r="F110" s="164">
        <v>5775</v>
      </c>
      <c r="G110" s="164">
        <v>5610</v>
      </c>
      <c r="H110" s="164">
        <v>5836</v>
      </c>
      <c r="I110" s="179">
        <f>IFERROR(H110/G110-1,"-")</f>
        <v>4.0285204991087342E-2</v>
      </c>
      <c r="J110" s="165">
        <f t="shared" si="61"/>
        <v>66.080459770114942</v>
      </c>
      <c r="K110" s="164">
        <f t="shared" si="62"/>
        <v>226</v>
      </c>
      <c r="L110" s="164">
        <f t="shared" si="63"/>
        <v>5749</v>
      </c>
      <c r="M110" s="165">
        <f t="shared" si="60"/>
        <v>4.4045482470109303E-3</v>
      </c>
    </row>
    <row r="111" spans="2:13" x14ac:dyDescent="0.25">
      <c r="B111" s="159" t="s">
        <v>107</v>
      </c>
      <c r="C111" s="160">
        <v>28801</v>
      </c>
      <c r="D111" s="160">
        <v>3667</v>
      </c>
      <c r="E111" s="160">
        <v>39208</v>
      </c>
      <c r="F111" s="160">
        <v>48958</v>
      </c>
      <c r="G111" s="160">
        <v>48700</v>
      </c>
      <c r="H111" s="160">
        <v>52209</v>
      </c>
      <c r="I111" s="178">
        <f>IFERROR(H111/G111-1,"-")</f>
        <v>7.2053388090349113E-2</v>
      </c>
      <c r="J111" s="161">
        <f t="shared" si="61"/>
        <v>13.237523861467139</v>
      </c>
      <c r="K111" s="160">
        <f t="shared" si="62"/>
        <v>3509</v>
      </c>
      <c r="L111" s="160">
        <f t="shared" si="63"/>
        <v>48542</v>
      </c>
      <c r="M111" s="161">
        <f t="shared" si="60"/>
        <v>3.9403197297497194E-2</v>
      </c>
    </row>
    <row r="112" spans="2:13" x14ac:dyDescent="0.25">
      <c r="B112" s="163" t="s">
        <v>110</v>
      </c>
      <c r="C112" s="164">
        <v>15739</v>
      </c>
      <c r="D112" s="164">
        <v>843</v>
      </c>
      <c r="E112" s="164">
        <v>19729</v>
      </c>
      <c r="F112" s="164">
        <v>30001</v>
      </c>
      <c r="G112" s="164">
        <v>27648</v>
      </c>
      <c r="H112" s="164">
        <v>28228</v>
      </c>
      <c r="I112" s="179">
        <f t="shared" ref="I112:I119" si="64">IFERROR(H112/G112-1,"-")</f>
        <v>2.09780092592593E-2</v>
      </c>
      <c r="J112" s="165">
        <f t="shared" si="61"/>
        <v>32.48517200474496</v>
      </c>
      <c r="K112" s="164">
        <f t="shared" si="62"/>
        <v>580</v>
      </c>
      <c r="L112" s="164">
        <f t="shared" si="63"/>
        <v>27385</v>
      </c>
      <c r="M112" s="165">
        <f t="shared" si="60"/>
        <v>2.1304247415459995E-2</v>
      </c>
    </row>
    <row r="113" spans="2:13" x14ac:dyDescent="0.25">
      <c r="B113" s="163" t="s">
        <v>113</v>
      </c>
      <c r="C113" s="164">
        <v>1827</v>
      </c>
      <c r="D113" s="164">
        <v>928</v>
      </c>
      <c r="E113" s="164">
        <v>2716</v>
      </c>
      <c r="F113" s="164">
        <v>2760</v>
      </c>
      <c r="G113" s="164">
        <v>2778</v>
      </c>
      <c r="H113" s="164">
        <v>2812</v>
      </c>
      <c r="I113" s="179">
        <f t="shared" si="64"/>
        <v>1.2239020878329843E-2</v>
      </c>
      <c r="J113" s="165">
        <f t="shared" si="61"/>
        <v>2.0301724137931036</v>
      </c>
      <c r="K113" s="164">
        <f t="shared" si="62"/>
        <v>34</v>
      </c>
      <c r="L113" s="164">
        <f t="shared" si="63"/>
        <v>1884</v>
      </c>
      <c r="M113" s="165">
        <f t="shared" si="60"/>
        <v>2.1222737612396733E-3</v>
      </c>
    </row>
    <row r="114" spans="2:13" x14ac:dyDescent="0.25">
      <c r="B114" s="163" t="s">
        <v>116</v>
      </c>
      <c r="C114" s="164">
        <v>1518</v>
      </c>
      <c r="D114" s="164">
        <v>962</v>
      </c>
      <c r="E114" s="164">
        <v>2767</v>
      </c>
      <c r="F114" s="164">
        <v>4286</v>
      </c>
      <c r="G114" s="164">
        <v>2766</v>
      </c>
      <c r="H114" s="164">
        <v>4028</v>
      </c>
      <c r="I114" s="179">
        <f t="shared" si="64"/>
        <v>0.45625451916124371</v>
      </c>
      <c r="J114" s="165">
        <f t="shared" si="61"/>
        <v>3.1871101871101875</v>
      </c>
      <c r="K114" s="164">
        <f t="shared" si="62"/>
        <v>1262</v>
      </c>
      <c r="L114" s="164">
        <f t="shared" si="63"/>
        <v>3066</v>
      </c>
      <c r="M114" s="165">
        <f t="shared" si="60"/>
        <v>3.040013766100073E-3</v>
      </c>
    </row>
    <row r="115" spans="2:13" x14ac:dyDescent="0.25">
      <c r="B115" s="163" t="s">
        <v>123</v>
      </c>
      <c r="C115" s="164">
        <v>586</v>
      </c>
      <c r="D115" s="164">
        <v>54</v>
      </c>
      <c r="E115" s="164">
        <v>2017</v>
      </c>
      <c r="F115" s="164">
        <v>1735</v>
      </c>
      <c r="G115" s="164">
        <v>2107</v>
      </c>
      <c r="H115" s="164">
        <v>2195</v>
      </c>
      <c r="I115" s="179">
        <f t="shared" si="64"/>
        <v>4.1765543426673046E-2</v>
      </c>
      <c r="J115" s="165">
        <f t="shared" si="61"/>
        <v>39.648148148148145</v>
      </c>
      <c r="K115" s="164">
        <f t="shared" si="62"/>
        <v>88</v>
      </c>
      <c r="L115" s="164">
        <f t="shared" si="63"/>
        <v>2141</v>
      </c>
      <c r="M115" s="165">
        <f t="shared" si="60"/>
        <v>1.656611275220869E-3</v>
      </c>
    </row>
    <row r="116" spans="2:13" x14ac:dyDescent="0.25">
      <c r="B116" s="163" t="s">
        <v>119</v>
      </c>
      <c r="C116" s="164">
        <v>875</v>
      </c>
      <c r="D116" s="164">
        <v>62</v>
      </c>
      <c r="E116" s="164">
        <v>1469</v>
      </c>
      <c r="F116" s="164">
        <v>1445</v>
      </c>
      <c r="G116" s="164">
        <v>1654</v>
      </c>
      <c r="H116" s="164">
        <v>1457</v>
      </c>
      <c r="I116" s="179">
        <f t="shared" si="64"/>
        <v>-0.11910519951632403</v>
      </c>
      <c r="J116" s="165">
        <f t="shared" si="61"/>
        <v>22.5</v>
      </c>
      <c r="K116" s="164">
        <f t="shared" si="62"/>
        <v>-197</v>
      </c>
      <c r="L116" s="164">
        <f t="shared" si="63"/>
        <v>1395</v>
      </c>
      <c r="M116" s="165">
        <f t="shared" si="60"/>
        <v>1.0996276209552648E-3</v>
      </c>
    </row>
    <row r="117" spans="2:13" x14ac:dyDescent="0.25">
      <c r="B117" s="163" t="s">
        <v>128</v>
      </c>
      <c r="C117" s="164">
        <v>386</v>
      </c>
      <c r="D117" s="164">
        <v>0</v>
      </c>
      <c r="E117" s="164">
        <v>389</v>
      </c>
      <c r="F117" s="164">
        <v>614</v>
      </c>
      <c r="G117" s="164">
        <v>805</v>
      </c>
      <c r="H117" s="164">
        <v>724</v>
      </c>
      <c r="I117" s="179">
        <f t="shared" si="64"/>
        <v>-0.10062111801242235</v>
      </c>
      <c r="J117" s="165" t="str">
        <f t="shared" si="61"/>
        <v>-</v>
      </c>
      <c r="K117" s="164">
        <f t="shared" si="62"/>
        <v>-81</v>
      </c>
      <c r="L117" s="164">
        <f t="shared" si="63"/>
        <v>724</v>
      </c>
      <c r="M117" s="165">
        <f t="shared" si="60"/>
        <v>5.4641756868332992E-4</v>
      </c>
    </row>
    <row r="118" spans="2:13" x14ac:dyDescent="0.25">
      <c r="B118" s="163" t="s">
        <v>131</v>
      </c>
      <c r="C118" s="164">
        <v>909</v>
      </c>
      <c r="D118" s="164">
        <v>0</v>
      </c>
      <c r="E118" s="164">
        <v>606</v>
      </c>
      <c r="F118" s="164">
        <v>393</v>
      </c>
      <c r="G118" s="164">
        <v>1001</v>
      </c>
      <c r="H118" s="164">
        <v>593</v>
      </c>
      <c r="I118" s="179">
        <f t="shared" si="64"/>
        <v>-0.40759240759240756</v>
      </c>
      <c r="J118" s="165" t="str">
        <f t="shared" si="61"/>
        <v>-</v>
      </c>
      <c r="K118" s="164">
        <f t="shared" si="62"/>
        <v>-408</v>
      </c>
      <c r="L118" s="164">
        <f t="shared" si="63"/>
        <v>593</v>
      </c>
      <c r="M118" s="165">
        <f t="shared" si="60"/>
        <v>4.4754919644919149E-4</v>
      </c>
    </row>
    <row r="119" spans="2:13" x14ac:dyDescent="0.25">
      <c r="B119" s="168" t="s">
        <v>145</v>
      </c>
      <c r="C119" s="169">
        <f t="shared" ref="C119" si="65">C111-SUM(C112:C118)</f>
        <v>6961</v>
      </c>
      <c r="D119" s="169">
        <f t="shared" ref="D119:E119" si="66">D111-SUM(D112:D118)</f>
        <v>818</v>
      </c>
      <c r="E119" s="169">
        <f t="shared" si="66"/>
        <v>9515</v>
      </c>
      <c r="F119" s="169">
        <f t="shared" ref="F119:H119" si="67">F111-SUM(F112:F118)</f>
        <v>7724</v>
      </c>
      <c r="G119" s="169">
        <f t="shared" si="67"/>
        <v>9941</v>
      </c>
      <c r="H119" s="169">
        <f t="shared" si="67"/>
        <v>12172</v>
      </c>
      <c r="I119" s="180">
        <f t="shared" si="64"/>
        <v>0.22442410220299758</v>
      </c>
      <c r="J119" s="170">
        <f t="shared" si="61"/>
        <v>13.880195599022004</v>
      </c>
      <c r="K119" s="169">
        <f>H119-G119</f>
        <v>2231</v>
      </c>
      <c r="L119" s="169">
        <f t="shared" si="63"/>
        <v>11354</v>
      </c>
      <c r="M119" s="170">
        <f t="shared" si="60"/>
        <v>9.1864566933888003E-3</v>
      </c>
    </row>
    <row r="120" spans="2:13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68</v>
      </c>
      <c r="C121" s="176">
        <v>52853</v>
      </c>
      <c r="D121" s="176">
        <v>23120</v>
      </c>
      <c r="E121" s="176">
        <v>51259</v>
      </c>
      <c r="F121" s="176">
        <v>71558</v>
      </c>
      <c r="G121" s="176">
        <v>69463</v>
      </c>
      <c r="H121" s="176">
        <v>76411</v>
      </c>
      <c r="I121" s="177">
        <f>IFERROR(H121/G121-1,"-")</f>
        <v>0.10002447346069121</v>
      </c>
      <c r="J121" s="177">
        <f>IFERROR(H121/D121-1,"-")</f>
        <v>2.3049740484429067</v>
      </c>
      <c r="K121" s="176">
        <f>H121-G121</f>
        <v>6948</v>
      </c>
      <c r="L121" s="176">
        <f>H121-D121</f>
        <v>53291</v>
      </c>
      <c r="M121" s="177">
        <f t="shared" ref="M121:M133" si="68">H121/H$9</f>
        <v>5.7668940387654584E-2</v>
      </c>
    </row>
    <row r="122" spans="2:13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61">
        <f t="shared" ref="J122:J133" si="69">IFERROR(H122/D122-1,"-")</f>
        <v>1.9644457291516115</v>
      </c>
      <c r="K122" s="160">
        <f t="shared" ref="K122:K132" si="70">H122-G122</f>
        <v>4439</v>
      </c>
      <c r="L122" s="160">
        <f t="shared" ref="L122:L133" si="71">H122-D122</f>
        <v>27184</v>
      </c>
      <c r="M122" s="161">
        <f t="shared" si="68"/>
        <v>3.0960140196861267E-2</v>
      </c>
    </row>
    <row r="123" spans="2:13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5">
        <f t="shared" si="69"/>
        <v>1.5164543524416136</v>
      </c>
      <c r="K123" s="164">
        <f t="shared" si="70"/>
        <v>2614</v>
      </c>
      <c r="L123" s="164">
        <f t="shared" si="71"/>
        <v>11428</v>
      </c>
      <c r="M123" s="165">
        <f t="shared" si="68"/>
        <v>1.431251764158932E-2</v>
      </c>
    </row>
    <row r="124" spans="2:13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5">
        <f t="shared" si="69"/>
        <v>2.5001586797841955</v>
      </c>
      <c r="K124" s="164">
        <f t="shared" si="70"/>
        <v>1825</v>
      </c>
      <c r="L124" s="164">
        <f t="shared" si="71"/>
        <v>15756</v>
      </c>
      <c r="M124" s="165">
        <f t="shared" si="68"/>
        <v>1.6647622555271947E-2</v>
      </c>
    </row>
    <row r="125" spans="2:13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61">
        <f t="shared" si="69"/>
        <v>2.8126481361775482</v>
      </c>
      <c r="K125" s="160">
        <f t="shared" si="70"/>
        <v>2509</v>
      </c>
      <c r="L125" s="160">
        <f t="shared" si="71"/>
        <v>26107</v>
      </c>
      <c r="M125" s="161">
        <f t="shared" si="68"/>
        <v>2.6708800190793316E-2</v>
      </c>
    </row>
    <row r="126" spans="2:13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72">IFERROR(H126/G126-1,"-")</f>
        <v>-7.3689182805857345E-2</v>
      </c>
      <c r="J126" s="165">
        <f t="shared" si="69"/>
        <v>13.744360902255639</v>
      </c>
      <c r="K126" s="164">
        <f t="shared" si="70"/>
        <v>-312</v>
      </c>
      <c r="L126" s="164">
        <f t="shared" si="71"/>
        <v>3656</v>
      </c>
      <c r="M126" s="165">
        <f t="shared" si="68"/>
        <v>2.9600134038342816E-3</v>
      </c>
    </row>
    <row r="127" spans="2:13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72"/>
        <v>0.16440933032355165</v>
      </c>
      <c r="J127" s="165">
        <f t="shared" si="69"/>
        <v>4.8506616257088844</v>
      </c>
      <c r="K127" s="164">
        <f t="shared" si="70"/>
        <v>874</v>
      </c>
      <c r="L127" s="164">
        <f t="shared" si="71"/>
        <v>5132</v>
      </c>
      <c r="M127" s="165">
        <f t="shared" si="68"/>
        <v>4.6717192681627242E-3</v>
      </c>
    </row>
    <row r="128" spans="2:13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72"/>
        <v>4.5774647887323994E-2</v>
      </c>
      <c r="J128" s="165">
        <f t="shared" si="69"/>
        <v>1.3304272013949432</v>
      </c>
      <c r="K128" s="164">
        <f t="shared" si="70"/>
        <v>117</v>
      </c>
      <c r="L128" s="164">
        <f t="shared" si="71"/>
        <v>1526</v>
      </c>
      <c r="M128" s="165">
        <f t="shared" si="68"/>
        <v>2.017367625815664E-3</v>
      </c>
    </row>
    <row r="129" spans="2:13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72"/>
        <v>0.15080346106304088</v>
      </c>
      <c r="J129" s="165">
        <f t="shared" si="69"/>
        <v>6.2734375</v>
      </c>
      <c r="K129" s="164">
        <f t="shared" si="70"/>
        <v>122</v>
      </c>
      <c r="L129" s="164">
        <f t="shared" si="71"/>
        <v>803</v>
      </c>
      <c r="M129" s="165">
        <f t="shared" si="68"/>
        <v>7.0264469122124332E-4</v>
      </c>
    </row>
    <row r="130" spans="2:13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72"/>
        <v>0.10975609756097571</v>
      </c>
      <c r="J130" s="165">
        <f t="shared" si="69"/>
        <v>5.5</v>
      </c>
      <c r="K130" s="164">
        <f t="shared" si="70"/>
        <v>72</v>
      </c>
      <c r="L130" s="164">
        <f t="shared" si="71"/>
        <v>616</v>
      </c>
      <c r="M130" s="165">
        <f t="shared" si="68"/>
        <v>5.4943645027826545E-4</v>
      </c>
    </row>
    <row r="131" spans="2:13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72"/>
        <v>-0.21825962910128383</v>
      </c>
      <c r="J131" s="165">
        <f t="shared" si="69"/>
        <v>67.5</v>
      </c>
      <c r="K131" s="164">
        <f t="shared" si="70"/>
        <v>-153</v>
      </c>
      <c r="L131" s="164">
        <f t="shared" si="71"/>
        <v>540</v>
      </c>
      <c r="M131" s="165">
        <f t="shared" si="68"/>
        <v>4.1358677850616683E-4</v>
      </c>
    </row>
    <row r="132" spans="2:13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72"/>
        <v>9.5100864553314013E-2</v>
      </c>
      <c r="J132" s="165">
        <f t="shared" si="69"/>
        <v>20.111111111111111</v>
      </c>
      <c r="K132" s="164">
        <f t="shared" si="70"/>
        <v>99</v>
      </c>
      <c r="L132" s="164">
        <f t="shared" si="71"/>
        <v>1086</v>
      </c>
      <c r="M132" s="165">
        <f t="shared" si="68"/>
        <v>8.6038125455662438E-4</v>
      </c>
    </row>
    <row r="133" spans="2:13" x14ac:dyDescent="0.25">
      <c r="B133" s="168" t="s">
        <v>145</v>
      </c>
      <c r="C133" s="169">
        <f t="shared" ref="C133" si="73">C125-SUM(C126:C132)</f>
        <v>15677</v>
      </c>
      <c r="D133" s="169">
        <f t="shared" ref="D133:E133" si="74">D125-SUM(D126:D132)</f>
        <v>6509</v>
      </c>
      <c r="E133" s="169">
        <f t="shared" si="74"/>
        <v>13764</v>
      </c>
      <c r="F133" s="169">
        <f t="shared" ref="F133:H133" si="75">F125-SUM(F126:F132)</f>
        <v>18056</v>
      </c>
      <c r="G133" s="169">
        <f t="shared" si="75"/>
        <v>17567</v>
      </c>
      <c r="H133" s="169">
        <f t="shared" si="75"/>
        <v>19257</v>
      </c>
      <c r="I133" s="180">
        <f t="shared" si="72"/>
        <v>9.6203108100415546E-2</v>
      </c>
      <c r="J133" s="170">
        <f t="shared" si="69"/>
        <v>1.9585189737286832</v>
      </c>
      <c r="K133" s="169">
        <f>H133-G133</f>
        <v>1690</v>
      </c>
      <c r="L133" s="169">
        <f t="shared" si="71"/>
        <v>12748</v>
      </c>
      <c r="M133" s="170">
        <f t="shared" si="68"/>
        <v>1.4533650718418348E-2</v>
      </c>
    </row>
    <row r="134" spans="2:13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68</v>
      </c>
      <c r="C135" s="176">
        <v>52299</v>
      </c>
      <c r="D135" s="176">
        <v>16771</v>
      </c>
      <c r="E135" s="176">
        <v>59495</v>
      </c>
      <c r="F135" s="176">
        <v>67265</v>
      </c>
      <c r="G135" s="176">
        <v>73927</v>
      </c>
      <c r="H135" s="176">
        <v>69867</v>
      </c>
      <c r="I135" s="177">
        <f>IFERROR(H135/G135-1,"-")</f>
        <v>-5.4919041757409359E-2</v>
      </c>
      <c r="J135" s="177">
        <f>IFERROR(H135/D135-1,"-")</f>
        <v>3.1659412080376841</v>
      </c>
      <c r="K135" s="176">
        <f>H135-G135</f>
        <v>-4060</v>
      </c>
      <c r="L135" s="176">
        <f>H135-D135</f>
        <v>53096</v>
      </c>
      <c r="M135" s="177">
        <f t="shared" ref="M135:M147" si="76">H135/H$9</f>
        <v>5.2730050098340066E-2</v>
      </c>
    </row>
    <row r="136" spans="2:13" x14ac:dyDescent="0.25">
      <c r="B136" s="159" t="s">
        <v>97</v>
      </c>
      <c r="C136" s="160">
        <v>2629</v>
      </c>
      <c r="D136" s="160">
        <v>9271</v>
      </c>
      <c r="E136" s="160">
        <v>3607</v>
      </c>
      <c r="F136" s="160">
        <v>4578</v>
      </c>
      <c r="G136" s="160">
        <v>4715</v>
      </c>
      <c r="H136" s="160">
        <v>2450</v>
      </c>
      <c r="I136" s="178">
        <f>IFERROR(H136/G136-1,"-")</f>
        <v>-0.48038176033934255</v>
      </c>
      <c r="J136" s="161">
        <f t="shared" ref="J136:J147" si="77">IFERROR(H136/D136-1,"-")</f>
        <v>-0.73573508790853204</v>
      </c>
      <c r="K136" s="160">
        <f t="shared" ref="K136:K146" si="78">H136-G136</f>
        <v>-2265</v>
      </c>
      <c r="L136" s="160">
        <f t="shared" ref="L136:L147" si="79">H136-D136</f>
        <v>-6821</v>
      </c>
      <c r="M136" s="161">
        <f t="shared" si="76"/>
        <v>1.8490649768980085E-3</v>
      </c>
    </row>
    <row r="137" spans="2:13" x14ac:dyDescent="0.25">
      <c r="B137" s="163" t="s">
        <v>103</v>
      </c>
      <c r="C137" s="164">
        <v>1763</v>
      </c>
      <c r="D137" s="164">
        <v>8191</v>
      </c>
      <c r="E137" s="164">
        <v>2036</v>
      </c>
      <c r="F137" s="164">
        <v>2600</v>
      </c>
      <c r="G137" s="164">
        <v>2968</v>
      </c>
      <c r="H137" s="164">
        <v>843</v>
      </c>
      <c r="I137" s="179">
        <f>IFERROR(H137/G137-1,"-")</f>
        <v>-0.71597035040431267</v>
      </c>
      <c r="J137" s="165">
        <f t="shared" si="77"/>
        <v>-0.89708216335001834</v>
      </c>
      <c r="K137" s="164">
        <f t="shared" si="78"/>
        <v>-2125</v>
      </c>
      <c r="L137" s="164">
        <f t="shared" si="79"/>
        <v>-7348</v>
      </c>
      <c r="M137" s="165">
        <f t="shared" si="76"/>
        <v>6.3622929613266178E-4</v>
      </c>
    </row>
    <row r="138" spans="2:13" x14ac:dyDescent="0.25">
      <c r="B138" s="163" t="s">
        <v>100</v>
      </c>
      <c r="C138" s="164">
        <v>866</v>
      </c>
      <c r="D138" s="164">
        <v>1080</v>
      </c>
      <c r="E138" s="164">
        <v>1571</v>
      </c>
      <c r="F138" s="164">
        <v>1978</v>
      </c>
      <c r="G138" s="164">
        <v>1747</v>
      </c>
      <c r="H138" s="164">
        <v>1607</v>
      </c>
      <c r="I138" s="179">
        <f>IFERROR(H138/G138-1,"-")</f>
        <v>-8.0137378362907796E-2</v>
      </c>
      <c r="J138" s="165">
        <f t="shared" si="77"/>
        <v>0.48796296296296293</v>
      </c>
      <c r="K138" s="164">
        <f t="shared" si="78"/>
        <v>-140</v>
      </c>
      <c r="L138" s="164">
        <f t="shared" si="79"/>
        <v>527</v>
      </c>
      <c r="M138" s="165">
        <f t="shared" si="76"/>
        <v>1.2128356807653469E-3</v>
      </c>
    </row>
    <row r="139" spans="2:13" x14ac:dyDescent="0.25">
      <c r="B139" s="159" t="s">
        <v>107</v>
      </c>
      <c r="C139" s="160">
        <v>49670</v>
      </c>
      <c r="D139" s="160">
        <v>7500</v>
      </c>
      <c r="E139" s="160">
        <v>55888</v>
      </c>
      <c r="F139" s="160">
        <v>62687</v>
      </c>
      <c r="G139" s="160">
        <v>69212</v>
      </c>
      <c r="H139" s="160">
        <v>67417</v>
      </c>
      <c r="I139" s="178">
        <f>IFERROR(H139/G139-1,"-")</f>
        <v>-2.5934808992660208E-2</v>
      </c>
      <c r="J139" s="161">
        <f t="shared" si="77"/>
        <v>7.9889333333333337</v>
      </c>
      <c r="K139" s="160">
        <f t="shared" si="78"/>
        <v>-1795</v>
      </c>
      <c r="L139" s="160">
        <f t="shared" si="79"/>
        <v>59917</v>
      </c>
      <c r="M139" s="161">
        <f t="shared" si="76"/>
        <v>5.0880985121442061E-2</v>
      </c>
    </row>
    <row r="140" spans="2:13" x14ac:dyDescent="0.25">
      <c r="B140" s="163" t="s">
        <v>110</v>
      </c>
      <c r="C140" s="164">
        <v>21732</v>
      </c>
      <c r="D140" s="164">
        <v>269</v>
      </c>
      <c r="E140" s="164">
        <v>20863</v>
      </c>
      <c r="F140" s="164">
        <v>23550</v>
      </c>
      <c r="G140" s="164">
        <v>27327</v>
      </c>
      <c r="H140" s="164">
        <v>27471</v>
      </c>
      <c r="I140" s="179">
        <f t="shared" ref="I140:I147" si="80">IFERROR(H140/G140-1,"-")</f>
        <v>5.2695136678011512E-3</v>
      </c>
      <c r="J140" s="165">
        <f t="shared" si="77"/>
        <v>101.12267657992565</v>
      </c>
      <c r="K140" s="164">
        <f t="shared" si="78"/>
        <v>144</v>
      </c>
      <c r="L140" s="164">
        <f t="shared" si="79"/>
        <v>27202</v>
      </c>
      <c r="M140" s="165">
        <f t="shared" si="76"/>
        <v>2.0732924073618448E-2</v>
      </c>
    </row>
    <row r="141" spans="2:13" x14ac:dyDescent="0.25">
      <c r="B141" s="163" t="s">
        <v>113</v>
      </c>
      <c r="C141" s="164">
        <v>3339</v>
      </c>
      <c r="D141" s="164">
        <v>747</v>
      </c>
      <c r="E141" s="164">
        <v>3922</v>
      </c>
      <c r="F141" s="164">
        <v>5665</v>
      </c>
      <c r="G141" s="164">
        <v>7061</v>
      </c>
      <c r="H141" s="164">
        <v>5857</v>
      </c>
      <c r="I141" s="179">
        <f t="shared" si="80"/>
        <v>-0.17051409148845775</v>
      </c>
      <c r="J141" s="165">
        <f t="shared" si="77"/>
        <v>6.8406961178045513</v>
      </c>
      <c r="K141" s="164">
        <f t="shared" si="78"/>
        <v>-1204</v>
      </c>
      <c r="L141" s="164">
        <f t="shared" si="79"/>
        <v>5110</v>
      </c>
      <c r="M141" s="165">
        <f t="shared" si="76"/>
        <v>4.4203973753843412E-3</v>
      </c>
    </row>
    <row r="142" spans="2:13" x14ac:dyDescent="0.25">
      <c r="B142" s="163" t="s">
        <v>116</v>
      </c>
      <c r="C142" s="164">
        <v>3563</v>
      </c>
      <c r="D142" s="164">
        <v>2708</v>
      </c>
      <c r="E142" s="164">
        <v>6453</v>
      </c>
      <c r="F142" s="164">
        <v>5613</v>
      </c>
      <c r="G142" s="164">
        <v>5986</v>
      </c>
      <c r="H142" s="164">
        <v>5909</v>
      </c>
      <c r="I142" s="179">
        <f t="shared" si="80"/>
        <v>-1.2863347811560288E-2</v>
      </c>
      <c r="J142" s="165">
        <f t="shared" si="77"/>
        <v>1.1820531757754802</v>
      </c>
      <c r="K142" s="164">
        <f t="shared" si="78"/>
        <v>-77</v>
      </c>
      <c r="L142" s="164">
        <f t="shared" si="79"/>
        <v>3201</v>
      </c>
      <c r="M142" s="165">
        <f t="shared" si="76"/>
        <v>4.4596428361185032E-3</v>
      </c>
    </row>
    <row r="143" spans="2:13" x14ac:dyDescent="0.25">
      <c r="B143" s="163" t="s">
        <v>123</v>
      </c>
      <c r="C143" s="164">
        <v>765</v>
      </c>
      <c r="D143" s="164">
        <v>93</v>
      </c>
      <c r="E143" s="164">
        <v>2259</v>
      </c>
      <c r="F143" s="164">
        <v>2063</v>
      </c>
      <c r="G143" s="164">
        <v>1716</v>
      </c>
      <c r="H143" s="164">
        <v>1737</v>
      </c>
      <c r="I143" s="179">
        <f t="shared" si="80"/>
        <v>1.2237762237762295E-2</v>
      </c>
      <c r="J143" s="165">
        <f t="shared" si="77"/>
        <v>17.677419354838708</v>
      </c>
      <c r="K143" s="164">
        <f t="shared" si="78"/>
        <v>21</v>
      </c>
      <c r="L143" s="164">
        <f t="shared" si="79"/>
        <v>1644</v>
      </c>
      <c r="M143" s="165">
        <f t="shared" si="76"/>
        <v>1.3109493326007515E-3</v>
      </c>
    </row>
    <row r="144" spans="2:13" x14ac:dyDescent="0.25">
      <c r="B144" s="163" t="s">
        <v>119</v>
      </c>
      <c r="C144" s="164">
        <v>861</v>
      </c>
      <c r="D144" s="164">
        <v>213</v>
      </c>
      <c r="E144" s="164">
        <v>1161</v>
      </c>
      <c r="F144" s="164">
        <v>1126</v>
      </c>
      <c r="G144" s="164">
        <v>1427</v>
      </c>
      <c r="H144" s="164">
        <v>1058</v>
      </c>
      <c r="I144" s="179">
        <f t="shared" si="80"/>
        <v>-0.25858444288717586</v>
      </c>
      <c r="J144" s="165">
        <f t="shared" si="77"/>
        <v>3.967136150234742</v>
      </c>
      <c r="K144" s="164">
        <f t="shared" si="78"/>
        <v>-369</v>
      </c>
      <c r="L144" s="164">
        <f t="shared" si="79"/>
        <v>845</v>
      </c>
      <c r="M144" s="165">
        <f t="shared" si="76"/>
        <v>7.9849418186044615E-4</v>
      </c>
    </row>
    <row r="145" spans="2:13" x14ac:dyDescent="0.25">
      <c r="B145" s="163" t="s">
        <v>128</v>
      </c>
      <c r="C145" s="164">
        <v>1961</v>
      </c>
      <c r="D145" s="164">
        <v>24</v>
      </c>
      <c r="E145" s="164">
        <v>1417</v>
      </c>
      <c r="F145" s="164">
        <v>2027</v>
      </c>
      <c r="G145" s="164">
        <v>1753</v>
      </c>
      <c r="H145" s="164">
        <v>1896</v>
      </c>
      <c r="I145" s="179">
        <f t="shared" si="80"/>
        <v>8.1574443810610298E-2</v>
      </c>
      <c r="J145" s="165">
        <f t="shared" si="77"/>
        <v>78</v>
      </c>
      <c r="K145" s="164">
        <f t="shared" si="78"/>
        <v>143</v>
      </c>
      <c r="L145" s="164">
        <f t="shared" si="79"/>
        <v>1872</v>
      </c>
      <c r="M145" s="165">
        <f t="shared" si="76"/>
        <v>1.4309498759994385E-3</v>
      </c>
    </row>
    <row r="146" spans="2:13" x14ac:dyDescent="0.25">
      <c r="B146" s="163" t="s">
        <v>131</v>
      </c>
      <c r="C146" s="164">
        <v>3933</v>
      </c>
      <c r="D146" s="164">
        <v>34</v>
      </c>
      <c r="E146" s="164">
        <v>687</v>
      </c>
      <c r="F146" s="164">
        <v>1265</v>
      </c>
      <c r="G146" s="164">
        <v>1344</v>
      </c>
      <c r="H146" s="164">
        <v>961</v>
      </c>
      <c r="I146" s="179">
        <f t="shared" si="80"/>
        <v>-0.28497023809523814</v>
      </c>
      <c r="J146" s="165">
        <f t="shared" si="77"/>
        <v>27.264705882352942</v>
      </c>
      <c r="K146" s="164">
        <f t="shared" si="78"/>
        <v>-383</v>
      </c>
      <c r="L146" s="164">
        <f t="shared" si="79"/>
        <v>927</v>
      </c>
      <c r="M146" s="165">
        <f t="shared" si="76"/>
        <v>7.2528630318325965E-4</v>
      </c>
    </row>
    <row r="147" spans="2:13" x14ac:dyDescent="0.25">
      <c r="B147" s="168" t="s">
        <v>145</v>
      </c>
      <c r="C147" s="169">
        <f t="shared" ref="C147" si="81">C139-SUM(C140:C146)</f>
        <v>13516</v>
      </c>
      <c r="D147" s="169">
        <f t="shared" ref="D147:E147" si="82">D139-SUM(D140:D146)</f>
        <v>3412</v>
      </c>
      <c r="E147" s="169">
        <f t="shared" si="82"/>
        <v>19126</v>
      </c>
      <c r="F147" s="169">
        <f t="shared" ref="F147:H147" si="83">F139-SUM(F140:F146)</f>
        <v>21378</v>
      </c>
      <c r="G147" s="169">
        <f t="shared" si="83"/>
        <v>22598</v>
      </c>
      <c r="H147" s="169">
        <f t="shared" si="83"/>
        <v>22528</v>
      </c>
      <c r="I147" s="180">
        <f t="shared" si="80"/>
        <v>-3.0976192583413997E-3</v>
      </c>
      <c r="J147" s="170">
        <f t="shared" si="77"/>
        <v>5.6025791324736227</v>
      </c>
      <c r="K147" s="169">
        <f>H147-G147</f>
        <v>-70</v>
      </c>
      <c r="L147" s="169">
        <f t="shared" si="79"/>
        <v>19116</v>
      </c>
      <c r="M147" s="170">
        <f t="shared" si="76"/>
        <v>1.7002341142676871E-2</v>
      </c>
    </row>
    <row r="148" spans="2:13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68</v>
      </c>
      <c r="C149" s="176">
        <v>23569</v>
      </c>
      <c r="D149" s="176">
        <v>8156</v>
      </c>
      <c r="E149" s="176">
        <v>26350</v>
      </c>
      <c r="F149" s="176">
        <v>29870</v>
      </c>
      <c r="G149" s="176">
        <v>33567</v>
      </c>
      <c r="H149" s="176">
        <v>31608</v>
      </c>
      <c r="I149" s="177">
        <f>IFERROR(H149/G149-1,"-")</f>
        <v>-5.8360890159978585E-2</v>
      </c>
      <c r="J149" s="177">
        <f>IFERROR(H149/D149-1,"-")</f>
        <v>2.8754291319274152</v>
      </c>
      <c r="K149" s="176">
        <f>H149-G149</f>
        <v>-1959</v>
      </c>
      <c r="L149" s="176">
        <f>H149-D149</f>
        <v>23452</v>
      </c>
      <c r="M149" s="177">
        <f t="shared" ref="M149:M161" si="84">H149/H$9</f>
        <v>2.3855202363180512E-2</v>
      </c>
    </row>
    <row r="150" spans="2:13" x14ac:dyDescent="0.25">
      <c r="B150" s="159" t="s">
        <v>97</v>
      </c>
      <c r="C150" s="160">
        <v>8081</v>
      </c>
      <c r="D150" s="160">
        <v>5410</v>
      </c>
      <c r="E150" s="160">
        <v>12245</v>
      </c>
      <c r="F150" s="160">
        <v>12313</v>
      </c>
      <c r="G150" s="160">
        <v>12127</v>
      </c>
      <c r="H150" s="160">
        <v>10077</v>
      </c>
      <c r="I150" s="178">
        <f>IFERROR(H150/G150-1,"-")</f>
        <v>-0.16904428135565264</v>
      </c>
      <c r="J150" s="161">
        <f t="shared" ref="J150:J161" si="85">IFERROR(H150/D150-1,"-")</f>
        <v>0.86266173752310538</v>
      </c>
      <c r="K150" s="160">
        <f t="shared" ref="K150:K160" si="86">H150-G150</f>
        <v>-2050</v>
      </c>
      <c r="L150" s="160">
        <f t="shared" ref="L150:L161" si="87">H150-D150</f>
        <v>4667</v>
      </c>
      <c r="M150" s="161">
        <f t="shared" si="84"/>
        <v>7.6053174580413196E-3</v>
      </c>
    </row>
    <row r="151" spans="2:13" x14ac:dyDescent="0.25">
      <c r="B151" s="163" t="s">
        <v>103</v>
      </c>
      <c r="C151" s="164">
        <v>4041</v>
      </c>
      <c r="D151" s="164">
        <v>4884</v>
      </c>
      <c r="E151" s="164">
        <v>8748</v>
      </c>
      <c r="F151" s="164">
        <v>8449</v>
      </c>
      <c r="G151" s="164">
        <v>9136</v>
      </c>
      <c r="H151" s="164">
        <v>6805</v>
      </c>
      <c r="I151" s="179">
        <f>IFERROR(H151/G151-1,"-")</f>
        <v>-0.25514448336252193</v>
      </c>
      <c r="J151" s="165">
        <f t="shared" si="85"/>
        <v>0.39332514332514323</v>
      </c>
      <c r="K151" s="164">
        <f t="shared" si="86"/>
        <v>-2331</v>
      </c>
      <c r="L151" s="164">
        <f t="shared" si="87"/>
        <v>1921</v>
      </c>
      <c r="M151" s="165">
        <f t="shared" si="84"/>
        <v>5.1358723133840605E-3</v>
      </c>
    </row>
    <row r="152" spans="2:13" x14ac:dyDescent="0.25">
      <c r="B152" s="163" t="s">
        <v>100</v>
      </c>
      <c r="C152" s="164">
        <v>4040</v>
      </c>
      <c r="D152" s="164">
        <v>526</v>
      </c>
      <c r="E152" s="164">
        <v>3497</v>
      </c>
      <c r="F152" s="164">
        <v>3864</v>
      </c>
      <c r="G152" s="164">
        <v>2991</v>
      </c>
      <c r="H152" s="164">
        <v>3272</v>
      </c>
      <c r="I152" s="179">
        <f>IFERROR(H152/G152-1,"-")</f>
        <v>9.3948512203276602E-2</v>
      </c>
      <c r="J152" s="165">
        <f t="shared" si="85"/>
        <v>5.2205323193916353</v>
      </c>
      <c r="K152" s="164">
        <f t="shared" si="86"/>
        <v>281</v>
      </c>
      <c r="L152" s="164">
        <f t="shared" si="87"/>
        <v>2746</v>
      </c>
      <c r="M152" s="165">
        <f t="shared" si="84"/>
        <v>2.4694451446572586E-3</v>
      </c>
    </row>
    <row r="153" spans="2:13" x14ac:dyDescent="0.25">
      <c r="B153" s="159" t="s">
        <v>107</v>
      </c>
      <c r="C153" s="160">
        <v>15488</v>
      </c>
      <c r="D153" s="160">
        <v>2746</v>
      </c>
      <c r="E153" s="160">
        <v>14105</v>
      </c>
      <c r="F153" s="160">
        <v>17557</v>
      </c>
      <c r="G153" s="160">
        <v>21440</v>
      </c>
      <c r="H153" s="160">
        <v>21531</v>
      </c>
      <c r="I153" s="178">
        <f>IFERROR(H153/G153-1,"-")</f>
        <v>4.2444029850745579E-3</v>
      </c>
      <c r="J153" s="161">
        <f t="shared" si="85"/>
        <v>6.840859431900947</v>
      </c>
      <c r="K153" s="160">
        <f t="shared" si="86"/>
        <v>91</v>
      </c>
      <c r="L153" s="160">
        <f t="shared" si="87"/>
        <v>18785</v>
      </c>
      <c r="M153" s="161">
        <f t="shared" si="84"/>
        <v>1.6249884905139192E-2</v>
      </c>
    </row>
    <row r="154" spans="2:13" x14ac:dyDescent="0.25">
      <c r="B154" s="163" t="s">
        <v>110</v>
      </c>
      <c r="C154" s="164">
        <v>4925</v>
      </c>
      <c r="D154" s="164">
        <v>94</v>
      </c>
      <c r="E154" s="164">
        <v>4826</v>
      </c>
      <c r="F154" s="164">
        <v>5319</v>
      </c>
      <c r="G154" s="164">
        <v>6183</v>
      </c>
      <c r="H154" s="164">
        <v>4849</v>
      </c>
      <c r="I154" s="179">
        <f t="shared" ref="I154:I161" si="88">IFERROR(H154/G154-1,"-")</f>
        <v>-0.21575287077470484</v>
      </c>
      <c r="J154" s="165">
        <f t="shared" si="85"/>
        <v>50.585106382978722</v>
      </c>
      <c r="K154" s="164">
        <f t="shared" si="86"/>
        <v>-1334</v>
      </c>
      <c r="L154" s="164">
        <f t="shared" si="87"/>
        <v>4755</v>
      </c>
      <c r="M154" s="165">
        <f t="shared" si="84"/>
        <v>3.6596392134605892E-3</v>
      </c>
    </row>
    <row r="155" spans="2:13" x14ac:dyDescent="0.25">
      <c r="B155" s="163" t="s">
        <v>113</v>
      </c>
      <c r="C155" s="164">
        <v>4219</v>
      </c>
      <c r="D155" s="164">
        <v>606</v>
      </c>
      <c r="E155" s="164">
        <v>3310</v>
      </c>
      <c r="F155" s="164">
        <v>3983</v>
      </c>
      <c r="G155" s="164">
        <v>4623</v>
      </c>
      <c r="H155" s="164">
        <v>4290</v>
      </c>
      <c r="I155" s="179">
        <f t="shared" si="88"/>
        <v>-7.2031148604802087E-2</v>
      </c>
      <c r="J155" s="165">
        <f t="shared" si="85"/>
        <v>6.0792079207920793</v>
      </c>
      <c r="K155" s="164">
        <f t="shared" si="86"/>
        <v>-333</v>
      </c>
      <c r="L155" s="164">
        <f t="shared" si="87"/>
        <v>3684</v>
      </c>
      <c r="M155" s="165">
        <f t="shared" si="84"/>
        <v>3.2377505105683499E-3</v>
      </c>
    </row>
    <row r="156" spans="2:13" x14ac:dyDescent="0.25">
      <c r="B156" s="163" t="s">
        <v>116</v>
      </c>
      <c r="C156" s="164">
        <v>1723</v>
      </c>
      <c r="D156" s="164">
        <v>698</v>
      </c>
      <c r="E156" s="164">
        <v>1540</v>
      </c>
      <c r="F156" s="164">
        <v>2275</v>
      </c>
      <c r="G156" s="164">
        <v>2893</v>
      </c>
      <c r="H156" s="164">
        <v>4361</v>
      </c>
      <c r="I156" s="179">
        <f t="shared" si="88"/>
        <v>0.50743173176633261</v>
      </c>
      <c r="J156" s="165">
        <f t="shared" si="85"/>
        <v>5.2478510028653291</v>
      </c>
      <c r="K156" s="164">
        <f t="shared" si="86"/>
        <v>1468</v>
      </c>
      <c r="L156" s="164">
        <f t="shared" si="87"/>
        <v>3663</v>
      </c>
      <c r="M156" s="165">
        <f t="shared" si="84"/>
        <v>3.2913356588784551E-3</v>
      </c>
    </row>
    <row r="157" spans="2:13" x14ac:dyDescent="0.25">
      <c r="B157" s="163" t="s">
        <v>123</v>
      </c>
      <c r="C157" s="164">
        <v>517</v>
      </c>
      <c r="D157" s="164">
        <v>89</v>
      </c>
      <c r="E157" s="164">
        <v>453</v>
      </c>
      <c r="F157" s="164">
        <v>634</v>
      </c>
      <c r="G157" s="164">
        <v>915</v>
      </c>
      <c r="H157" s="164">
        <v>995</v>
      </c>
      <c r="I157" s="179">
        <f t="shared" si="88"/>
        <v>8.7431693989071135E-2</v>
      </c>
      <c r="J157" s="165">
        <f t="shared" si="85"/>
        <v>10.179775280898877</v>
      </c>
      <c r="K157" s="164">
        <f t="shared" si="86"/>
        <v>80</v>
      </c>
      <c r="L157" s="164">
        <f t="shared" si="87"/>
        <v>906</v>
      </c>
      <c r="M157" s="165">
        <f t="shared" si="84"/>
        <v>7.5094679674021162E-4</v>
      </c>
    </row>
    <row r="158" spans="2:13" x14ac:dyDescent="0.25">
      <c r="B158" s="163" t="s">
        <v>119</v>
      </c>
      <c r="C158" s="164">
        <v>514</v>
      </c>
      <c r="D158" s="164">
        <v>100</v>
      </c>
      <c r="E158" s="164">
        <v>577</v>
      </c>
      <c r="F158" s="164">
        <v>805</v>
      </c>
      <c r="G158" s="164">
        <v>876</v>
      </c>
      <c r="H158" s="164">
        <v>839</v>
      </c>
      <c r="I158" s="179">
        <f t="shared" si="88"/>
        <v>-4.2237442922374413E-2</v>
      </c>
      <c r="J158" s="165">
        <f t="shared" si="85"/>
        <v>7.3900000000000006</v>
      </c>
      <c r="K158" s="164">
        <f t="shared" si="86"/>
        <v>-37</v>
      </c>
      <c r="L158" s="164">
        <f t="shared" si="87"/>
        <v>739</v>
      </c>
      <c r="M158" s="165">
        <f t="shared" si="84"/>
        <v>6.3321041453772624E-4</v>
      </c>
    </row>
    <row r="159" spans="2:13" x14ac:dyDescent="0.25">
      <c r="B159" s="163" t="s">
        <v>128</v>
      </c>
      <c r="C159" s="164">
        <v>331</v>
      </c>
      <c r="D159" s="164">
        <v>16</v>
      </c>
      <c r="E159" s="164">
        <v>210</v>
      </c>
      <c r="F159" s="164">
        <v>320</v>
      </c>
      <c r="G159" s="164">
        <v>254</v>
      </c>
      <c r="H159" s="164">
        <v>242</v>
      </c>
      <c r="I159" s="179">
        <f t="shared" si="88"/>
        <v>-4.7244094488189003E-2</v>
      </c>
      <c r="J159" s="165">
        <f t="shared" si="85"/>
        <v>14.125</v>
      </c>
      <c r="K159" s="164">
        <f t="shared" si="86"/>
        <v>-12</v>
      </c>
      <c r="L159" s="164">
        <f t="shared" si="87"/>
        <v>226</v>
      </c>
      <c r="M159" s="165">
        <f t="shared" si="84"/>
        <v>1.8264233649359921E-4</v>
      </c>
    </row>
    <row r="160" spans="2:13" x14ac:dyDescent="0.25">
      <c r="B160" s="163" t="s">
        <v>131</v>
      </c>
      <c r="C160" s="164">
        <v>420</v>
      </c>
      <c r="D160" s="164">
        <v>26</v>
      </c>
      <c r="E160" s="164">
        <v>324</v>
      </c>
      <c r="F160" s="164">
        <v>464</v>
      </c>
      <c r="G160" s="164">
        <v>463</v>
      </c>
      <c r="H160" s="164">
        <v>326</v>
      </c>
      <c r="I160" s="179">
        <f t="shared" si="88"/>
        <v>-0.29589632829373647</v>
      </c>
      <c r="J160" s="165">
        <f t="shared" si="85"/>
        <v>11.538461538461538</v>
      </c>
      <c r="K160" s="164">
        <f t="shared" si="86"/>
        <v>-137</v>
      </c>
      <c r="L160" s="164">
        <f t="shared" si="87"/>
        <v>300</v>
      </c>
      <c r="M160" s="165">
        <f t="shared" si="84"/>
        <v>2.4603884998724521E-4</v>
      </c>
    </row>
    <row r="161" spans="2:13" x14ac:dyDescent="0.25">
      <c r="B161" s="168" t="s">
        <v>145</v>
      </c>
      <c r="C161" s="169">
        <f t="shared" ref="C161" si="89">C153-SUM(C154:C160)</f>
        <v>2839</v>
      </c>
      <c r="D161" s="169">
        <f t="shared" ref="D161:E161" si="90">D153-SUM(D154:D160)</f>
        <v>1117</v>
      </c>
      <c r="E161" s="169">
        <f t="shared" si="90"/>
        <v>2865</v>
      </c>
      <c r="F161" s="169">
        <f t="shared" ref="F161:H161" si="91">F153-SUM(F154:F160)</f>
        <v>3757</v>
      </c>
      <c r="G161" s="169">
        <f t="shared" si="91"/>
        <v>5233</v>
      </c>
      <c r="H161" s="169">
        <f t="shared" si="91"/>
        <v>5629</v>
      </c>
      <c r="I161" s="180">
        <f t="shared" si="88"/>
        <v>7.5673609784062679E-2</v>
      </c>
      <c r="J161" s="170">
        <f t="shared" si="85"/>
        <v>4.0393912264995526</v>
      </c>
      <c r="K161" s="169">
        <f>H161-G161</f>
        <v>396</v>
      </c>
      <c r="L161" s="169">
        <f t="shared" si="87"/>
        <v>4512</v>
      </c>
      <c r="M161" s="170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3A3A-2AEF-42F0-8EFA-DFD9F10670E6}">
  <sheetPr>
    <tabColor theme="7" tint="0.79998168889431442"/>
    <pageSetUpPr fitToPage="1"/>
  </sheetPr>
  <dimension ref="A1:W163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4"/>
      <c r="K4" s="144"/>
      <c r="N4" s="143" t="s">
        <v>260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5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6" customFormat="1" ht="72" customHeight="1" x14ac:dyDescent="0.25">
      <c r="B7" s="147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254</v>
      </c>
      <c r="P7" s="172" t="s">
        <v>255</v>
      </c>
      <c r="Q7" s="172" t="s">
        <v>256</v>
      </c>
      <c r="R7" s="172" t="s">
        <v>257</v>
      </c>
      <c r="S7" s="172" t="s">
        <v>258</v>
      </c>
      <c r="T7" s="172" t="s">
        <v>259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50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724591</v>
      </c>
      <c r="D9" s="176">
        <f t="shared" si="0"/>
        <v>135887</v>
      </c>
      <c r="E9" s="176">
        <f t="shared" si="0"/>
        <v>806783</v>
      </c>
      <c r="F9" s="176">
        <f t="shared" si="0"/>
        <v>993506</v>
      </c>
      <c r="G9" s="176">
        <f t="shared" si="0"/>
        <v>1059138</v>
      </c>
      <c r="H9" s="176">
        <f t="shared" si="0"/>
        <v>1034824</v>
      </c>
      <c r="I9" s="177">
        <f>IFERROR(H9/G9-1,"-")</f>
        <v>-2.2956404170183631E-2</v>
      </c>
      <c r="J9" s="176">
        <f t="shared" ref="J9:J21" si="1">H9-G9</f>
        <v>-24314</v>
      </c>
      <c r="K9" s="177">
        <f t="shared" ref="K9:K21" si="2">H9/H$9</f>
        <v>1</v>
      </c>
      <c r="N9" s="156" t="s">
        <v>68</v>
      </c>
      <c r="O9" s="176">
        <f t="shared" ref="O9:T9" si="3">O10+O13</f>
        <v>22627</v>
      </c>
      <c r="P9" s="176">
        <f t="shared" si="3"/>
        <v>5553</v>
      </c>
      <c r="Q9" s="176">
        <f t="shared" si="3"/>
        <v>40659</v>
      </c>
      <c r="R9" s="176">
        <f t="shared" si="3"/>
        <v>51144</v>
      </c>
      <c r="S9" s="176">
        <f t="shared" si="3"/>
        <v>49721</v>
      </c>
      <c r="T9" s="176">
        <f t="shared" si="3"/>
        <v>53497</v>
      </c>
      <c r="U9" s="177">
        <f>IFERROR(T9/S9-1,"-")</f>
        <v>7.5943766215482489E-2</v>
      </c>
      <c r="V9" s="176">
        <f>T9-S9</f>
        <v>3776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122859</v>
      </c>
      <c r="D10" s="160">
        <v>69228</v>
      </c>
      <c r="E10" s="160">
        <v>143615</v>
      </c>
      <c r="F10" s="160">
        <v>169054</v>
      </c>
      <c r="G10" s="160">
        <v>162721</v>
      </c>
      <c r="H10" s="160">
        <v>155616</v>
      </c>
      <c r="I10" s="178">
        <f>IFERROR(H10/G10-1,"-")</f>
        <v>-4.3663694298830547E-2</v>
      </c>
      <c r="J10" s="159">
        <f t="shared" si="1"/>
        <v>-7105</v>
      </c>
      <c r="K10" s="161">
        <f t="shared" si="2"/>
        <v>0.15037919491623697</v>
      </c>
      <c r="N10" s="159" t="s">
        <v>97</v>
      </c>
      <c r="O10" s="160">
        <v>5441</v>
      </c>
      <c r="P10" s="160">
        <v>2819</v>
      </c>
      <c r="Q10" s="160">
        <v>6243</v>
      </c>
      <c r="R10" s="160">
        <v>8171</v>
      </c>
      <c r="S10" s="160">
        <v>7134</v>
      </c>
      <c r="T10" s="160">
        <v>7551</v>
      </c>
      <c r="U10" s="178">
        <f>IFERROR(T10/S10-1,"-")</f>
        <v>5.8452481076535001E-2</v>
      </c>
      <c r="V10" s="159">
        <f t="shared" ref="V10:V20" si="5">T10-S10</f>
        <v>417</v>
      </c>
      <c r="W10" s="161">
        <f t="shared" si="4"/>
        <v>0.14114810176271567</v>
      </c>
    </row>
    <row r="11" spans="1:23" x14ac:dyDescent="0.25">
      <c r="A11" s="162" t="s">
        <v>100</v>
      </c>
      <c r="B11" s="163" t="s">
        <v>103</v>
      </c>
      <c r="C11" s="164">
        <v>41140</v>
      </c>
      <c r="D11" s="164">
        <v>48609</v>
      </c>
      <c r="E11" s="164">
        <v>56918</v>
      </c>
      <c r="F11" s="164">
        <v>60280</v>
      </c>
      <c r="G11" s="164">
        <v>57056</v>
      </c>
      <c r="H11" s="164">
        <v>51949</v>
      </c>
      <c r="I11" s="179">
        <f>IFERROR(H11/G11-1,"-")</f>
        <v>-8.950855300056082E-2</v>
      </c>
      <c r="J11" s="163">
        <f t="shared" si="1"/>
        <v>-5107</v>
      </c>
      <c r="K11" s="165">
        <f t="shared" si="2"/>
        <v>5.0200807093766668E-2</v>
      </c>
      <c r="N11" s="163" t="s">
        <v>103</v>
      </c>
      <c r="O11" s="164">
        <v>273</v>
      </c>
      <c r="P11" s="164">
        <v>2738</v>
      </c>
      <c r="Q11" s="164">
        <v>2825</v>
      </c>
      <c r="R11" s="164">
        <v>2748</v>
      </c>
      <c r="S11" s="164">
        <v>1900</v>
      </c>
      <c r="T11" s="164">
        <v>2105</v>
      </c>
      <c r="U11" s="179">
        <f>IFERROR(T11/S11-1,"-")</f>
        <v>0.10789473684210527</v>
      </c>
      <c r="V11" s="163">
        <f t="shared" si="5"/>
        <v>205</v>
      </c>
      <c r="W11" s="165">
        <f>T11/T$9</f>
        <v>3.9348000822476026E-2</v>
      </c>
    </row>
    <row r="12" spans="1:23" x14ac:dyDescent="0.25">
      <c r="A12" s="1"/>
      <c r="B12" s="163" t="s">
        <v>100</v>
      </c>
      <c r="C12" s="164">
        <v>81719</v>
      </c>
      <c r="D12" s="164">
        <v>20619</v>
      </c>
      <c r="E12" s="164">
        <v>86697</v>
      </c>
      <c r="F12" s="164">
        <v>108774</v>
      </c>
      <c r="G12" s="164">
        <v>105665</v>
      </c>
      <c r="H12" s="164">
        <v>103667</v>
      </c>
      <c r="I12" s="179">
        <f>IFERROR(H12/G12-1,"-")</f>
        <v>-1.8908815596460515E-2</v>
      </c>
      <c r="J12" s="163">
        <f t="shared" si="1"/>
        <v>-1998</v>
      </c>
      <c r="K12" s="165">
        <f t="shared" si="2"/>
        <v>0.10017838782247029</v>
      </c>
      <c r="N12" s="163" t="s">
        <v>100</v>
      </c>
      <c r="O12" s="164">
        <v>5168</v>
      </c>
      <c r="P12" s="164">
        <v>81</v>
      </c>
      <c r="Q12" s="164">
        <v>3418</v>
      </c>
      <c r="R12" s="164">
        <v>5423</v>
      </c>
      <c r="S12" s="164">
        <v>5234</v>
      </c>
      <c r="T12" s="164">
        <v>5446</v>
      </c>
      <c r="U12" s="179">
        <f>IFERROR(T12/S12-1,"-")</f>
        <v>4.0504394344669459E-2</v>
      </c>
      <c r="V12" s="163">
        <f t="shared" si="5"/>
        <v>212</v>
      </c>
      <c r="W12" s="165">
        <f t="shared" si="4"/>
        <v>0.10180010094023964</v>
      </c>
    </row>
    <row r="13" spans="1:23" s="56" customFormat="1" x14ac:dyDescent="0.25">
      <c r="B13" s="159" t="s">
        <v>107</v>
      </c>
      <c r="C13" s="160">
        <v>601732</v>
      </c>
      <c r="D13" s="160">
        <v>66659</v>
      </c>
      <c r="E13" s="160">
        <v>663168</v>
      </c>
      <c r="F13" s="160">
        <v>824452</v>
      </c>
      <c r="G13" s="160">
        <v>896417</v>
      </c>
      <c r="H13" s="160">
        <v>879208</v>
      </c>
      <c r="I13" s="178">
        <f>IFERROR(H13/G13-1,"-")</f>
        <v>-1.9197538645518764E-2</v>
      </c>
      <c r="J13" s="159">
        <f t="shared" si="1"/>
        <v>-17209</v>
      </c>
      <c r="K13" s="161">
        <f t="shared" si="2"/>
        <v>0.84962080508376303</v>
      </c>
      <c r="N13" s="159" t="s">
        <v>107</v>
      </c>
      <c r="O13" s="160">
        <v>17186</v>
      </c>
      <c r="P13" s="160">
        <v>2734</v>
      </c>
      <c r="Q13" s="160">
        <v>34416</v>
      </c>
      <c r="R13" s="160">
        <v>42973</v>
      </c>
      <c r="S13" s="160">
        <v>42587</v>
      </c>
      <c r="T13" s="160">
        <v>45946</v>
      </c>
      <c r="U13" s="178">
        <f>IFERROR(T13/S13-1,"-")</f>
        <v>7.8873834738300452E-2</v>
      </c>
      <c r="V13" s="159">
        <f t="shared" si="5"/>
        <v>3359</v>
      </c>
      <c r="W13" s="161">
        <f t="shared" si="4"/>
        <v>0.85885189823728436</v>
      </c>
    </row>
    <row r="14" spans="1:23" s="56" customFormat="1" x14ac:dyDescent="0.25">
      <c r="B14" s="163" t="s">
        <v>110</v>
      </c>
      <c r="C14" s="164">
        <v>240301</v>
      </c>
      <c r="D14" s="164">
        <v>3307</v>
      </c>
      <c r="E14" s="164">
        <v>259512</v>
      </c>
      <c r="F14" s="164">
        <v>330531</v>
      </c>
      <c r="G14" s="164">
        <v>354811</v>
      </c>
      <c r="H14" s="164">
        <v>353435</v>
      </c>
      <c r="I14" s="179">
        <f t="shared" ref="I14:I21" si="6">IFERROR(H14/G14-1,"-")</f>
        <v>-3.8781210278148182E-3</v>
      </c>
      <c r="J14" s="163">
        <f t="shared" si="1"/>
        <v>-1376</v>
      </c>
      <c r="K14" s="165">
        <f t="shared" si="2"/>
        <v>0.34154117028596165</v>
      </c>
      <c r="N14" s="163" t="s">
        <v>110</v>
      </c>
      <c r="O14" s="164">
        <v>9701</v>
      </c>
      <c r="P14" s="164">
        <v>771</v>
      </c>
      <c r="Q14" s="164">
        <v>16952</v>
      </c>
      <c r="R14" s="164">
        <v>26586</v>
      </c>
      <c r="S14" s="164">
        <v>24446</v>
      </c>
      <c r="T14" s="164">
        <v>25092</v>
      </c>
      <c r="U14" s="179">
        <f t="shared" ref="U14:U21" si="7">IFERROR(T14/S14-1,"-")</f>
        <v>2.6425591098748313E-2</v>
      </c>
      <c r="V14" s="163">
        <f t="shared" si="5"/>
        <v>646</v>
      </c>
      <c r="W14" s="165">
        <f t="shared" si="4"/>
        <v>0.46903564685870236</v>
      </c>
    </row>
    <row r="15" spans="1:23" x14ac:dyDescent="0.25">
      <c r="A15" s="1"/>
      <c r="B15" s="163" t="s">
        <v>113</v>
      </c>
      <c r="C15" s="164">
        <v>87097</v>
      </c>
      <c r="D15" s="164">
        <v>11767</v>
      </c>
      <c r="E15" s="164">
        <v>81279</v>
      </c>
      <c r="F15" s="164">
        <v>106513</v>
      </c>
      <c r="G15" s="164">
        <v>120255</v>
      </c>
      <c r="H15" s="164">
        <v>111680</v>
      </c>
      <c r="I15" s="179">
        <f t="shared" si="6"/>
        <v>-7.1306806369797471E-2</v>
      </c>
      <c r="J15" s="163">
        <f t="shared" si="1"/>
        <v>-8575</v>
      </c>
      <c r="K15" s="165">
        <f t="shared" si="2"/>
        <v>0.10792173355082603</v>
      </c>
      <c r="N15" s="163" t="s">
        <v>113</v>
      </c>
      <c r="O15" s="164">
        <v>1353</v>
      </c>
      <c r="P15" s="164">
        <v>805</v>
      </c>
      <c r="Q15" s="164">
        <v>2470</v>
      </c>
      <c r="R15" s="164">
        <v>2372</v>
      </c>
      <c r="S15" s="164">
        <v>2405</v>
      </c>
      <c r="T15" s="164">
        <v>2498</v>
      </c>
      <c r="U15" s="179">
        <f t="shared" si="7"/>
        <v>3.8669438669438616E-2</v>
      </c>
      <c r="V15" s="163">
        <f t="shared" si="5"/>
        <v>93</v>
      </c>
      <c r="W15" s="165">
        <f t="shared" si="4"/>
        <v>4.6694207151802905E-2</v>
      </c>
    </row>
    <row r="16" spans="1:23" x14ac:dyDescent="0.25">
      <c r="A16" s="1"/>
      <c r="B16" s="163" t="s">
        <v>116</v>
      </c>
      <c r="C16" s="164">
        <v>31900</v>
      </c>
      <c r="D16" s="164">
        <v>15631</v>
      </c>
      <c r="E16" s="164">
        <v>39484</v>
      </c>
      <c r="F16" s="164">
        <v>48614</v>
      </c>
      <c r="G16" s="164">
        <v>48515</v>
      </c>
      <c r="H16" s="164">
        <v>48565</v>
      </c>
      <c r="I16" s="179">
        <f t="shared" si="6"/>
        <v>1.030609089972101E-3</v>
      </c>
      <c r="J16" s="163">
        <f t="shared" si="1"/>
        <v>50</v>
      </c>
      <c r="K16" s="165">
        <f t="shared" si="2"/>
        <v>4.693068579777817E-2</v>
      </c>
      <c r="N16" s="163" t="s">
        <v>116</v>
      </c>
      <c r="O16" s="164">
        <v>895</v>
      </c>
      <c r="P16" s="164">
        <v>664</v>
      </c>
      <c r="Q16" s="164">
        <v>2575</v>
      </c>
      <c r="R16" s="164">
        <v>4012</v>
      </c>
      <c r="S16" s="164">
        <v>2563</v>
      </c>
      <c r="T16" s="164">
        <v>3754</v>
      </c>
      <c r="U16" s="179">
        <f t="shared" si="7"/>
        <v>0.46468981662114706</v>
      </c>
      <c r="V16" s="163">
        <f t="shared" si="5"/>
        <v>1191</v>
      </c>
      <c r="W16" s="165">
        <f t="shared" si="4"/>
        <v>7.0172159186496441E-2</v>
      </c>
    </row>
    <row r="17" spans="1:23" x14ac:dyDescent="0.25">
      <c r="A17" s="1"/>
      <c r="B17" s="163" t="s">
        <v>123</v>
      </c>
      <c r="C17" s="164">
        <v>19336</v>
      </c>
      <c r="D17" s="164">
        <v>899</v>
      </c>
      <c r="E17" s="164">
        <v>30667</v>
      </c>
      <c r="F17" s="164">
        <v>27410</v>
      </c>
      <c r="G17" s="164">
        <v>30762</v>
      </c>
      <c r="H17" s="164">
        <v>30742</v>
      </c>
      <c r="I17" s="179">
        <f t="shared" si="6"/>
        <v>-6.501527859046341E-4</v>
      </c>
      <c r="J17" s="163">
        <f t="shared" si="1"/>
        <v>-20</v>
      </c>
      <c r="K17" s="165">
        <f t="shared" si="2"/>
        <v>2.9707467163498334E-2</v>
      </c>
      <c r="N17" s="163" t="s">
        <v>123</v>
      </c>
      <c r="O17" s="164">
        <v>429</v>
      </c>
      <c r="P17" s="164">
        <v>18</v>
      </c>
      <c r="Q17" s="164">
        <v>1894</v>
      </c>
      <c r="R17" s="164">
        <v>1620</v>
      </c>
      <c r="S17" s="164">
        <v>1971</v>
      </c>
      <c r="T17" s="164">
        <v>2020</v>
      </c>
      <c r="U17" s="179">
        <f t="shared" si="7"/>
        <v>2.4860476915271379E-2</v>
      </c>
      <c r="V17" s="163">
        <f t="shared" si="5"/>
        <v>49</v>
      </c>
      <c r="W17" s="165">
        <f t="shared" si="4"/>
        <v>3.7759126680000747E-2</v>
      </c>
    </row>
    <row r="18" spans="1:23" x14ac:dyDescent="0.25">
      <c r="A18" s="1"/>
      <c r="B18" s="163" t="s">
        <v>119</v>
      </c>
      <c r="C18" s="164">
        <v>26204</v>
      </c>
      <c r="D18" s="164">
        <v>1763</v>
      </c>
      <c r="E18" s="164">
        <v>34216</v>
      </c>
      <c r="F18" s="164">
        <v>32749</v>
      </c>
      <c r="G18" s="164">
        <v>35807</v>
      </c>
      <c r="H18" s="164">
        <v>33553</v>
      </c>
      <c r="I18" s="179">
        <f t="shared" si="6"/>
        <v>-6.2948585472114349E-2</v>
      </c>
      <c r="J18" s="163">
        <f t="shared" si="1"/>
        <v>-2254</v>
      </c>
      <c r="K18" s="165">
        <f t="shared" si="2"/>
        <v>3.2423871112382395E-2</v>
      </c>
      <c r="N18" s="163" t="s">
        <v>119</v>
      </c>
      <c r="O18" s="164">
        <v>623</v>
      </c>
      <c r="P18" s="164">
        <v>37</v>
      </c>
      <c r="Q18" s="164">
        <v>1403</v>
      </c>
      <c r="R18" s="164">
        <v>1321</v>
      </c>
      <c r="S18" s="164">
        <v>1553</v>
      </c>
      <c r="T18" s="164">
        <v>1366</v>
      </c>
      <c r="U18" s="179">
        <f t="shared" si="7"/>
        <v>-0.1204121056020605</v>
      </c>
      <c r="V18" s="163">
        <f t="shared" si="5"/>
        <v>-187</v>
      </c>
      <c r="W18" s="165">
        <f t="shared" si="4"/>
        <v>2.5534142101426249E-2</v>
      </c>
    </row>
    <row r="19" spans="1:23" x14ac:dyDescent="0.25">
      <c r="A19" s="162" t="s">
        <v>144</v>
      </c>
      <c r="B19" s="163" t="s">
        <v>128</v>
      </c>
      <c r="C19" s="164">
        <v>17976</v>
      </c>
      <c r="D19" s="164">
        <v>216</v>
      </c>
      <c r="E19" s="164">
        <v>16401</v>
      </c>
      <c r="F19" s="164">
        <v>23574</v>
      </c>
      <c r="G19" s="164">
        <v>20757</v>
      </c>
      <c r="H19" s="164">
        <v>18640</v>
      </c>
      <c r="I19" s="179">
        <f t="shared" si="6"/>
        <v>-0.10198969022498439</v>
      </c>
      <c r="J19" s="163">
        <f t="shared" si="1"/>
        <v>-2117</v>
      </c>
      <c r="K19" s="165">
        <f t="shared" si="2"/>
        <v>1.8012724869156494E-2</v>
      </c>
      <c r="N19" s="163" t="s">
        <v>128</v>
      </c>
      <c r="O19" s="164">
        <v>206</v>
      </c>
      <c r="P19" s="164">
        <v>0</v>
      </c>
      <c r="Q19" s="164">
        <v>344</v>
      </c>
      <c r="R19" s="164">
        <v>518</v>
      </c>
      <c r="S19" s="164">
        <v>742</v>
      </c>
      <c r="T19" s="164">
        <v>686</v>
      </c>
      <c r="U19" s="179">
        <f t="shared" si="7"/>
        <v>-7.547169811320753E-2</v>
      </c>
      <c r="V19" s="163">
        <f t="shared" si="5"/>
        <v>-56</v>
      </c>
      <c r="W19" s="165">
        <f t="shared" si="4"/>
        <v>1.2823148961624016E-2</v>
      </c>
    </row>
    <row r="20" spans="1:23" x14ac:dyDescent="0.25">
      <c r="A20" s="167" t="s">
        <v>145</v>
      </c>
      <c r="B20" s="163" t="s">
        <v>131</v>
      </c>
      <c r="C20" s="164">
        <v>24079</v>
      </c>
      <c r="D20" s="164">
        <v>931</v>
      </c>
      <c r="E20" s="164">
        <v>11932</v>
      </c>
      <c r="F20" s="164">
        <v>19841</v>
      </c>
      <c r="G20" s="164">
        <v>20903</v>
      </c>
      <c r="H20" s="164">
        <v>16850</v>
      </c>
      <c r="I20" s="179">
        <f t="shared" si="6"/>
        <v>-0.19389561306989422</v>
      </c>
      <c r="J20" s="163">
        <f t="shared" si="1"/>
        <v>-4053</v>
      </c>
      <c r="K20" s="165">
        <f t="shared" si="2"/>
        <v>1.6282962126893074E-2</v>
      </c>
      <c r="N20" s="163" t="s">
        <v>131</v>
      </c>
      <c r="O20" s="164">
        <v>526</v>
      </c>
      <c r="P20" s="164">
        <v>0</v>
      </c>
      <c r="Q20" s="164">
        <v>560</v>
      </c>
      <c r="R20" s="164">
        <v>337</v>
      </c>
      <c r="S20" s="164">
        <v>947</v>
      </c>
      <c r="T20" s="164">
        <v>568</v>
      </c>
      <c r="U20" s="179">
        <f t="shared" si="7"/>
        <v>-0.40021119324181631</v>
      </c>
      <c r="V20" s="163">
        <f t="shared" si="5"/>
        <v>-379</v>
      </c>
      <c r="W20" s="165">
        <f t="shared" si="4"/>
        <v>1.0617417799128923E-2</v>
      </c>
    </row>
    <row r="21" spans="1:23" x14ac:dyDescent="0.25">
      <c r="B21" s="168" t="s">
        <v>145</v>
      </c>
      <c r="C21" s="169">
        <f t="shared" ref="C21" si="8">C13-SUM(C14:C20)</f>
        <v>154839</v>
      </c>
      <c r="D21" s="169">
        <f t="shared" ref="D21:H21" si="9">D13-SUM(D14:D20)</f>
        <v>32145</v>
      </c>
      <c r="E21" s="169">
        <f t="shared" si="9"/>
        <v>189677</v>
      </c>
      <c r="F21" s="169">
        <f t="shared" si="9"/>
        <v>235220</v>
      </c>
      <c r="G21" s="169">
        <f t="shared" si="9"/>
        <v>264607</v>
      </c>
      <c r="H21" s="169">
        <f t="shared" si="9"/>
        <v>265743</v>
      </c>
      <c r="I21" s="180">
        <f t="shared" si="6"/>
        <v>4.2931592890589343E-3</v>
      </c>
      <c r="J21" s="168">
        <f t="shared" si="1"/>
        <v>1136</v>
      </c>
      <c r="K21" s="170">
        <f t="shared" si="2"/>
        <v>0.25680019017726685</v>
      </c>
      <c r="N21" s="168" t="s">
        <v>145</v>
      </c>
      <c r="O21" s="169">
        <f t="shared" ref="O21:T21" si="10">O13-SUM(O14:O20)</f>
        <v>3453</v>
      </c>
      <c r="P21" s="169">
        <f t="shared" si="10"/>
        <v>439</v>
      </c>
      <c r="Q21" s="169">
        <f t="shared" si="10"/>
        <v>8218</v>
      </c>
      <c r="R21" s="169">
        <f t="shared" si="10"/>
        <v>6207</v>
      </c>
      <c r="S21" s="169">
        <f t="shared" si="10"/>
        <v>7960</v>
      </c>
      <c r="T21" s="169">
        <f t="shared" si="10"/>
        <v>9962</v>
      </c>
      <c r="U21" s="180">
        <f t="shared" si="7"/>
        <v>0.25150753768844214</v>
      </c>
      <c r="V21" s="168">
        <f>T21-S21</f>
        <v>2002</v>
      </c>
      <c r="W21" s="170">
        <f t="shared" si="4"/>
        <v>0.18621604949810269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279824</v>
      </c>
      <c r="D23" s="176">
        <f t="shared" si="11"/>
        <v>47481</v>
      </c>
      <c r="E23" s="176">
        <f t="shared" si="11"/>
        <v>323239</v>
      </c>
      <c r="F23" s="176">
        <f t="shared" si="11"/>
        <v>361232</v>
      </c>
      <c r="G23" s="176">
        <f t="shared" si="11"/>
        <v>389111</v>
      </c>
      <c r="H23" s="176">
        <f t="shared" si="11"/>
        <v>363037</v>
      </c>
      <c r="I23" s="177">
        <f>IFERROR(H23/G23-1,"-")</f>
        <v>-6.7009156770176159E-2</v>
      </c>
      <c r="J23" s="176">
        <f>H23-G23</f>
        <v>-26074</v>
      </c>
      <c r="K23" s="177">
        <f t="shared" ref="K23:K35" si="12">H23/H$9</f>
        <v>0.35082004282853896</v>
      </c>
    </row>
    <row r="24" spans="1:23" x14ac:dyDescent="0.25">
      <c r="B24" s="159" t="s">
        <v>97</v>
      </c>
      <c r="C24" s="160">
        <v>16647</v>
      </c>
      <c r="D24" s="160">
        <v>22236</v>
      </c>
      <c r="E24" s="160">
        <v>23736</v>
      </c>
      <c r="F24" s="160">
        <v>19378</v>
      </c>
      <c r="G24" s="160">
        <v>19325</v>
      </c>
      <c r="H24" s="160">
        <v>14939</v>
      </c>
      <c r="I24" s="178">
        <f>IFERROR(H24/G24-1,"-")</f>
        <v>-0.22695989650711512</v>
      </c>
      <c r="J24" s="159">
        <f t="shared" ref="J24:J34" si="13">H24-G24</f>
        <v>-4386</v>
      </c>
      <c r="K24" s="161">
        <f t="shared" si="12"/>
        <v>1.4436271288644253E-2</v>
      </c>
    </row>
    <row r="25" spans="1:23" x14ac:dyDescent="0.25">
      <c r="B25" s="163" t="s">
        <v>103</v>
      </c>
      <c r="C25" s="164">
        <v>6472</v>
      </c>
      <c r="D25" s="164">
        <v>15219</v>
      </c>
      <c r="E25" s="164">
        <v>10070</v>
      </c>
      <c r="F25" s="164">
        <v>7070</v>
      </c>
      <c r="G25" s="164">
        <v>5641</v>
      </c>
      <c r="H25" s="164">
        <v>5213</v>
      </c>
      <c r="I25" s="179">
        <f>IFERROR(H25/G25-1,"-")</f>
        <v>-7.5873072150327903E-2</v>
      </c>
      <c r="J25" s="163">
        <f t="shared" si="13"/>
        <v>-428</v>
      </c>
      <c r="K25" s="165">
        <f t="shared" si="12"/>
        <v>5.0375716063794426E-3</v>
      </c>
    </row>
    <row r="26" spans="1:23" x14ac:dyDescent="0.25">
      <c r="B26" s="163" t="s">
        <v>100</v>
      </c>
      <c r="C26" s="164">
        <v>10175</v>
      </c>
      <c r="D26" s="164">
        <v>7017</v>
      </c>
      <c r="E26" s="164">
        <v>13666</v>
      </c>
      <c r="F26" s="164">
        <v>12308</v>
      </c>
      <c r="G26" s="164">
        <v>13684</v>
      </c>
      <c r="H26" s="164">
        <v>9726</v>
      </c>
      <c r="I26" s="179">
        <f>IFERROR(H26/G26-1,"-")</f>
        <v>-0.28924291142940661</v>
      </c>
      <c r="J26" s="163">
        <f t="shared" si="13"/>
        <v>-3958</v>
      </c>
      <c r="K26" s="165">
        <f t="shared" si="12"/>
        <v>9.3986996822648106E-3</v>
      </c>
    </row>
    <row r="27" spans="1:23" x14ac:dyDescent="0.25">
      <c r="B27" s="159" t="s">
        <v>107</v>
      </c>
      <c r="C27" s="160">
        <v>263177</v>
      </c>
      <c r="D27" s="160">
        <v>25245</v>
      </c>
      <c r="E27" s="160">
        <v>299503</v>
      </c>
      <c r="F27" s="160">
        <v>341854</v>
      </c>
      <c r="G27" s="160">
        <v>369786</v>
      </c>
      <c r="H27" s="160">
        <v>348098</v>
      </c>
      <c r="I27" s="178">
        <f>IFERROR(H27/G27-1,"-")</f>
        <v>-5.8650138188033107E-2</v>
      </c>
      <c r="J27" s="159">
        <f t="shared" si="13"/>
        <v>-21688</v>
      </c>
      <c r="K27" s="161">
        <f t="shared" si="12"/>
        <v>0.33638377153989468</v>
      </c>
    </row>
    <row r="28" spans="1:23" x14ac:dyDescent="0.25">
      <c r="B28" s="163" t="s">
        <v>110</v>
      </c>
      <c r="C28" s="164">
        <v>115594</v>
      </c>
      <c r="D28" s="164">
        <v>986</v>
      </c>
      <c r="E28" s="164">
        <v>135515</v>
      </c>
      <c r="F28" s="164">
        <v>158846</v>
      </c>
      <c r="G28" s="164">
        <v>169532</v>
      </c>
      <c r="H28" s="164">
        <v>163393</v>
      </c>
      <c r="I28" s="179">
        <f t="shared" ref="I28:I35" si="14">IFERROR(H28/G28-1,"-")</f>
        <v>-3.6211452705094072E-2</v>
      </c>
      <c r="J28" s="163">
        <f t="shared" si="13"/>
        <v>-6139</v>
      </c>
      <c r="K28" s="165">
        <f t="shared" si="12"/>
        <v>0.15789448254002614</v>
      </c>
    </row>
    <row r="29" spans="1:23" x14ac:dyDescent="0.25">
      <c r="B29" s="163" t="s">
        <v>113</v>
      </c>
      <c r="C29" s="164">
        <v>34149</v>
      </c>
      <c r="D29" s="164">
        <v>4655</v>
      </c>
      <c r="E29" s="164">
        <v>33473</v>
      </c>
      <c r="F29" s="164">
        <v>41461</v>
      </c>
      <c r="G29" s="164">
        <v>44731</v>
      </c>
      <c r="H29" s="164">
        <v>39759</v>
      </c>
      <c r="I29" s="179">
        <f t="shared" si="14"/>
        <v>-0.11115333884777889</v>
      </c>
      <c r="J29" s="163">
        <f t="shared" si="13"/>
        <v>-4972</v>
      </c>
      <c r="K29" s="165">
        <f t="shared" si="12"/>
        <v>3.8421026184162717E-2</v>
      </c>
    </row>
    <row r="30" spans="1:23" x14ac:dyDescent="0.25">
      <c r="B30" s="163" t="s">
        <v>116</v>
      </c>
      <c r="C30" s="164">
        <v>11026</v>
      </c>
      <c r="D30" s="164">
        <v>5910</v>
      </c>
      <c r="E30" s="164">
        <v>12371</v>
      </c>
      <c r="F30" s="164">
        <v>11918</v>
      </c>
      <c r="G30" s="164">
        <v>10705</v>
      </c>
      <c r="H30" s="164">
        <v>10923</v>
      </c>
      <c r="I30" s="179">
        <f t="shared" si="14"/>
        <v>2.036431574030817E-2</v>
      </c>
      <c r="J30" s="163">
        <f t="shared" si="13"/>
        <v>218</v>
      </c>
      <c r="K30" s="165">
        <f t="shared" si="12"/>
        <v>1.0555418119409677E-2</v>
      </c>
    </row>
    <row r="31" spans="1:23" x14ac:dyDescent="0.25">
      <c r="B31" s="163" t="s">
        <v>123</v>
      </c>
      <c r="C31" s="164">
        <v>10228</v>
      </c>
      <c r="D31" s="164">
        <v>294</v>
      </c>
      <c r="E31" s="164">
        <v>16418</v>
      </c>
      <c r="F31" s="164">
        <v>12359</v>
      </c>
      <c r="G31" s="164">
        <v>13481</v>
      </c>
      <c r="H31" s="164">
        <v>13084</v>
      </c>
      <c r="I31" s="179">
        <f t="shared" si="14"/>
        <v>-2.9448853942585895E-2</v>
      </c>
      <c r="J31" s="163">
        <f t="shared" si="13"/>
        <v>-397</v>
      </c>
      <c r="K31" s="165">
        <f t="shared" si="12"/>
        <v>1.2643695932834955E-2</v>
      </c>
    </row>
    <row r="32" spans="1:23" x14ac:dyDescent="0.25">
      <c r="B32" s="163" t="s">
        <v>119</v>
      </c>
      <c r="C32" s="164">
        <v>14676</v>
      </c>
      <c r="D32" s="164">
        <v>825</v>
      </c>
      <c r="E32" s="164">
        <v>21149</v>
      </c>
      <c r="F32" s="164">
        <v>18256</v>
      </c>
      <c r="G32" s="164">
        <v>19092</v>
      </c>
      <c r="H32" s="164">
        <v>19093</v>
      </c>
      <c r="I32" s="179">
        <f t="shared" si="14"/>
        <v>5.2377959354643622E-5</v>
      </c>
      <c r="J32" s="163">
        <f t="shared" si="13"/>
        <v>1</v>
      </c>
      <c r="K32" s="165">
        <f t="shared" si="12"/>
        <v>1.8450480468176232E-2</v>
      </c>
    </row>
    <row r="33" spans="2:11" x14ac:dyDescent="0.25">
      <c r="B33" s="163" t="s">
        <v>128</v>
      </c>
      <c r="C33" s="164">
        <v>9525</v>
      </c>
      <c r="D33" s="164">
        <v>60</v>
      </c>
      <c r="E33" s="164">
        <v>8395</v>
      </c>
      <c r="F33" s="164">
        <v>10193</v>
      </c>
      <c r="G33" s="164">
        <v>9484</v>
      </c>
      <c r="H33" s="164">
        <v>7668</v>
      </c>
      <c r="I33" s="179">
        <f t="shared" si="14"/>
        <v>-0.19148038802193168</v>
      </c>
      <c r="J33" s="163">
        <f t="shared" si="13"/>
        <v>-1816</v>
      </c>
      <c r="K33" s="165">
        <f t="shared" si="12"/>
        <v>7.4099557026122316E-3</v>
      </c>
    </row>
    <row r="34" spans="2:11" x14ac:dyDescent="0.25">
      <c r="B34" s="163" t="s">
        <v>131</v>
      </c>
      <c r="C34" s="164">
        <v>11099</v>
      </c>
      <c r="D34" s="164">
        <v>123</v>
      </c>
      <c r="E34" s="164">
        <v>5124</v>
      </c>
      <c r="F34" s="164">
        <v>9356</v>
      </c>
      <c r="G34" s="164">
        <v>9625</v>
      </c>
      <c r="H34" s="164">
        <v>7779</v>
      </c>
      <c r="I34" s="179">
        <f t="shared" si="14"/>
        <v>-0.19179220779220785</v>
      </c>
      <c r="J34" s="163">
        <f t="shared" si="13"/>
        <v>-1846</v>
      </c>
      <c r="K34" s="165">
        <f t="shared" si="12"/>
        <v>7.5172203195905778E-3</v>
      </c>
    </row>
    <row r="35" spans="2:11" x14ac:dyDescent="0.25">
      <c r="B35" s="168" t="s">
        <v>145</v>
      </c>
      <c r="C35" s="169">
        <f t="shared" ref="C35" si="15">C27-SUM(C28:C34)</f>
        <v>56880</v>
      </c>
      <c r="D35" s="169">
        <f t="shared" ref="D35:H35" si="16">D27-SUM(D28:D34)</f>
        <v>12392</v>
      </c>
      <c r="E35" s="169">
        <f t="shared" si="16"/>
        <v>67058</v>
      </c>
      <c r="F35" s="169">
        <f t="shared" si="16"/>
        <v>79465</v>
      </c>
      <c r="G35" s="169">
        <f t="shared" si="16"/>
        <v>93136</v>
      </c>
      <c r="H35" s="169">
        <f t="shared" si="16"/>
        <v>86399</v>
      </c>
      <c r="I35" s="180">
        <f t="shared" si="14"/>
        <v>-7.2335079883181552E-2</v>
      </c>
      <c r="J35" s="168">
        <f>H35-G35</f>
        <v>-6737</v>
      </c>
      <c r="K35" s="170">
        <f t="shared" si="12"/>
        <v>8.3491492273082182E-2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147106</v>
      </c>
      <c r="D37" s="176">
        <f t="shared" si="17"/>
        <v>9023</v>
      </c>
      <c r="E37" s="176">
        <f t="shared" si="17"/>
        <v>151988</v>
      </c>
      <c r="F37" s="176">
        <f t="shared" si="17"/>
        <v>192740</v>
      </c>
      <c r="G37" s="176">
        <f t="shared" si="17"/>
        <v>205714</v>
      </c>
      <c r="H37" s="176">
        <f t="shared" si="17"/>
        <v>217044</v>
      </c>
      <c r="I37" s="177">
        <f>IFERROR(H37/G37-1,"-")</f>
        <v>5.50764653839797E-2</v>
      </c>
      <c r="J37" s="176">
        <f>H37-G37</f>
        <v>11330</v>
      </c>
      <c r="K37" s="177">
        <f t="shared" ref="K37:K49" si="18">H37/H$9</f>
        <v>0.2097400137607941</v>
      </c>
    </row>
    <row r="38" spans="2:11" x14ac:dyDescent="0.25">
      <c r="B38" s="159" t="s">
        <v>97</v>
      </c>
      <c r="C38" s="160">
        <v>9666</v>
      </c>
      <c r="D38" s="160">
        <v>2578</v>
      </c>
      <c r="E38" s="160">
        <v>11055</v>
      </c>
      <c r="F38" s="160">
        <v>12183</v>
      </c>
      <c r="G38" s="160">
        <v>13010</v>
      </c>
      <c r="H38" s="160">
        <v>12643</v>
      </c>
      <c r="I38" s="178">
        <f>IFERROR(H38/G38-1,"-")</f>
        <v>-2.8209069946195209E-2</v>
      </c>
      <c r="J38" s="159">
        <f t="shared" ref="J38:J48" si="19">H38-G38</f>
        <v>-367</v>
      </c>
      <c r="K38" s="161">
        <f t="shared" si="18"/>
        <v>1.2217536508623689E-2</v>
      </c>
    </row>
    <row r="39" spans="2:11" x14ac:dyDescent="0.25">
      <c r="B39" s="163" t="s">
        <v>103</v>
      </c>
      <c r="C39" s="164">
        <v>2065</v>
      </c>
      <c r="D39" s="164">
        <v>1328</v>
      </c>
      <c r="E39" s="164">
        <v>3444</v>
      </c>
      <c r="F39" s="164">
        <v>2869</v>
      </c>
      <c r="G39" s="164">
        <v>4193</v>
      </c>
      <c r="H39" s="164">
        <v>4012</v>
      </c>
      <c r="I39" s="179">
        <f>IFERROR(H39/G39-1,"-")</f>
        <v>-4.3167183400906306E-2</v>
      </c>
      <c r="J39" s="163">
        <f t="shared" si="19"/>
        <v>-181</v>
      </c>
      <c r="K39" s="165">
        <f t="shared" si="18"/>
        <v>3.8769877776317517E-3</v>
      </c>
    </row>
    <row r="40" spans="2:11" x14ac:dyDescent="0.25">
      <c r="B40" s="163" t="s">
        <v>100</v>
      </c>
      <c r="C40" s="164">
        <v>7601</v>
      </c>
      <c r="D40" s="164">
        <v>1250</v>
      </c>
      <c r="E40" s="164">
        <v>7611</v>
      </c>
      <c r="F40" s="164">
        <v>9314</v>
      </c>
      <c r="G40" s="164">
        <v>8817</v>
      </c>
      <c r="H40" s="164">
        <v>8631</v>
      </c>
      <c r="I40" s="179">
        <f>IFERROR(H40/G40-1,"-")</f>
        <v>-2.1095610751956428E-2</v>
      </c>
      <c r="J40" s="163">
        <f t="shared" si="19"/>
        <v>-186</v>
      </c>
      <c r="K40" s="165">
        <f t="shared" si="18"/>
        <v>8.3405487309919368E-3</v>
      </c>
    </row>
    <row r="41" spans="2:11" x14ac:dyDescent="0.25">
      <c r="B41" s="159" t="s">
        <v>107</v>
      </c>
      <c r="C41" s="160">
        <v>137440</v>
      </c>
      <c r="D41" s="160">
        <v>6445</v>
      </c>
      <c r="E41" s="160">
        <v>140933</v>
      </c>
      <c r="F41" s="160">
        <v>180557</v>
      </c>
      <c r="G41" s="160">
        <v>192704</v>
      </c>
      <c r="H41" s="160">
        <v>204401</v>
      </c>
      <c r="I41" s="178">
        <f>IFERROR(H41/G41-1,"-")</f>
        <v>6.0699310860179434E-2</v>
      </c>
      <c r="J41" s="159">
        <f t="shared" si="19"/>
        <v>11697</v>
      </c>
      <c r="K41" s="161">
        <f t="shared" si="18"/>
        <v>0.19752247725217043</v>
      </c>
    </row>
    <row r="42" spans="2:11" x14ac:dyDescent="0.25">
      <c r="B42" s="163" t="s">
        <v>110</v>
      </c>
      <c r="C42" s="164">
        <v>66259</v>
      </c>
      <c r="D42" s="164">
        <v>287</v>
      </c>
      <c r="E42" s="164">
        <v>59931</v>
      </c>
      <c r="F42" s="164">
        <v>77870</v>
      </c>
      <c r="G42" s="164">
        <v>86218</v>
      </c>
      <c r="H42" s="164">
        <v>92109</v>
      </c>
      <c r="I42" s="179">
        <f t="shared" ref="I42:I49" si="20">IFERROR(H42/G42-1,"-")</f>
        <v>6.832679950822329E-2</v>
      </c>
      <c r="J42" s="163">
        <f t="shared" si="19"/>
        <v>5891</v>
      </c>
      <c r="K42" s="165">
        <f t="shared" si="18"/>
        <v>8.9009338786112419E-2</v>
      </c>
    </row>
    <row r="43" spans="2:11" x14ac:dyDescent="0.25">
      <c r="B43" s="163" t="s">
        <v>113</v>
      </c>
      <c r="C43" s="164">
        <v>8479</v>
      </c>
      <c r="D43" s="164">
        <v>678</v>
      </c>
      <c r="E43" s="164">
        <v>6964</v>
      </c>
      <c r="F43" s="164">
        <v>10677</v>
      </c>
      <c r="G43" s="164">
        <v>10188</v>
      </c>
      <c r="H43" s="164">
        <v>9551</v>
      </c>
      <c r="I43" s="179">
        <f t="shared" si="20"/>
        <v>-6.2524538672948604E-2</v>
      </c>
      <c r="J43" s="163">
        <f t="shared" si="19"/>
        <v>-637</v>
      </c>
      <c r="K43" s="165">
        <f t="shared" si="18"/>
        <v>9.2295887996412911E-3</v>
      </c>
    </row>
    <row r="44" spans="2:11" x14ac:dyDescent="0.25">
      <c r="B44" s="163" t="s">
        <v>116</v>
      </c>
      <c r="C44" s="164">
        <v>4192</v>
      </c>
      <c r="D44" s="164">
        <v>1102</v>
      </c>
      <c r="E44" s="164">
        <v>4101</v>
      </c>
      <c r="F44" s="164">
        <v>5093</v>
      </c>
      <c r="G44" s="164">
        <v>4830</v>
      </c>
      <c r="H44" s="164">
        <v>5787</v>
      </c>
      <c r="I44" s="179">
        <f t="shared" si="20"/>
        <v>0.19813664596273295</v>
      </c>
      <c r="J44" s="163">
        <f t="shared" si="19"/>
        <v>957</v>
      </c>
      <c r="K44" s="165">
        <f t="shared" si="18"/>
        <v>5.5922553013845831E-3</v>
      </c>
    </row>
    <row r="45" spans="2:11" x14ac:dyDescent="0.25">
      <c r="B45" s="163" t="s">
        <v>123</v>
      </c>
      <c r="C45" s="164">
        <v>5403</v>
      </c>
      <c r="D45" s="164">
        <v>90</v>
      </c>
      <c r="E45" s="164">
        <v>6591</v>
      </c>
      <c r="F45" s="164">
        <v>7137</v>
      </c>
      <c r="G45" s="164">
        <v>7549</v>
      </c>
      <c r="H45" s="164">
        <v>7576</v>
      </c>
      <c r="I45" s="179">
        <f t="shared" si="20"/>
        <v>3.5766326665782611E-3</v>
      </c>
      <c r="J45" s="163">
        <f t="shared" si="19"/>
        <v>27</v>
      </c>
      <c r="K45" s="165">
        <f t="shared" si="18"/>
        <v>7.321051695747296E-3</v>
      </c>
    </row>
    <row r="46" spans="2:11" x14ac:dyDescent="0.25">
      <c r="B46" s="163" t="s">
        <v>119</v>
      </c>
      <c r="C46" s="164">
        <v>7570</v>
      </c>
      <c r="D46" s="164">
        <v>119</v>
      </c>
      <c r="E46" s="164">
        <v>6910</v>
      </c>
      <c r="F46" s="164">
        <v>8227</v>
      </c>
      <c r="G46" s="164">
        <v>9231</v>
      </c>
      <c r="H46" s="164">
        <v>7212</v>
      </c>
      <c r="I46" s="179">
        <f t="shared" si="20"/>
        <v>-0.21871953201169969</v>
      </c>
      <c r="J46" s="163">
        <f t="shared" si="19"/>
        <v>-2019</v>
      </c>
      <c r="K46" s="165">
        <f t="shared" si="18"/>
        <v>6.9693010598903772E-3</v>
      </c>
    </row>
    <row r="47" spans="2:11" x14ac:dyDescent="0.25">
      <c r="B47" s="163" t="s">
        <v>128</v>
      </c>
      <c r="C47" s="164">
        <v>3315</v>
      </c>
      <c r="D47" s="164">
        <v>87</v>
      </c>
      <c r="E47" s="164">
        <v>3489</v>
      </c>
      <c r="F47" s="164">
        <v>4904</v>
      </c>
      <c r="G47" s="164">
        <v>4028</v>
      </c>
      <c r="H47" s="164">
        <v>4825</v>
      </c>
      <c r="I47" s="179">
        <f t="shared" si="20"/>
        <v>0.1978649453823238</v>
      </c>
      <c r="J47" s="163">
        <f t="shared" si="19"/>
        <v>797</v>
      </c>
      <c r="K47" s="165">
        <f t="shared" si="18"/>
        <v>4.6626286209055842E-3</v>
      </c>
    </row>
    <row r="48" spans="2:11" x14ac:dyDescent="0.25">
      <c r="B48" s="163" t="s">
        <v>131</v>
      </c>
      <c r="C48" s="164">
        <v>4738</v>
      </c>
      <c r="D48" s="164">
        <v>571</v>
      </c>
      <c r="E48" s="164">
        <v>3188</v>
      </c>
      <c r="F48" s="164">
        <v>4638</v>
      </c>
      <c r="G48" s="164">
        <v>4811</v>
      </c>
      <c r="H48" s="164">
        <v>3909</v>
      </c>
      <c r="I48" s="179">
        <f t="shared" si="20"/>
        <v>-0.18748700893785075</v>
      </c>
      <c r="J48" s="163">
        <f t="shared" si="19"/>
        <v>-902</v>
      </c>
      <c r="K48" s="165">
        <f t="shared" si="18"/>
        <v>3.7774539438590522E-3</v>
      </c>
    </row>
    <row r="49" spans="2:11" x14ac:dyDescent="0.25">
      <c r="B49" s="168" t="s">
        <v>145</v>
      </c>
      <c r="C49" s="169">
        <f t="shared" ref="C49" si="21">C41-SUM(C42:C48)</f>
        <v>37484</v>
      </c>
      <c r="D49" s="169">
        <f t="shared" ref="D49:H49" si="22">D41-SUM(D42:D48)</f>
        <v>3511</v>
      </c>
      <c r="E49" s="169">
        <f t="shared" si="22"/>
        <v>49759</v>
      </c>
      <c r="F49" s="169">
        <f t="shared" si="22"/>
        <v>62011</v>
      </c>
      <c r="G49" s="169">
        <f t="shared" si="22"/>
        <v>65849</v>
      </c>
      <c r="H49" s="169">
        <f t="shared" si="22"/>
        <v>73432</v>
      </c>
      <c r="I49" s="180">
        <f t="shared" si="20"/>
        <v>0.11515740557943177</v>
      </c>
      <c r="J49" s="168">
        <f>H49-G49</f>
        <v>7583</v>
      </c>
      <c r="K49" s="170">
        <f t="shared" si="18"/>
        <v>7.0960859044629815E-2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C52+C55</f>
        <v>8192</v>
      </c>
      <c r="D51" s="176">
        <f t="shared" si="23"/>
        <v>1769</v>
      </c>
      <c r="E51" s="176">
        <f t="shared" si="23"/>
        <v>8929</v>
      </c>
      <c r="F51" s="176">
        <f t="shared" si="23"/>
        <v>16128</v>
      </c>
      <c r="G51" s="176">
        <f t="shared" si="23"/>
        <v>14923</v>
      </c>
      <c r="H51" s="176">
        <f t="shared" si="23"/>
        <v>12395</v>
      </c>
      <c r="I51" s="177">
        <f>IFERROR(H51/G51-1,"-")</f>
        <v>-0.16940293506667559</v>
      </c>
      <c r="J51" s="176">
        <f>H51-G51</f>
        <v>-2528</v>
      </c>
      <c r="K51" s="177">
        <f t="shared" ref="K51:K63" si="24">H51/H$9</f>
        <v>1.1977882229248645E-2</v>
      </c>
    </row>
    <row r="52" spans="2:11" x14ac:dyDescent="0.25">
      <c r="B52" s="159" t="s">
        <v>97</v>
      </c>
      <c r="C52" s="160">
        <v>773</v>
      </c>
      <c r="D52" s="160">
        <v>312</v>
      </c>
      <c r="E52" s="160">
        <v>750</v>
      </c>
      <c r="F52" s="160">
        <v>6601</v>
      </c>
      <c r="G52" s="160">
        <v>3793</v>
      </c>
      <c r="H52" s="160">
        <v>2191</v>
      </c>
      <c r="I52" s="178">
        <f>IFERROR(H52/G52-1,"-")</f>
        <v>-0.42235697337200107</v>
      </c>
      <c r="J52" s="159">
        <f t="shared" ref="J52:J62" si="25">H52-G52</f>
        <v>-1602</v>
      </c>
      <c r="K52" s="161">
        <f t="shared" si="24"/>
        <v>2.1172682504464529E-3</v>
      </c>
    </row>
    <row r="53" spans="2:11" x14ac:dyDescent="0.25">
      <c r="B53" s="163" t="s">
        <v>103</v>
      </c>
      <c r="C53" s="164">
        <v>367</v>
      </c>
      <c r="D53" s="164">
        <v>116</v>
      </c>
      <c r="E53" s="164">
        <v>199</v>
      </c>
      <c r="F53" s="164">
        <v>4795</v>
      </c>
      <c r="G53" s="164">
        <v>2362</v>
      </c>
      <c r="H53" s="164">
        <v>1288</v>
      </c>
      <c r="I53" s="179">
        <f>IFERROR(H53/G53-1,"-")</f>
        <v>-0.45469940728196445</v>
      </c>
      <c r="J53" s="163">
        <f t="shared" si="25"/>
        <v>-1074</v>
      </c>
      <c r="K53" s="165">
        <f t="shared" si="24"/>
        <v>1.2446560961090968E-3</v>
      </c>
    </row>
    <row r="54" spans="2:11" x14ac:dyDescent="0.25">
      <c r="B54" s="163" t="s">
        <v>100</v>
      </c>
      <c r="C54" s="164">
        <v>406</v>
      </c>
      <c r="D54" s="164">
        <v>196</v>
      </c>
      <c r="E54" s="164">
        <v>551</v>
      </c>
      <c r="F54" s="164">
        <v>1806</v>
      </c>
      <c r="G54" s="164">
        <v>1431</v>
      </c>
      <c r="H54" s="164">
        <v>903</v>
      </c>
      <c r="I54" s="179">
        <f>IFERROR(H54/G54-1,"-")</f>
        <v>-0.36897274633123689</v>
      </c>
      <c r="J54" s="163">
        <f t="shared" si="25"/>
        <v>-528</v>
      </c>
      <c r="K54" s="165">
        <f t="shared" si="24"/>
        <v>8.7261215433735587E-4</v>
      </c>
    </row>
    <row r="55" spans="2:11" x14ac:dyDescent="0.25">
      <c r="B55" s="159" t="s">
        <v>107</v>
      </c>
      <c r="C55" s="160">
        <v>7419</v>
      </c>
      <c r="D55" s="160">
        <v>1457</v>
      </c>
      <c r="E55" s="160">
        <v>8179</v>
      </c>
      <c r="F55" s="160">
        <v>9527</v>
      </c>
      <c r="G55" s="160">
        <v>11130</v>
      </c>
      <c r="H55" s="160">
        <v>10204</v>
      </c>
      <c r="I55" s="178">
        <f>IFERROR(H55/G55-1,"-")</f>
        <v>-8.3198562443845492E-2</v>
      </c>
      <c r="J55" s="159">
        <f t="shared" si="25"/>
        <v>-926</v>
      </c>
      <c r="K55" s="161">
        <f t="shared" si="24"/>
        <v>9.8606139788021928E-3</v>
      </c>
    </row>
    <row r="56" spans="2:11" x14ac:dyDescent="0.25">
      <c r="B56" s="163" t="s">
        <v>110</v>
      </c>
      <c r="C56" s="164">
        <v>2301</v>
      </c>
      <c r="D56" s="164">
        <v>30</v>
      </c>
      <c r="E56" s="164">
        <v>2645</v>
      </c>
      <c r="F56" s="164">
        <v>2668</v>
      </c>
      <c r="G56" s="164">
        <v>2934</v>
      </c>
      <c r="H56" s="164">
        <v>3387</v>
      </c>
      <c r="I56" s="179">
        <f t="shared" ref="I56:I63" si="26">IFERROR(H56/G56-1,"-")</f>
        <v>0.15439672801635984</v>
      </c>
      <c r="J56" s="163">
        <f t="shared" si="25"/>
        <v>453</v>
      </c>
      <c r="K56" s="165">
        <f t="shared" si="24"/>
        <v>3.2730203396906139E-3</v>
      </c>
    </row>
    <row r="57" spans="2:11" x14ac:dyDescent="0.25">
      <c r="B57" s="163" t="s">
        <v>113</v>
      </c>
      <c r="C57" s="164">
        <v>2164</v>
      </c>
      <c r="D57" s="164">
        <v>629</v>
      </c>
      <c r="E57" s="164">
        <v>2204</v>
      </c>
      <c r="F57" s="164">
        <v>1893</v>
      </c>
      <c r="G57" s="164">
        <v>2683</v>
      </c>
      <c r="H57" s="164">
        <v>2315</v>
      </c>
      <c r="I57" s="179">
        <f t="shared" si="26"/>
        <v>-0.13715989563920983</v>
      </c>
      <c r="J57" s="163">
        <f t="shared" si="25"/>
        <v>-368</v>
      </c>
      <c r="K57" s="165">
        <f t="shared" si="24"/>
        <v>2.2370953901339743E-3</v>
      </c>
    </row>
    <row r="58" spans="2:11" x14ac:dyDescent="0.25">
      <c r="B58" s="163" t="s">
        <v>116</v>
      </c>
      <c r="C58" s="164">
        <v>393</v>
      </c>
      <c r="D58" s="164">
        <v>213</v>
      </c>
      <c r="E58" s="164">
        <v>521</v>
      </c>
      <c r="F58" s="164">
        <v>948</v>
      </c>
      <c r="G58" s="164">
        <v>876</v>
      </c>
      <c r="H58" s="164">
        <v>588</v>
      </c>
      <c r="I58" s="179">
        <f t="shared" si="26"/>
        <v>-0.32876712328767121</v>
      </c>
      <c r="J58" s="163">
        <f t="shared" si="25"/>
        <v>-288</v>
      </c>
      <c r="K58" s="165">
        <f t="shared" si="24"/>
        <v>5.682125656150225E-4</v>
      </c>
    </row>
    <row r="59" spans="2:11" x14ac:dyDescent="0.25">
      <c r="B59" s="163" t="s">
        <v>123</v>
      </c>
      <c r="C59" s="164">
        <v>205</v>
      </c>
      <c r="D59" s="164">
        <v>24</v>
      </c>
      <c r="E59" s="164">
        <v>273</v>
      </c>
      <c r="F59" s="164">
        <v>245</v>
      </c>
      <c r="G59" s="164">
        <v>411</v>
      </c>
      <c r="H59" s="164">
        <v>331</v>
      </c>
      <c r="I59" s="179">
        <f t="shared" si="26"/>
        <v>-0.194647201946472</v>
      </c>
      <c r="J59" s="163">
        <f t="shared" si="25"/>
        <v>-80</v>
      </c>
      <c r="K59" s="165">
        <f t="shared" si="24"/>
        <v>3.198611551336266E-4</v>
      </c>
    </row>
    <row r="60" spans="2:11" x14ac:dyDescent="0.25">
      <c r="B60" s="163" t="s">
        <v>119</v>
      </c>
      <c r="C60" s="164">
        <v>135</v>
      </c>
      <c r="D60" s="164">
        <v>38</v>
      </c>
      <c r="E60" s="164">
        <v>253</v>
      </c>
      <c r="F60" s="164">
        <v>227</v>
      </c>
      <c r="G60" s="164">
        <v>331</v>
      </c>
      <c r="H60" s="164">
        <v>312</v>
      </c>
      <c r="I60" s="179">
        <f t="shared" si="26"/>
        <v>-5.7401812688821718E-2</v>
      </c>
      <c r="J60" s="163">
        <f t="shared" si="25"/>
        <v>-19</v>
      </c>
      <c r="K60" s="165">
        <f t="shared" si="24"/>
        <v>3.0150054502021598E-4</v>
      </c>
    </row>
    <row r="61" spans="2:11" x14ac:dyDescent="0.25">
      <c r="B61" s="163" t="s">
        <v>128</v>
      </c>
      <c r="C61" s="164">
        <v>76</v>
      </c>
      <c r="D61" s="164">
        <v>11</v>
      </c>
      <c r="E61" s="164">
        <v>39</v>
      </c>
      <c r="F61" s="164">
        <v>129</v>
      </c>
      <c r="G61" s="164">
        <v>76</v>
      </c>
      <c r="H61" s="164">
        <v>143</v>
      </c>
      <c r="I61" s="179">
        <f t="shared" si="26"/>
        <v>0.88157894736842102</v>
      </c>
      <c r="J61" s="163">
        <f t="shared" si="25"/>
        <v>67</v>
      </c>
      <c r="K61" s="165">
        <f t="shared" si="24"/>
        <v>1.3818774980093234E-4</v>
      </c>
    </row>
    <row r="62" spans="2:11" x14ac:dyDescent="0.25">
      <c r="B62" s="163" t="s">
        <v>131</v>
      </c>
      <c r="C62" s="164">
        <v>105</v>
      </c>
      <c r="D62" s="164">
        <v>10</v>
      </c>
      <c r="E62" s="164">
        <v>79</v>
      </c>
      <c r="F62" s="164">
        <v>119</v>
      </c>
      <c r="G62" s="164">
        <v>75</v>
      </c>
      <c r="H62" s="164">
        <v>102</v>
      </c>
      <c r="I62" s="179">
        <f t="shared" si="26"/>
        <v>0.3600000000000001</v>
      </c>
      <c r="J62" s="163">
        <f t="shared" si="25"/>
        <v>27</v>
      </c>
      <c r="K62" s="165">
        <f t="shared" si="24"/>
        <v>9.8567485871993687E-5</v>
      </c>
    </row>
    <row r="63" spans="2:11" x14ac:dyDescent="0.25">
      <c r="B63" s="168" t="s">
        <v>145</v>
      </c>
      <c r="C63" s="169">
        <f t="shared" ref="C63" si="27">C55-SUM(C56:C62)</f>
        <v>2040</v>
      </c>
      <c r="D63" s="169">
        <f t="shared" ref="D63:H63" si="28">D55-SUM(D56:D62)</f>
        <v>502</v>
      </c>
      <c r="E63" s="169">
        <f t="shared" si="28"/>
        <v>2165</v>
      </c>
      <c r="F63" s="169">
        <f t="shared" si="28"/>
        <v>3298</v>
      </c>
      <c r="G63" s="169">
        <f t="shared" si="28"/>
        <v>3744</v>
      </c>
      <c r="H63" s="169">
        <f t="shared" si="28"/>
        <v>3026</v>
      </c>
      <c r="I63" s="180">
        <f t="shared" si="26"/>
        <v>-0.19177350427350426</v>
      </c>
      <c r="J63" s="168">
        <f>H63-G63</f>
        <v>-718</v>
      </c>
      <c r="K63" s="170">
        <f t="shared" si="24"/>
        <v>2.9241687475358128E-3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>
        <f t="shared" ref="C65:H65" si="29">C66+C69</f>
        <v>23335</v>
      </c>
      <c r="D65" s="176">
        <f t="shared" si="29"/>
        <v>5567</v>
      </c>
      <c r="E65" s="176">
        <f t="shared" si="29"/>
        <v>27741</v>
      </c>
      <c r="F65" s="176">
        <f t="shared" si="29"/>
        <v>50438</v>
      </c>
      <c r="G65" s="176">
        <f t="shared" si="29"/>
        <v>49581</v>
      </c>
      <c r="H65" s="176">
        <f t="shared" si="29"/>
        <v>36460</v>
      </c>
      <c r="I65" s="177">
        <f>IFERROR(H65/G65-1,"-")</f>
        <v>-0.26463766362114516</v>
      </c>
      <c r="J65" s="176">
        <f>H65-G65</f>
        <v>-13121</v>
      </c>
      <c r="K65" s="177">
        <f t="shared" ref="K65:K77" si="30">H65/H$9</f>
        <v>3.5233044459734214E-2</v>
      </c>
    </row>
    <row r="66" spans="2:11" x14ac:dyDescent="0.25">
      <c r="B66" s="159" t="s">
        <v>97</v>
      </c>
      <c r="C66" s="160">
        <v>5481</v>
      </c>
      <c r="D66" s="160">
        <v>3008</v>
      </c>
      <c r="E66" s="160">
        <v>6128</v>
      </c>
      <c r="F66" s="160">
        <v>5696</v>
      </c>
      <c r="G66" s="160">
        <v>7703</v>
      </c>
      <c r="H66" s="160">
        <v>5974</v>
      </c>
      <c r="I66" s="178">
        <f>IFERROR(H66/G66-1,"-")</f>
        <v>-0.2244580033753083</v>
      </c>
      <c r="J66" s="159">
        <f t="shared" ref="J66:J76" si="31">H66-G66</f>
        <v>-1729</v>
      </c>
      <c r="K66" s="161">
        <f t="shared" si="30"/>
        <v>5.7729623588165715E-3</v>
      </c>
    </row>
    <row r="67" spans="2:11" x14ac:dyDescent="0.25">
      <c r="B67" s="163" t="s">
        <v>103</v>
      </c>
      <c r="C67" s="164">
        <v>2199</v>
      </c>
      <c r="D67" s="164">
        <v>3008</v>
      </c>
      <c r="E67" s="164">
        <v>3771</v>
      </c>
      <c r="F67" s="164">
        <v>4324</v>
      </c>
      <c r="G67" s="164">
        <v>3620</v>
      </c>
      <c r="H67" s="164">
        <v>1718</v>
      </c>
      <c r="I67" s="179">
        <f>IFERROR(H67/G67-1,"-")</f>
        <v>-0.52541436464088398</v>
      </c>
      <c r="J67" s="163">
        <f t="shared" si="31"/>
        <v>-1902</v>
      </c>
      <c r="K67" s="165">
        <f t="shared" si="30"/>
        <v>1.6601856934125997E-3</v>
      </c>
    </row>
    <row r="68" spans="2:11" x14ac:dyDescent="0.25">
      <c r="B68" s="163" t="s">
        <v>100</v>
      </c>
      <c r="C68" s="164">
        <v>3282</v>
      </c>
      <c r="D68" s="164">
        <v>0</v>
      </c>
      <c r="E68" s="164">
        <v>2357</v>
      </c>
      <c r="F68" s="164">
        <v>1372</v>
      </c>
      <c r="G68" s="164">
        <v>4083</v>
      </c>
      <c r="H68" s="164">
        <v>4256</v>
      </c>
      <c r="I68" s="179">
        <f>IFERROR(H68/G68-1,"-")</f>
        <v>4.2370805780063581E-2</v>
      </c>
      <c r="J68" s="163">
        <f t="shared" si="31"/>
        <v>173</v>
      </c>
      <c r="K68" s="165">
        <f t="shared" si="30"/>
        <v>4.1127766654039718E-3</v>
      </c>
    </row>
    <row r="69" spans="2:11" x14ac:dyDescent="0.25">
      <c r="B69" s="159" t="s">
        <v>107</v>
      </c>
      <c r="C69" s="160">
        <v>17854</v>
      </c>
      <c r="D69" s="160">
        <v>2559</v>
      </c>
      <c r="E69" s="160">
        <v>21613</v>
      </c>
      <c r="F69" s="160">
        <v>44742</v>
      </c>
      <c r="G69" s="160">
        <v>41878</v>
      </c>
      <c r="H69" s="160">
        <v>30486</v>
      </c>
      <c r="I69" s="178">
        <f>IFERROR(H69/G69-1,"-")</f>
        <v>-0.27202827260136586</v>
      </c>
      <c r="J69" s="159">
        <f t="shared" si="31"/>
        <v>-11392</v>
      </c>
      <c r="K69" s="161">
        <f t="shared" si="30"/>
        <v>2.9460082100917644E-2</v>
      </c>
    </row>
    <row r="70" spans="2:11" x14ac:dyDescent="0.25">
      <c r="B70" s="163" t="s">
        <v>110</v>
      </c>
      <c r="C70" s="164">
        <v>7112</v>
      </c>
      <c r="D70" s="164">
        <v>0</v>
      </c>
      <c r="E70" s="164">
        <v>7316</v>
      </c>
      <c r="F70" s="164">
        <v>15428</v>
      </c>
      <c r="G70" s="164">
        <v>13017</v>
      </c>
      <c r="H70" s="164">
        <v>12146</v>
      </c>
      <c r="I70" s="179">
        <f t="shared" ref="I70:I77" si="32">IFERROR(H70/G70-1,"-")</f>
        <v>-6.6912499039717299E-2</v>
      </c>
      <c r="J70" s="163">
        <f t="shared" si="31"/>
        <v>-871</v>
      </c>
      <c r="K70" s="165">
        <f t="shared" si="30"/>
        <v>1.1737261601972896E-2</v>
      </c>
    </row>
    <row r="71" spans="2:11" x14ac:dyDescent="0.25">
      <c r="B71" s="163" t="s">
        <v>113</v>
      </c>
      <c r="C71" s="164">
        <v>2067</v>
      </c>
      <c r="D71" s="164">
        <v>690</v>
      </c>
      <c r="E71" s="164">
        <v>2967</v>
      </c>
      <c r="F71" s="164">
        <v>2315</v>
      </c>
      <c r="G71" s="164">
        <v>3931</v>
      </c>
      <c r="H71" s="164">
        <v>3206</v>
      </c>
      <c r="I71" s="179">
        <f t="shared" si="32"/>
        <v>-0.18443144238107356</v>
      </c>
      <c r="J71" s="163">
        <f t="shared" si="31"/>
        <v>-725</v>
      </c>
      <c r="K71" s="165">
        <f t="shared" si="30"/>
        <v>3.0981113696628604E-3</v>
      </c>
    </row>
    <row r="72" spans="2:11" x14ac:dyDescent="0.25">
      <c r="B72" s="163" t="s">
        <v>116</v>
      </c>
      <c r="C72" s="164">
        <v>2431</v>
      </c>
      <c r="D72" s="164">
        <v>442</v>
      </c>
      <c r="E72" s="164">
        <v>2635</v>
      </c>
      <c r="F72" s="164">
        <v>6510</v>
      </c>
      <c r="G72" s="164">
        <v>5012</v>
      </c>
      <c r="H72" s="164">
        <v>2335</v>
      </c>
      <c r="I72" s="179">
        <f t="shared" si="32"/>
        <v>-0.53411811652035124</v>
      </c>
      <c r="J72" s="163">
        <f t="shared" si="31"/>
        <v>-2677</v>
      </c>
      <c r="K72" s="165">
        <f t="shared" si="30"/>
        <v>2.2564223481480908E-3</v>
      </c>
    </row>
    <row r="73" spans="2:11" x14ac:dyDescent="0.25">
      <c r="B73" s="163" t="s">
        <v>123</v>
      </c>
      <c r="C73" s="164">
        <v>204</v>
      </c>
      <c r="D73" s="164">
        <v>24</v>
      </c>
      <c r="E73" s="164">
        <v>493</v>
      </c>
      <c r="F73" s="164">
        <v>1008</v>
      </c>
      <c r="G73" s="164">
        <v>1487</v>
      </c>
      <c r="H73" s="164">
        <v>816</v>
      </c>
      <c r="I73" s="179">
        <f t="shared" si="32"/>
        <v>-0.45124411566913247</v>
      </c>
      <c r="J73" s="163">
        <f t="shared" si="31"/>
        <v>-671</v>
      </c>
      <c r="K73" s="165">
        <f t="shared" si="30"/>
        <v>7.885398869759495E-4</v>
      </c>
    </row>
    <row r="74" spans="2:11" x14ac:dyDescent="0.25">
      <c r="B74" s="163" t="s">
        <v>119</v>
      </c>
      <c r="C74" s="164">
        <v>442</v>
      </c>
      <c r="D74" s="164">
        <v>149</v>
      </c>
      <c r="E74" s="164">
        <v>810</v>
      </c>
      <c r="F74" s="164">
        <v>710</v>
      </c>
      <c r="G74" s="164">
        <v>927</v>
      </c>
      <c r="H74" s="164">
        <v>853</v>
      </c>
      <c r="I74" s="179">
        <f t="shared" si="32"/>
        <v>-7.9827400215749744E-2</v>
      </c>
      <c r="J74" s="163">
        <f t="shared" si="31"/>
        <v>-74</v>
      </c>
      <c r="K74" s="165">
        <f t="shared" si="30"/>
        <v>8.2429475930206485E-4</v>
      </c>
    </row>
    <row r="75" spans="2:11" x14ac:dyDescent="0.25">
      <c r="B75" s="163" t="s">
        <v>128</v>
      </c>
      <c r="C75" s="164">
        <v>634</v>
      </c>
      <c r="D75" s="164">
        <v>0</v>
      </c>
      <c r="E75" s="164">
        <v>751</v>
      </c>
      <c r="F75" s="164">
        <v>2992</v>
      </c>
      <c r="G75" s="164">
        <v>1591</v>
      </c>
      <c r="H75" s="164">
        <v>674</v>
      </c>
      <c r="I75" s="179">
        <f t="shared" si="32"/>
        <v>-0.57636706473915778</v>
      </c>
      <c r="J75" s="163">
        <f t="shared" si="31"/>
        <v>-917</v>
      </c>
      <c r="K75" s="165">
        <f t="shared" si="30"/>
        <v>6.5131848507572298E-4</v>
      </c>
    </row>
    <row r="76" spans="2:11" x14ac:dyDescent="0.25">
      <c r="B76" s="163" t="s">
        <v>131</v>
      </c>
      <c r="C76" s="164">
        <v>773</v>
      </c>
      <c r="D76" s="164">
        <v>0</v>
      </c>
      <c r="E76" s="164">
        <v>179</v>
      </c>
      <c r="F76" s="164">
        <v>705</v>
      </c>
      <c r="G76" s="164">
        <v>202</v>
      </c>
      <c r="H76" s="164">
        <v>450</v>
      </c>
      <c r="I76" s="179">
        <f t="shared" si="32"/>
        <v>1.2277227722772279</v>
      </c>
      <c r="J76" s="163">
        <f t="shared" si="31"/>
        <v>248</v>
      </c>
      <c r="K76" s="165">
        <f t="shared" si="30"/>
        <v>4.3485655531761921E-4</v>
      </c>
    </row>
    <row r="77" spans="2:11" x14ac:dyDescent="0.25">
      <c r="B77" s="168" t="s">
        <v>145</v>
      </c>
      <c r="C77" s="169">
        <f t="shared" ref="C77" si="33">C69-SUM(C70:C76)</f>
        <v>4191</v>
      </c>
      <c r="D77" s="169">
        <f t="shared" ref="D77:H77" si="34">D69-SUM(D70:D76)</f>
        <v>1254</v>
      </c>
      <c r="E77" s="169">
        <f t="shared" si="34"/>
        <v>6462</v>
      </c>
      <c r="F77" s="169">
        <f t="shared" si="34"/>
        <v>15074</v>
      </c>
      <c r="G77" s="169">
        <f t="shared" si="34"/>
        <v>15711</v>
      </c>
      <c r="H77" s="169">
        <f t="shared" si="34"/>
        <v>10006</v>
      </c>
      <c r="I77" s="180">
        <f t="shared" si="32"/>
        <v>-0.36312137992489335</v>
      </c>
      <c r="J77" s="168">
        <f>H77-G77</f>
        <v>-5705</v>
      </c>
      <c r="K77" s="170">
        <f t="shared" si="30"/>
        <v>9.66927709446244E-3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5">C80+C83</f>
        <v>116219</v>
      </c>
      <c r="D79" s="176">
        <f t="shared" si="35"/>
        <v>13733</v>
      </c>
      <c r="E79" s="176">
        <f t="shared" si="35"/>
        <v>116996</v>
      </c>
      <c r="F79" s="176">
        <f t="shared" si="35"/>
        <v>151270</v>
      </c>
      <c r="G79" s="176">
        <f t="shared" si="35"/>
        <v>173778</v>
      </c>
      <c r="H79" s="176">
        <f t="shared" si="35"/>
        <v>175389</v>
      </c>
      <c r="I79" s="177">
        <f>IFERROR(H79/G79-1,"-")</f>
        <v>9.2704485032628625E-3</v>
      </c>
      <c r="J79" s="176">
        <f>H79-G79</f>
        <v>1611</v>
      </c>
      <c r="K79" s="177">
        <f t="shared" ref="K79:K91" si="36">H79/H$9</f>
        <v>0.16948679195689315</v>
      </c>
    </row>
    <row r="80" spans="2:11" x14ac:dyDescent="0.25">
      <c r="B80" s="159" t="s">
        <v>97</v>
      </c>
      <c r="C80" s="160">
        <v>40712</v>
      </c>
      <c r="D80" s="160">
        <v>6700</v>
      </c>
      <c r="E80" s="160">
        <v>46640</v>
      </c>
      <c r="F80" s="160">
        <v>53920</v>
      </c>
      <c r="G80" s="160">
        <v>52693</v>
      </c>
      <c r="H80" s="160">
        <v>52492</v>
      </c>
      <c r="I80" s="178">
        <f>IFERROR(H80/G80-1,"-")</f>
        <v>-3.8145484219915815E-3</v>
      </c>
      <c r="J80" s="159">
        <f t="shared" ref="J80:J90" si="37">H80-G80</f>
        <v>-201</v>
      </c>
      <c r="K80" s="161">
        <f t="shared" si="36"/>
        <v>5.072553400384993E-2</v>
      </c>
    </row>
    <row r="81" spans="2:11" x14ac:dyDescent="0.25">
      <c r="B81" s="163" t="s">
        <v>103</v>
      </c>
      <c r="C81" s="164">
        <v>6804</v>
      </c>
      <c r="D81" s="164">
        <v>3532</v>
      </c>
      <c r="E81" s="164">
        <v>10989</v>
      </c>
      <c r="F81" s="164">
        <v>8095</v>
      </c>
      <c r="G81" s="164">
        <v>9892</v>
      </c>
      <c r="H81" s="164">
        <v>9177</v>
      </c>
      <c r="I81" s="179">
        <f>IFERROR(H81/G81-1,"-")</f>
        <v>-7.2280630812778024E-2</v>
      </c>
      <c r="J81" s="163">
        <f t="shared" si="37"/>
        <v>-715</v>
      </c>
      <c r="K81" s="165">
        <f t="shared" si="36"/>
        <v>8.8681746847773142E-3</v>
      </c>
    </row>
    <row r="82" spans="2:11" x14ac:dyDescent="0.25">
      <c r="B82" s="163" t="s">
        <v>100</v>
      </c>
      <c r="C82" s="164">
        <v>33908</v>
      </c>
      <c r="D82" s="164">
        <v>3168</v>
      </c>
      <c r="E82" s="164">
        <v>35651</v>
      </c>
      <c r="F82" s="164">
        <v>45825</v>
      </c>
      <c r="G82" s="164">
        <v>42801</v>
      </c>
      <c r="H82" s="164">
        <v>43315</v>
      </c>
      <c r="I82" s="179">
        <f>IFERROR(H82/G82-1,"-")</f>
        <v>1.2009065208756775E-2</v>
      </c>
      <c r="J82" s="163">
        <f t="shared" si="37"/>
        <v>514</v>
      </c>
      <c r="K82" s="165">
        <f t="shared" si="36"/>
        <v>4.1857359319072612E-2</v>
      </c>
    </row>
    <row r="83" spans="2:11" x14ac:dyDescent="0.25">
      <c r="B83" s="159" t="s">
        <v>107</v>
      </c>
      <c r="C83" s="160">
        <v>75507</v>
      </c>
      <c r="D83" s="160">
        <v>7033</v>
      </c>
      <c r="E83" s="160">
        <v>70356</v>
      </c>
      <c r="F83" s="160">
        <v>97350</v>
      </c>
      <c r="G83" s="160">
        <v>121085</v>
      </c>
      <c r="H83" s="160">
        <v>122897</v>
      </c>
      <c r="I83" s="178">
        <f>IFERROR(H83/G83-1,"-")</f>
        <v>1.4964694223066344E-2</v>
      </c>
      <c r="J83" s="159">
        <f t="shared" si="37"/>
        <v>1812</v>
      </c>
      <c r="K83" s="161">
        <f t="shared" si="36"/>
        <v>0.11876125795304322</v>
      </c>
    </row>
    <row r="84" spans="2:11" x14ac:dyDescent="0.25">
      <c r="B84" s="163" t="s">
        <v>110</v>
      </c>
      <c r="C84" s="164">
        <v>14988</v>
      </c>
      <c r="D84" s="164">
        <v>509</v>
      </c>
      <c r="E84" s="164">
        <v>12002</v>
      </c>
      <c r="F84" s="164">
        <v>19584</v>
      </c>
      <c r="G84" s="164">
        <v>25050</v>
      </c>
      <c r="H84" s="164">
        <v>25074</v>
      </c>
      <c r="I84" s="179">
        <f t="shared" ref="I84:I91" si="38">IFERROR(H84/G84-1,"-")</f>
        <v>9.5808383233531025E-4</v>
      </c>
      <c r="J84" s="163">
        <f t="shared" si="37"/>
        <v>24</v>
      </c>
      <c r="K84" s="165">
        <f t="shared" si="36"/>
        <v>2.4230207262297743E-2</v>
      </c>
    </row>
    <row r="85" spans="2:11" x14ac:dyDescent="0.25">
      <c r="B85" s="163" t="s">
        <v>113</v>
      </c>
      <c r="C85" s="164">
        <v>28410</v>
      </c>
      <c r="D85" s="164">
        <v>1545</v>
      </c>
      <c r="E85" s="164">
        <v>23261</v>
      </c>
      <c r="F85" s="164">
        <v>32775</v>
      </c>
      <c r="G85" s="164">
        <v>39527</v>
      </c>
      <c r="H85" s="164">
        <v>38071</v>
      </c>
      <c r="I85" s="179">
        <f t="shared" si="38"/>
        <v>-3.6835580742277441E-2</v>
      </c>
      <c r="J85" s="163">
        <f t="shared" si="37"/>
        <v>-1456</v>
      </c>
      <c r="K85" s="165">
        <f t="shared" si="36"/>
        <v>3.6789830927771293E-2</v>
      </c>
    </row>
    <row r="86" spans="2:11" x14ac:dyDescent="0.25">
      <c r="B86" s="163" t="s">
        <v>116</v>
      </c>
      <c r="C86" s="164">
        <v>5054</v>
      </c>
      <c r="D86" s="164">
        <v>1891</v>
      </c>
      <c r="E86" s="164">
        <v>6819</v>
      </c>
      <c r="F86" s="164">
        <v>9078</v>
      </c>
      <c r="G86" s="164">
        <v>12692</v>
      </c>
      <c r="H86" s="164">
        <v>12132</v>
      </c>
      <c r="I86" s="179">
        <f t="shared" si="38"/>
        <v>-4.4122281752284942E-2</v>
      </c>
      <c r="J86" s="163">
        <f t="shared" si="37"/>
        <v>-560</v>
      </c>
      <c r="K86" s="165">
        <f t="shared" si="36"/>
        <v>1.1723732731363014E-2</v>
      </c>
    </row>
    <row r="87" spans="2:11" x14ac:dyDescent="0.25">
      <c r="B87" s="163" t="s">
        <v>123</v>
      </c>
      <c r="C87" s="164">
        <v>1174</v>
      </c>
      <c r="D87" s="164">
        <v>83</v>
      </c>
      <c r="E87" s="164">
        <v>1638</v>
      </c>
      <c r="F87" s="164">
        <v>1604</v>
      </c>
      <c r="G87" s="164">
        <v>2444</v>
      </c>
      <c r="H87" s="164">
        <v>3420</v>
      </c>
      <c r="I87" s="179">
        <f t="shared" si="38"/>
        <v>0.39934533551554829</v>
      </c>
      <c r="J87" s="163">
        <f t="shared" si="37"/>
        <v>976</v>
      </c>
      <c r="K87" s="165">
        <f t="shared" si="36"/>
        <v>3.3049098204139061E-3</v>
      </c>
    </row>
    <row r="88" spans="2:11" x14ac:dyDescent="0.25">
      <c r="B88" s="163" t="s">
        <v>119</v>
      </c>
      <c r="C88" s="164">
        <v>993</v>
      </c>
      <c r="D88" s="164">
        <v>106</v>
      </c>
      <c r="E88" s="164">
        <v>1457</v>
      </c>
      <c r="F88" s="164">
        <v>1542</v>
      </c>
      <c r="G88" s="164">
        <v>1643</v>
      </c>
      <c r="H88" s="164">
        <v>2033</v>
      </c>
      <c r="I88" s="179">
        <f t="shared" si="38"/>
        <v>0.23737066342057211</v>
      </c>
      <c r="J88" s="163">
        <f t="shared" si="37"/>
        <v>390</v>
      </c>
      <c r="K88" s="165">
        <f t="shared" si="36"/>
        <v>1.9645852821349331E-3</v>
      </c>
    </row>
    <row r="89" spans="2:11" x14ac:dyDescent="0.25">
      <c r="B89" s="163" t="s">
        <v>128</v>
      </c>
      <c r="C89" s="164">
        <v>1688</v>
      </c>
      <c r="D89" s="164">
        <v>15</v>
      </c>
      <c r="E89" s="164">
        <v>1381</v>
      </c>
      <c r="F89" s="164">
        <v>2198</v>
      </c>
      <c r="G89" s="164">
        <v>2215</v>
      </c>
      <c r="H89" s="164">
        <v>2148</v>
      </c>
      <c r="I89" s="179">
        <f t="shared" si="38"/>
        <v>-3.0248306997742613E-2</v>
      </c>
      <c r="J89" s="163">
        <f t="shared" si="37"/>
        <v>-67</v>
      </c>
      <c r="K89" s="165">
        <f t="shared" si="36"/>
        <v>2.0757152907161023E-3</v>
      </c>
    </row>
    <row r="90" spans="2:11" x14ac:dyDescent="0.25">
      <c r="B90" s="163" t="s">
        <v>131</v>
      </c>
      <c r="C90" s="164">
        <v>2253</v>
      </c>
      <c r="D90" s="164">
        <v>100</v>
      </c>
      <c r="E90" s="164">
        <v>1107</v>
      </c>
      <c r="F90" s="164">
        <v>1983</v>
      </c>
      <c r="G90" s="164">
        <v>2525</v>
      </c>
      <c r="H90" s="164">
        <v>1816</v>
      </c>
      <c r="I90" s="179">
        <f t="shared" si="38"/>
        <v>-0.28079207920792082</v>
      </c>
      <c r="J90" s="163">
        <f t="shared" si="37"/>
        <v>-709</v>
      </c>
      <c r="K90" s="165">
        <f t="shared" si="36"/>
        <v>1.75488778768177E-3</v>
      </c>
    </row>
    <row r="91" spans="2:11" x14ac:dyDescent="0.25">
      <c r="B91" s="168" t="s">
        <v>145</v>
      </c>
      <c r="C91" s="169">
        <f t="shared" ref="C91" si="39">C83-SUM(C84:C90)</f>
        <v>20947</v>
      </c>
      <c r="D91" s="169">
        <f t="shared" ref="D91:H91" si="40">D83-SUM(D84:D90)</f>
        <v>2784</v>
      </c>
      <c r="E91" s="169">
        <f t="shared" si="40"/>
        <v>22691</v>
      </c>
      <c r="F91" s="169">
        <f t="shared" si="40"/>
        <v>28586</v>
      </c>
      <c r="G91" s="169">
        <f t="shared" si="40"/>
        <v>34989</v>
      </c>
      <c r="H91" s="169">
        <f t="shared" si="40"/>
        <v>38203</v>
      </c>
      <c r="I91" s="180">
        <f t="shared" si="38"/>
        <v>9.1857440910000365E-2</v>
      </c>
      <c r="J91" s="168">
        <f>H91-G91</f>
        <v>3214</v>
      </c>
      <c r="K91" s="170">
        <f t="shared" si="36"/>
        <v>3.6917388850664458E-2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>
        <f t="shared" ref="C93:H93" si="41">C94+C97</f>
        <v>12754</v>
      </c>
      <c r="D93" s="176">
        <f t="shared" si="41"/>
        <v>4819</v>
      </c>
      <c r="E93" s="176">
        <f t="shared" si="41"/>
        <v>12444</v>
      </c>
      <c r="F93" s="176">
        <f t="shared" si="41"/>
        <v>16319</v>
      </c>
      <c r="G93" s="176">
        <f t="shared" si="41"/>
        <v>15188</v>
      </c>
      <c r="H93" s="176">
        <f t="shared" si="41"/>
        <v>14847</v>
      </c>
      <c r="I93" s="177">
        <f>IFERROR(H93/G93-1,"-")</f>
        <v>-2.2451935738741158E-2</v>
      </c>
      <c r="J93" s="176">
        <f>H93-G93</f>
        <v>-341</v>
      </c>
      <c r="K93" s="177">
        <f t="shared" ref="K93:K105" si="42">H93/H$9</f>
        <v>1.4347367281779317E-2</v>
      </c>
    </row>
    <row r="94" spans="2:11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59">
        <f t="shared" ref="J94:J104" si="43">H94-G94</f>
        <v>199</v>
      </c>
      <c r="K94" s="161">
        <f t="shared" si="42"/>
        <v>6.9335461875642624E-3</v>
      </c>
    </row>
    <row r="95" spans="2:11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3">
        <f t="shared" si="43"/>
        <v>329</v>
      </c>
      <c r="K95" s="165">
        <f t="shared" si="42"/>
        <v>2.0534892889998687E-3</v>
      </c>
    </row>
    <row r="96" spans="2:11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3">
        <f t="shared" si="43"/>
        <v>-130</v>
      </c>
      <c r="K96" s="165">
        <f t="shared" si="42"/>
        <v>4.8800568985643937E-3</v>
      </c>
    </row>
    <row r="97" spans="2:11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59">
        <f t="shared" si="43"/>
        <v>-540</v>
      </c>
      <c r="K97" s="161">
        <f t="shared" si="42"/>
        <v>7.4138210942150552E-3</v>
      </c>
    </row>
    <row r="98" spans="2:11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44">IFERROR(H98/G98-1,"-")</f>
        <v>-0.12903225806451613</v>
      </c>
      <c r="J98" s="163">
        <f t="shared" si="43"/>
        <v>-176</v>
      </c>
      <c r="K98" s="165">
        <f t="shared" si="42"/>
        <v>1.1480213060385148E-3</v>
      </c>
    </row>
    <row r="99" spans="2:11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44"/>
        <v>-0.11174785100286533</v>
      </c>
      <c r="J99" s="163">
        <f t="shared" si="43"/>
        <v>-195</v>
      </c>
      <c r="K99" s="165">
        <f t="shared" si="42"/>
        <v>1.4978392460940218E-3</v>
      </c>
    </row>
    <row r="100" spans="2:11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44"/>
        <v>-1.0518407212622094E-2</v>
      </c>
      <c r="J100" s="163">
        <f t="shared" si="43"/>
        <v>-14</v>
      </c>
      <c r="K100" s="165">
        <f t="shared" si="42"/>
        <v>1.2726801852295656E-3</v>
      </c>
    </row>
    <row r="101" spans="2:11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44"/>
        <v>-7.2052401746724892E-2</v>
      </c>
      <c r="J101" s="163">
        <f t="shared" si="43"/>
        <v>-33</v>
      </c>
      <c r="K101" s="165">
        <f t="shared" si="42"/>
        <v>4.106978577999737E-4</v>
      </c>
    </row>
    <row r="102" spans="2:11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44"/>
        <v>-6.9637883008356494E-2</v>
      </c>
      <c r="J102" s="163">
        <f t="shared" si="43"/>
        <v>-25</v>
      </c>
      <c r="K102" s="165">
        <f t="shared" si="42"/>
        <v>3.2276019883574405E-4</v>
      </c>
    </row>
    <row r="103" spans="2:11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44"/>
        <v>5.7692307692307709E-2</v>
      </c>
      <c r="J103" s="163">
        <f t="shared" si="43"/>
        <v>6</v>
      </c>
      <c r="K103" s="165">
        <f t="shared" si="42"/>
        <v>1.0629826907764026E-4</v>
      </c>
    </row>
    <row r="104" spans="2:11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44"/>
        <v>-0.48962655601659755</v>
      </c>
      <c r="J104" s="163">
        <f t="shared" si="43"/>
        <v>-118</v>
      </c>
      <c r="K104" s="165">
        <f t="shared" si="42"/>
        <v>1.1886079178681592E-4</v>
      </c>
    </row>
    <row r="105" spans="2:11" x14ac:dyDescent="0.25">
      <c r="B105" s="168" t="s">
        <v>145</v>
      </c>
      <c r="C105" s="169">
        <f t="shared" ref="C105" si="45">C97-SUM(C98:C104)</f>
        <v>1504</v>
      </c>
      <c r="D105" s="169">
        <f t="shared" ref="D105:H105" si="46">D97-SUM(D98:D104)</f>
        <v>589</v>
      </c>
      <c r="E105" s="169">
        <f t="shared" si="46"/>
        <v>1720</v>
      </c>
      <c r="F105" s="169">
        <f t="shared" si="46"/>
        <v>2164</v>
      </c>
      <c r="G105" s="169">
        <f t="shared" si="46"/>
        <v>2610</v>
      </c>
      <c r="H105" s="169">
        <f t="shared" si="46"/>
        <v>2625</v>
      </c>
      <c r="I105" s="180">
        <f t="shared" si="44"/>
        <v>5.7471264367816577E-3</v>
      </c>
      <c r="J105" s="168">
        <f>H105-G105</f>
        <v>15</v>
      </c>
      <c r="K105" s="170">
        <f t="shared" si="42"/>
        <v>2.5366632393527787E-3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7">C108+C111</f>
        <v>22627</v>
      </c>
      <c r="D107" s="176">
        <f t="shared" si="47"/>
        <v>5553</v>
      </c>
      <c r="E107" s="176">
        <f t="shared" si="47"/>
        <v>40659</v>
      </c>
      <c r="F107" s="176">
        <f t="shared" si="47"/>
        <v>51144</v>
      </c>
      <c r="G107" s="176">
        <f t="shared" si="47"/>
        <v>49721</v>
      </c>
      <c r="H107" s="176">
        <f t="shared" si="47"/>
        <v>53497</v>
      </c>
      <c r="I107" s="177">
        <f>IFERROR(H107/G107-1,"-")</f>
        <v>7.5943766215482489E-2</v>
      </c>
      <c r="J107" s="176">
        <f>H107-G107</f>
        <v>3776</v>
      </c>
      <c r="K107" s="177">
        <f t="shared" ref="K107:K119" si="48">H107/H$9</f>
        <v>5.1696713644059276E-2</v>
      </c>
    </row>
    <row r="108" spans="2:11" x14ac:dyDescent="0.25">
      <c r="B108" s="159" t="s">
        <v>97</v>
      </c>
      <c r="C108" s="160">
        <v>5441</v>
      </c>
      <c r="D108" s="160">
        <v>2819</v>
      </c>
      <c r="E108" s="160">
        <v>6243</v>
      </c>
      <c r="F108" s="160">
        <v>8171</v>
      </c>
      <c r="G108" s="160">
        <v>7134</v>
      </c>
      <c r="H108" s="160">
        <v>7551</v>
      </c>
      <c r="I108" s="178">
        <f>IFERROR(H108/G108-1,"-")</f>
        <v>5.8452481076535001E-2</v>
      </c>
      <c r="J108" s="159">
        <f t="shared" ref="J108:J118" si="49">H108-G108</f>
        <v>417</v>
      </c>
      <c r="K108" s="161">
        <f t="shared" si="48"/>
        <v>7.296892998229651E-3</v>
      </c>
    </row>
    <row r="109" spans="2:11" x14ac:dyDescent="0.25">
      <c r="B109" s="163" t="s">
        <v>103</v>
      </c>
      <c r="C109" s="164">
        <v>273</v>
      </c>
      <c r="D109" s="164">
        <v>2738</v>
      </c>
      <c r="E109" s="164">
        <v>2825</v>
      </c>
      <c r="F109" s="164">
        <v>2748</v>
      </c>
      <c r="G109" s="164">
        <v>1900</v>
      </c>
      <c r="H109" s="164">
        <v>2105</v>
      </c>
      <c r="I109" s="179">
        <f>IFERROR(H109/G109-1,"-")</f>
        <v>0.10789473684210527</v>
      </c>
      <c r="J109" s="163">
        <f t="shared" si="49"/>
        <v>205</v>
      </c>
      <c r="K109" s="165">
        <f t="shared" si="48"/>
        <v>2.0341623309857522E-3</v>
      </c>
    </row>
    <row r="110" spans="2:11" x14ac:dyDescent="0.25">
      <c r="B110" s="163" t="s">
        <v>100</v>
      </c>
      <c r="C110" s="164">
        <v>5168</v>
      </c>
      <c r="D110" s="164">
        <v>81</v>
      </c>
      <c r="E110" s="164">
        <v>3418</v>
      </c>
      <c r="F110" s="164">
        <v>5423</v>
      </c>
      <c r="G110" s="164">
        <v>5234</v>
      </c>
      <c r="H110" s="164">
        <v>5446</v>
      </c>
      <c r="I110" s="179">
        <f>IFERROR(H110/G110-1,"-")</f>
        <v>4.0504394344669459E-2</v>
      </c>
      <c r="J110" s="163">
        <f t="shared" si="49"/>
        <v>212</v>
      </c>
      <c r="K110" s="165">
        <f t="shared" si="48"/>
        <v>5.2627306672438983E-3</v>
      </c>
    </row>
    <row r="111" spans="2:11" x14ac:dyDescent="0.25">
      <c r="B111" s="159" t="s">
        <v>107</v>
      </c>
      <c r="C111" s="160">
        <v>17186</v>
      </c>
      <c r="D111" s="160">
        <v>2734</v>
      </c>
      <c r="E111" s="160">
        <v>34416</v>
      </c>
      <c r="F111" s="160">
        <v>42973</v>
      </c>
      <c r="G111" s="160">
        <v>42587</v>
      </c>
      <c r="H111" s="160">
        <v>45946</v>
      </c>
      <c r="I111" s="178">
        <f>IFERROR(H111/G111-1,"-")</f>
        <v>7.8873834738300452E-2</v>
      </c>
      <c r="J111" s="159">
        <f t="shared" si="49"/>
        <v>3359</v>
      </c>
      <c r="K111" s="161">
        <f t="shared" si="48"/>
        <v>4.4399820645829632E-2</v>
      </c>
    </row>
    <row r="112" spans="2:11" x14ac:dyDescent="0.25">
      <c r="B112" s="163" t="s">
        <v>110</v>
      </c>
      <c r="C112" s="164">
        <v>9701</v>
      </c>
      <c r="D112" s="164">
        <v>771</v>
      </c>
      <c r="E112" s="164">
        <v>16952</v>
      </c>
      <c r="F112" s="164">
        <v>26586</v>
      </c>
      <c r="G112" s="164">
        <v>24446</v>
      </c>
      <c r="H112" s="164">
        <v>25092</v>
      </c>
      <c r="I112" s="179">
        <f t="shared" ref="I112:I119" si="50">IFERROR(H112/G112-1,"-")</f>
        <v>2.6425591098748313E-2</v>
      </c>
      <c r="J112" s="163">
        <f t="shared" si="49"/>
        <v>646</v>
      </c>
      <c r="K112" s="165">
        <f t="shared" si="48"/>
        <v>2.424760152451045E-2</v>
      </c>
    </row>
    <row r="113" spans="2:11" x14ac:dyDescent="0.25">
      <c r="B113" s="163" t="s">
        <v>113</v>
      </c>
      <c r="C113" s="164">
        <v>1353</v>
      </c>
      <c r="D113" s="164">
        <v>805</v>
      </c>
      <c r="E113" s="164">
        <v>2470</v>
      </c>
      <c r="F113" s="164">
        <v>2372</v>
      </c>
      <c r="G113" s="164">
        <v>2405</v>
      </c>
      <c r="H113" s="164">
        <v>2498</v>
      </c>
      <c r="I113" s="179">
        <f t="shared" si="50"/>
        <v>3.8669438669438616E-2</v>
      </c>
      <c r="J113" s="163">
        <f t="shared" si="49"/>
        <v>93</v>
      </c>
      <c r="K113" s="165">
        <f t="shared" si="48"/>
        <v>2.4139370559631396E-3</v>
      </c>
    </row>
    <row r="114" spans="2:11" x14ac:dyDescent="0.25">
      <c r="B114" s="163" t="s">
        <v>116</v>
      </c>
      <c r="C114" s="164">
        <v>895</v>
      </c>
      <c r="D114" s="164">
        <v>664</v>
      </c>
      <c r="E114" s="164">
        <v>2575</v>
      </c>
      <c r="F114" s="164">
        <v>4012</v>
      </c>
      <c r="G114" s="164">
        <v>2563</v>
      </c>
      <c r="H114" s="164">
        <v>3754</v>
      </c>
      <c r="I114" s="179">
        <f t="shared" si="50"/>
        <v>0.46468981662114706</v>
      </c>
      <c r="J114" s="163">
        <f t="shared" si="49"/>
        <v>1191</v>
      </c>
      <c r="K114" s="165">
        <f t="shared" si="48"/>
        <v>3.62767001924965E-3</v>
      </c>
    </row>
    <row r="115" spans="2:11" x14ac:dyDescent="0.25">
      <c r="B115" s="163" t="s">
        <v>123</v>
      </c>
      <c r="C115" s="164">
        <v>429</v>
      </c>
      <c r="D115" s="164">
        <v>18</v>
      </c>
      <c r="E115" s="164">
        <v>1894</v>
      </c>
      <c r="F115" s="164">
        <v>1620</v>
      </c>
      <c r="G115" s="164">
        <v>1971</v>
      </c>
      <c r="H115" s="164">
        <v>2020</v>
      </c>
      <c r="I115" s="179">
        <f t="shared" si="50"/>
        <v>2.4860476915271379E-2</v>
      </c>
      <c r="J115" s="163">
        <f t="shared" si="49"/>
        <v>49</v>
      </c>
      <c r="K115" s="165">
        <f t="shared" si="48"/>
        <v>1.9520227594257574E-3</v>
      </c>
    </row>
    <row r="116" spans="2:11" x14ac:dyDescent="0.25">
      <c r="B116" s="163" t="s">
        <v>119</v>
      </c>
      <c r="C116" s="164">
        <v>623</v>
      </c>
      <c r="D116" s="164">
        <v>37</v>
      </c>
      <c r="E116" s="164">
        <v>1403</v>
      </c>
      <c r="F116" s="164">
        <v>1321</v>
      </c>
      <c r="G116" s="164">
        <v>1553</v>
      </c>
      <c r="H116" s="164">
        <v>1366</v>
      </c>
      <c r="I116" s="179">
        <f t="shared" si="50"/>
        <v>-0.1204121056020605</v>
      </c>
      <c r="J116" s="163">
        <f t="shared" si="49"/>
        <v>-187</v>
      </c>
      <c r="K116" s="165">
        <f t="shared" si="48"/>
        <v>1.3200312323641509E-3</v>
      </c>
    </row>
    <row r="117" spans="2:11" x14ac:dyDescent="0.25">
      <c r="B117" s="163" t="s">
        <v>128</v>
      </c>
      <c r="C117" s="164">
        <v>206</v>
      </c>
      <c r="D117" s="164">
        <v>0</v>
      </c>
      <c r="E117" s="164">
        <v>344</v>
      </c>
      <c r="F117" s="164">
        <v>518</v>
      </c>
      <c r="G117" s="164">
        <v>742</v>
      </c>
      <c r="H117" s="164">
        <v>686</v>
      </c>
      <c r="I117" s="179">
        <f t="shared" si="50"/>
        <v>-7.547169811320753E-2</v>
      </c>
      <c r="J117" s="163">
        <f t="shared" si="49"/>
        <v>-56</v>
      </c>
      <c r="K117" s="165">
        <f t="shared" si="48"/>
        <v>6.6291465988419288E-4</v>
      </c>
    </row>
    <row r="118" spans="2:11" x14ac:dyDescent="0.25">
      <c r="B118" s="163" t="s">
        <v>131</v>
      </c>
      <c r="C118" s="164">
        <v>526</v>
      </c>
      <c r="D118" s="164">
        <v>0</v>
      </c>
      <c r="E118" s="164">
        <v>560</v>
      </c>
      <c r="F118" s="164">
        <v>337</v>
      </c>
      <c r="G118" s="164">
        <v>947</v>
      </c>
      <c r="H118" s="164">
        <v>568</v>
      </c>
      <c r="I118" s="179">
        <f t="shared" si="50"/>
        <v>-0.40021119324181631</v>
      </c>
      <c r="J118" s="163">
        <f t="shared" si="49"/>
        <v>-379</v>
      </c>
      <c r="K118" s="165">
        <f t="shared" si="48"/>
        <v>5.4888560760090604E-4</v>
      </c>
    </row>
    <row r="119" spans="2:11" x14ac:dyDescent="0.25">
      <c r="B119" s="168" t="s">
        <v>145</v>
      </c>
      <c r="C119" s="169">
        <f t="shared" ref="C119" si="51">C111-SUM(C112:C118)</f>
        <v>3453</v>
      </c>
      <c r="D119" s="169">
        <f t="shared" ref="D119:H119" si="52">D111-SUM(D112:D118)</f>
        <v>439</v>
      </c>
      <c r="E119" s="169">
        <f t="shared" si="52"/>
        <v>8218</v>
      </c>
      <c r="F119" s="169">
        <f t="shared" si="52"/>
        <v>6207</v>
      </c>
      <c r="G119" s="169">
        <f t="shared" si="52"/>
        <v>7960</v>
      </c>
      <c r="H119" s="169">
        <f t="shared" si="52"/>
        <v>9962</v>
      </c>
      <c r="I119" s="180">
        <f t="shared" si="50"/>
        <v>0.25150753768844214</v>
      </c>
      <c r="J119" s="168">
        <f>H119-G119</f>
        <v>2002</v>
      </c>
      <c r="K119" s="170">
        <f t="shared" si="48"/>
        <v>9.6267577868313844E-3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>
        <f t="shared" ref="C121:H121" si="53">C122+C125</f>
        <v>52853</v>
      </c>
      <c r="D121" s="176">
        <f t="shared" si="53"/>
        <v>23120</v>
      </c>
      <c r="E121" s="176">
        <f t="shared" si="53"/>
        <v>51259</v>
      </c>
      <c r="F121" s="176">
        <f t="shared" si="53"/>
        <v>71558</v>
      </c>
      <c r="G121" s="176">
        <f t="shared" si="53"/>
        <v>69463</v>
      </c>
      <c r="H121" s="176">
        <f t="shared" si="53"/>
        <v>76411</v>
      </c>
      <c r="I121" s="177">
        <f>IFERROR(H121/G121-1,"-")</f>
        <v>0.10002447346069121</v>
      </c>
      <c r="J121" s="176">
        <f>H121-G121</f>
        <v>6948</v>
      </c>
      <c r="K121" s="177">
        <f t="shared" ref="K121:K133" si="54">H121/H$9</f>
        <v>7.3839609440832454E-2</v>
      </c>
    </row>
    <row r="122" spans="2:11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59">
        <f t="shared" ref="J122:J132" si="55">H122-G122</f>
        <v>4439</v>
      </c>
      <c r="K122" s="161">
        <f t="shared" si="54"/>
        <v>3.9641523582754169E-2</v>
      </c>
    </row>
    <row r="123" spans="2:11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3">
        <f t="shared" si="55"/>
        <v>2614</v>
      </c>
      <c r="K123" s="165">
        <f t="shared" si="54"/>
        <v>1.8325821588985179E-2</v>
      </c>
    </row>
    <row r="124" spans="2:11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3">
        <f t="shared" si="55"/>
        <v>1825</v>
      </c>
      <c r="K124" s="165">
        <f t="shared" si="54"/>
        <v>2.131570199376899E-2</v>
      </c>
    </row>
    <row r="125" spans="2:11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59">
        <f t="shared" si="55"/>
        <v>2509</v>
      </c>
      <c r="K125" s="161">
        <f t="shared" si="54"/>
        <v>3.4198085858078285E-2</v>
      </c>
    </row>
    <row r="126" spans="2:11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56">IFERROR(H126/G126-1,"-")</f>
        <v>-7.3689182805857345E-2</v>
      </c>
      <c r="J126" s="163">
        <f t="shared" si="55"/>
        <v>-312</v>
      </c>
      <c r="K126" s="165">
        <f t="shared" si="54"/>
        <v>3.7900164665682278E-3</v>
      </c>
    </row>
    <row r="127" spans="2:11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56"/>
        <v>0.16440933032355165</v>
      </c>
      <c r="J127" s="163">
        <f t="shared" si="55"/>
        <v>874</v>
      </c>
      <c r="K127" s="165">
        <f t="shared" si="54"/>
        <v>5.9816935053690293E-3</v>
      </c>
    </row>
    <row r="128" spans="2:11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56"/>
        <v>4.5774647887323994E-2</v>
      </c>
      <c r="J128" s="163">
        <f t="shared" si="55"/>
        <v>117</v>
      </c>
      <c r="K128" s="165">
        <f t="shared" si="54"/>
        <v>2.5830479385866583E-3</v>
      </c>
    </row>
    <row r="129" spans="2:11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56"/>
        <v>0.15080346106304088</v>
      </c>
      <c r="J129" s="163">
        <f t="shared" si="55"/>
        <v>122</v>
      </c>
      <c r="K129" s="165">
        <f t="shared" si="54"/>
        <v>8.9966989555711888E-4</v>
      </c>
    </row>
    <row r="130" spans="2:11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56"/>
        <v>0.10975609756097571</v>
      </c>
      <c r="J130" s="163">
        <f t="shared" si="55"/>
        <v>72</v>
      </c>
      <c r="K130" s="165">
        <f t="shared" si="54"/>
        <v>7.0350127171383734E-4</v>
      </c>
    </row>
    <row r="131" spans="2:11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56"/>
        <v>-0.21825962910128383</v>
      </c>
      <c r="J131" s="163">
        <f t="shared" si="55"/>
        <v>-153</v>
      </c>
      <c r="K131" s="165">
        <f t="shared" si="54"/>
        <v>5.2955864958678959E-4</v>
      </c>
    </row>
    <row r="132" spans="2:11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56"/>
        <v>9.5100864553314013E-2</v>
      </c>
      <c r="J132" s="163">
        <f t="shared" si="55"/>
        <v>99</v>
      </c>
      <c r="K132" s="165">
        <f t="shared" si="54"/>
        <v>1.1016366068046354E-3</v>
      </c>
    </row>
    <row r="133" spans="2:11" x14ac:dyDescent="0.25">
      <c r="B133" s="168" t="s">
        <v>145</v>
      </c>
      <c r="C133" s="169">
        <f t="shared" ref="C133" si="57">C125-SUM(C126:C132)</f>
        <v>15677</v>
      </c>
      <c r="D133" s="169">
        <f t="shared" ref="D133:H133" si="58">D125-SUM(D126:D132)</f>
        <v>6509</v>
      </c>
      <c r="E133" s="169">
        <f t="shared" si="58"/>
        <v>13764</v>
      </c>
      <c r="F133" s="169">
        <f t="shared" si="58"/>
        <v>18056</v>
      </c>
      <c r="G133" s="169">
        <f t="shared" si="58"/>
        <v>17567</v>
      </c>
      <c r="H133" s="169">
        <f t="shared" si="58"/>
        <v>19257</v>
      </c>
      <c r="I133" s="180">
        <f t="shared" si="56"/>
        <v>9.6203108100415546E-2</v>
      </c>
      <c r="J133" s="168">
        <f>H133-G133</f>
        <v>1690</v>
      </c>
      <c r="K133" s="170">
        <f t="shared" si="54"/>
        <v>1.8608961523891986E-2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9">C136+C139</f>
        <v>39287</v>
      </c>
      <c r="D135" s="176">
        <f t="shared" si="59"/>
        <v>14792</v>
      </c>
      <c r="E135" s="176">
        <f t="shared" si="59"/>
        <v>47670</v>
      </c>
      <c r="F135" s="176">
        <f t="shared" si="59"/>
        <v>54764</v>
      </c>
      <c r="G135" s="176">
        <f t="shared" si="59"/>
        <v>60588</v>
      </c>
      <c r="H135" s="176">
        <f t="shared" si="59"/>
        <v>56793</v>
      </c>
      <c r="I135" s="177">
        <f>IFERROR(H135/G135-1,"-")</f>
        <v>-6.2636165577342084E-2</v>
      </c>
      <c r="J135" s="176">
        <f>H135-G135</f>
        <v>-3795</v>
      </c>
      <c r="K135" s="177">
        <f t="shared" ref="K135:K147" si="60">H135/H$9</f>
        <v>5.4881796324785667E-2</v>
      </c>
    </row>
    <row r="136" spans="2:11" x14ac:dyDescent="0.25">
      <c r="B136" s="159" t="s">
        <v>97</v>
      </c>
      <c r="C136" s="160">
        <v>1887</v>
      </c>
      <c r="D136" s="160">
        <v>8601</v>
      </c>
      <c r="E136" s="160">
        <v>3032</v>
      </c>
      <c r="F136" s="160">
        <v>3606</v>
      </c>
      <c r="G136" s="160">
        <v>3735</v>
      </c>
      <c r="H136" s="160">
        <v>1901</v>
      </c>
      <c r="I136" s="178">
        <f>IFERROR(H136/G136-1,"-")</f>
        <v>-0.49103078982597059</v>
      </c>
      <c r="J136" s="159">
        <f t="shared" ref="J136:J146" si="61">H136-G136</f>
        <v>-1834</v>
      </c>
      <c r="K136" s="161">
        <f t="shared" si="60"/>
        <v>1.8370273592417648E-3</v>
      </c>
    </row>
    <row r="137" spans="2:11" x14ac:dyDescent="0.25">
      <c r="B137" s="163" t="s">
        <v>103</v>
      </c>
      <c r="C137" s="164">
        <v>1146</v>
      </c>
      <c r="D137" s="164">
        <v>7650</v>
      </c>
      <c r="E137" s="164">
        <v>1751</v>
      </c>
      <c r="F137" s="164">
        <v>2208</v>
      </c>
      <c r="G137" s="164">
        <v>2313</v>
      </c>
      <c r="H137" s="164">
        <v>668</v>
      </c>
      <c r="I137" s="179">
        <f>IFERROR(H137/G137-1,"-")</f>
        <v>-0.71119757890185908</v>
      </c>
      <c r="J137" s="163">
        <f t="shared" si="61"/>
        <v>-1645</v>
      </c>
      <c r="K137" s="165">
        <f t="shared" si="60"/>
        <v>6.4552039767148809E-4</v>
      </c>
    </row>
    <row r="138" spans="2:11" x14ac:dyDescent="0.25">
      <c r="B138" s="163" t="s">
        <v>100</v>
      </c>
      <c r="C138" s="164">
        <v>741</v>
      </c>
      <c r="D138" s="164">
        <v>951</v>
      </c>
      <c r="E138" s="164">
        <v>1281</v>
      </c>
      <c r="F138" s="164">
        <v>1398</v>
      </c>
      <c r="G138" s="164">
        <v>1422</v>
      </c>
      <c r="H138" s="164">
        <v>1233</v>
      </c>
      <c r="I138" s="179">
        <f>IFERROR(H138/G138-1,"-")</f>
        <v>-0.13291139240506333</v>
      </c>
      <c r="J138" s="163">
        <f t="shared" si="61"/>
        <v>-189</v>
      </c>
      <c r="K138" s="165">
        <f t="shared" si="60"/>
        <v>1.1915069615702767E-3</v>
      </c>
    </row>
    <row r="139" spans="2:11" x14ac:dyDescent="0.25">
      <c r="B139" s="159" t="s">
        <v>107</v>
      </c>
      <c r="C139" s="160">
        <v>37400</v>
      </c>
      <c r="D139" s="160">
        <v>6191</v>
      </c>
      <c r="E139" s="160">
        <v>44638</v>
      </c>
      <c r="F139" s="160">
        <v>51158</v>
      </c>
      <c r="G139" s="160">
        <v>56853</v>
      </c>
      <c r="H139" s="160">
        <v>54892</v>
      </c>
      <c r="I139" s="178">
        <f>IFERROR(H139/G139-1,"-")</f>
        <v>-3.4492463018662156E-2</v>
      </c>
      <c r="J139" s="159">
        <f t="shared" si="61"/>
        <v>-1961</v>
      </c>
      <c r="K139" s="161">
        <f t="shared" si="60"/>
        <v>5.3044768965543901E-2</v>
      </c>
    </row>
    <row r="140" spans="2:11" x14ac:dyDescent="0.25">
      <c r="B140" s="163" t="s">
        <v>110</v>
      </c>
      <c r="C140" s="164">
        <v>15636</v>
      </c>
      <c r="D140" s="164">
        <v>208</v>
      </c>
      <c r="E140" s="164">
        <v>16940</v>
      </c>
      <c r="F140" s="164">
        <v>19072</v>
      </c>
      <c r="G140" s="164">
        <v>21889</v>
      </c>
      <c r="H140" s="164">
        <v>22374</v>
      </c>
      <c r="I140" s="179">
        <f t="shared" ref="I140:I147" si="62">IFERROR(H140/G140-1,"-")</f>
        <v>2.2157247932751645E-2</v>
      </c>
      <c r="J140" s="163">
        <f t="shared" si="61"/>
        <v>485</v>
      </c>
      <c r="K140" s="165">
        <f t="shared" si="60"/>
        <v>2.1621067930392028E-2</v>
      </c>
    </row>
    <row r="141" spans="2:11" x14ac:dyDescent="0.25">
      <c r="B141" s="163" t="s">
        <v>113</v>
      </c>
      <c r="C141" s="164">
        <v>2675</v>
      </c>
      <c r="D141" s="164">
        <v>645</v>
      </c>
      <c r="E141" s="164">
        <v>2801</v>
      </c>
      <c r="F141" s="164">
        <v>4828</v>
      </c>
      <c r="G141" s="164">
        <v>6093</v>
      </c>
      <c r="H141" s="164">
        <v>5090</v>
      </c>
      <c r="I141" s="179">
        <f t="shared" si="62"/>
        <v>-0.16461513211882484</v>
      </c>
      <c r="J141" s="163">
        <f t="shared" si="61"/>
        <v>-1003</v>
      </c>
      <c r="K141" s="165">
        <f t="shared" si="60"/>
        <v>4.9187108145926266E-3</v>
      </c>
    </row>
    <row r="142" spans="2:11" x14ac:dyDescent="0.25">
      <c r="B142" s="163" t="s">
        <v>116</v>
      </c>
      <c r="C142" s="164">
        <v>3097</v>
      </c>
      <c r="D142" s="164">
        <v>2340</v>
      </c>
      <c r="E142" s="164">
        <v>5398</v>
      </c>
      <c r="F142" s="164">
        <v>4744</v>
      </c>
      <c r="G142" s="164">
        <v>5217</v>
      </c>
      <c r="H142" s="164">
        <v>4988</v>
      </c>
      <c r="I142" s="179">
        <f t="shared" si="62"/>
        <v>-4.3894958788575855E-2</v>
      </c>
      <c r="J142" s="163">
        <f t="shared" si="61"/>
        <v>-229</v>
      </c>
      <c r="K142" s="165">
        <f t="shared" si="60"/>
        <v>4.820143328720633E-3</v>
      </c>
    </row>
    <row r="143" spans="2:11" x14ac:dyDescent="0.25">
      <c r="B143" s="163" t="s">
        <v>123</v>
      </c>
      <c r="C143" s="164">
        <v>406</v>
      </c>
      <c r="D143" s="164">
        <v>76</v>
      </c>
      <c r="E143" s="164">
        <v>1762</v>
      </c>
      <c r="F143" s="164">
        <v>1709</v>
      </c>
      <c r="G143" s="164">
        <v>1403</v>
      </c>
      <c r="H143" s="164">
        <v>1321</v>
      </c>
      <c r="I143" s="179">
        <f t="shared" si="62"/>
        <v>-5.8446186742694195E-2</v>
      </c>
      <c r="J143" s="163">
        <f t="shared" si="61"/>
        <v>-82</v>
      </c>
      <c r="K143" s="165">
        <f t="shared" si="60"/>
        <v>1.276545576832389E-3</v>
      </c>
    </row>
    <row r="144" spans="2:11" x14ac:dyDescent="0.25">
      <c r="B144" s="163" t="s">
        <v>119</v>
      </c>
      <c r="C144" s="164">
        <v>671</v>
      </c>
      <c r="D144" s="164">
        <v>202</v>
      </c>
      <c r="E144" s="164">
        <v>863</v>
      </c>
      <c r="F144" s="164">
        <v>902</v>
      </c>
      <c r="G144" s="164">
        <v>1174</v>
      </c>
      <c r="H144" s="164">
        <v>807</v>
      </c>
      <c r="I144" s="179">
        <f t="shared" si="62"/>
        <v>-0.31260647359454852</v>
      </c>
      <c r="J144" s="163">
        <f t="shared" si="61"/>
        <v>-367</v>
      </c>
      <c r="K144" s="165">
        <f t="shared" si="60"/>
        <v>7.7984275586959716E-4</v>
      </c>
    </row>
    <row r="145" spans="2:11" x14ac:dyDescent="0.25">
      <c r="B145" s="163" t="s">
        <v>128</v>
      </c>
      <c r="C145" s="164">
        <v>1581</v>
      </c>
      <c r="D145" s="164">
        <v>9</v>
      </c>
      <c r="E145" s="164">
        <v>1237</v>
      </c>
      <c r="F145" s="164">
        <v>1757</v>
      </c>
      <c r="G145" s="164">
        <v>1579</v>
      </c>
      <c r="H145" s="164">
        <v>1672</v>
      </c>
      <c r="I145" s="179">
        <f t="shared" si="62"/>
        <v>5.8898036732109027E-2</v>
      </c>
      <c r="J145" s="163">
        <f t="shared" si="61"/>
        <v>93</v>
      </c>
      <c r="K145" s="165">
        <f t="shared" si="60"/>
        <v>1.6157336899801319E-3</v>
      </c>
    </row>
    <row r="146" spans="2:11" x14ac:dyDescent="0.25">
      <c r="B146" s="163" t="s">
        <v>131</v>
      </c>
      <c r="C146" s="164">
        <v>3277</v>
      </c>
      <c r="D146" s="164">
        <v>30</v>
      </c>
      <c r="E146" s="164">
        <v>578</v>
      </c>
      <c r="F146" s="164">
        <v>1055</v>
      </c>
      <c r="G146" s="164">
        <v>1078</v>
      </c>
      <c r="H146" s="164">
        <v>737</v>
      </c>
      <c r="I146" s="179">
        <f t="shared" si="62"/>
        <v>-0.31632653061224492</v>
      </c>
      <c r="J146" s="163">
        <f t="shared" si="61"/>
        <v>-341</v>
      </c>
      <c r="K146" s="165">
        <f t="shared" si="60"/>
        <v>7.1219840282018968E-4</v>
      </c>
    </row>
    <row r="147" spans="2:11" x14ac:dyDescent="0.25">
      <c r="B147" s="168" t="s">
        <v>145</v>
      </c>
      <c r="C147" s="169">
        <f t="shared" ref="C147" si="63">C139-SUM(C140:C146)</f>
        <v>10057</v>
      </c>
      <c r="D147" s="169">
        <f t="shared" ref="D147:H147" si="64">D139-SUM(D140:D146)</f>
        <v>2681</v>
      </c>
      <c r="E147" s="169">
        <f t="shared" si="64"/>
        <v>15059</v>
      </c>
      <c r="F147" s="169">
        <f t="shared" si="64"/>
        <v>17091</v>
      </c>
      <c r="G147" s="169">
        <f t="shared" si="64"/>
        <v>18420</v>
      </c>
      <c r="H147" s="169">
        <f t="shared" si="64"/>
        <v>17903</v>
      </c>
      <c r="I147" s="180">
        <f t="shared" si="62"/>
        <v>-2.8067318132464658E-2</v>
      </c>
      <c r="J147" s="168">
        <f>H147-G147</f>
        <v>-517</v>
      </c>
      <c r="K147" s="170">
        <f t="shared" si="60"/>
        <v>1.7300526466336303E-2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65">C150+C153</f>
        <v>22394</v>
      </c>
      <c r="D149" s="176">
        <f t="shared" si="65"/>
        <v>8105</v>
      </c>
      <c r="E149" s="176">
        <f t="shared" si="65"/>
        <v>25858</v>
      </c>
      <c r="F149" s="176">
        <f t="shared" si="65"/>
        <v>27913</v>
      </c>
      <c r="G149" s="176">
        <f t="shared" si="65"/>
        <v>31071</v>
      </c>
      <c r="H149" s="176">
        <f t="shared" si="65"/>
        <v>28951</v>
      </c>
      <c r="I149" s="177">
        <f>IFERROR(H149/G149-1,"-")</f>
        <v>-6.8230826172315018E-2</v>
      </c>
      <c r="J149" s="176">
        <f>H149-G149</f>
        <v>-2120</v>
      </c>
      <c r="K149" s="177">
        <f t="shared" ref="K149:K161" si="66">H149/H$9</f>
        <v>2.7976738073334208E-2</v>
      </c>
    </row>
    <row r="150" spans="2:11" x14ac:dyDescent="0.25">
      <c r="B150" s="159" t="s">
        <v>97</v>
      </c>
      <c r="C150" s="160">
        <v>7858</v>
      </c>
      <c r="D150" s="160">
        <v>5395</v>
      </c>
      <c r="E150" s="160">
        <v>12185</v>
      </c>
      <c r="F150" s="160">
        <v>12020</v>
      </c>
      <c r="G150" s="160">
        <v>11769</v>
      </c>
      <c r="H150" s="160">
        <v>9728</v>
      </c>
      <c r="I150" s="178">
        <f>IFERROR(H150/G150-1,"-")</f>
        <v>-0.17342170107910615</v>
      </c>
      <c r="J150" s="159">
        <f t="shared" ref="J150:J160" si="67">H150-G150</f>
        <v>-2041</v>
      </c>
      <c r="K150" s="161">
        <f t="shared" si="66"/>
        <v>9.4006323780662215E-3</v>
      </c>
    </row>
    <row r="151" spans="2:11" x14ac:dyDescent="0.25">
      <c r="B151" s="163" t="s">
        <v>103</v>
      </c>
      <c r="C151" s="164">
        <v>3860</v>
      </c>
      <c r="D151" s="164">
        <v>4882</v>
      </c>
      <c r="E151" s="164">
        <v>8725</v>
      </c>
      <c r="F151" s="164">
        <v>8348</v>
      </c>
      <c r="G151" s="164">
        <v>8989</v>
      </c>
      <c r="H151" s="164">
        <v>6679</v>
      </c>
      <c r="I151" s="179">
        <f>IFERROR(H151/G151-1,"-")</f>
        <v>-0.25698075425520084</v>
      </c>
      <c r="J151" s="163">
        <f t="shared" si="67"/>
        <v>-2310</v>
      </c>
      <c r="K151" s="165">
        <f t="shared" si="66"/>
        <v>6.454237628814175E-3</v>
      </c>
    </row>
    <row r="152" spans="2:11" x14ac:dyDescent="0.25">
      <c r="B152" s="163" t="s">
        <v>100</v>
      </c>
      <c r="C152" s="164">
        <v>3998</v>
      </c>
      <c r="D152" s="164">
        <v>513</v>
      </c>
      <c r="E152" s="164">
        <v>3460</v>
      </c>
      <c r="F152" s="164">
        <v>3672</v>
      </c>
      <c r="G152" s="164">
        <v>2780</v>
      </c>
      <c r="H152" s="164">
        <v>3049</v>
      </c>
      <c r="I152" s="179">
        <f>IFERROR(H152/G152-1,"-")</f>
        <v>9.676258992805753E-2</v>
      </c>
      <c r="J152" s="163">
        <f t="shared" si="67"/>
        <v>269</v>
      </c>
      <c r="K152" s="165">
        <f t="shared" si="66"/>
        <v>2.9463947492520469E-3</v>
      </c>
    </row>
    <row r="153" spans="2:11" x14ac:dyDescent="0.25">
      <c r="B153" s="159" t="s">
        <v>107</v>
      </c>
      <c r="C153" s="160">
        <v>14536</v>
      </c>
      <c r="D153" s="160">
        <v>2710</v>
      </c>
      <c r="E153" s="160">
        <v>13673</v>
      </c>
      <c r="F153" s="160">
        <v>15893</v>
      </c>
      <c r="G153" s="160">
        <v>19302</v>
      </c>
      <c r="H153" s="160">
        <v>19223</v>
      </c>
      <c r="I153" s="178">
        <f>IFERROR(H153/G153-1,"-")</f>
        <v>-4.0928401201948406E-3</v>
      </c>
      <c r="J153" s="159">
        <f t="shared" si="67"/>
        <v>-79</v>
      </c>
      <c r="K153" s="161">
        <f t="shared" si="66"/>
        <v>1.8576105695267988E-2</v>
      </c>
    </row>
    <row r="154" spans="2:11" x14ac:dyDescent="0.25">
      <c r="B154" s="163" t="s">
        <v>110</v>
      </c>
      <c r="C154" s="164">
        <v>4906</v>
      </c>
      <c r="D154" s="164">
        <v>94</v>
      </c>
      <c r="E154" s="164">
        <v>4818</v>
      </c>
      <c r="F154" s="164">
        <v>5250</v>
      </c>
      <c r="G154" s="164">
        <v>6127</v>
      </c>
      <c r="H154" s="164">
        <v>4750</v>
      </c>
      <c r="I154" s="179">
        <f t="shared" ref="I154:I161" si="68">IFERROR(H154/G154-1,"-")</f>
        <v>-0.22474294108046355</v>
      </c>
      <c r="J154" s="163">
        <f t="shared" si="67"/>
        <v>-1377</v>
      </c>
      <c r="K154" s="165">
        <f t="shared" si="66"/>
        <v>4.5901525283526473E-3</v>
      </c>
    </row>
    <row r="155" spans="2:11" x14ac:dyDescent="0.25">
      <c r="B155" s="163" t="s">
        <v>113</v>
      </c>
      <c r="C155" s="164">
        <v>3835</v>
      </c>
      <c r="D155" s="164">
        <v>591</v>
      </c>
      <c r="E155" s="164">
        <v>3020</v>
      </c>
      <c r="F155" s="164">
        <v>3326</v>
      </c>
      <c r="G155" s="164">
        <v>3636</v>
      </c>
      <c r="H155" s="164">
        <v>3450</v>
      </c>
      <c r="I155" s="179">
        <f t="shared" si="68"/>
        <v>-5.1155115511551164E-2</v>
      </c>
      <c r="J155" s="163">
        <f t="shared" si="67"/>
        <v>-186</v>
      </c>
      <c r="K155" s="165">
        <f t="shared" si="66"/>
        <v>3.3339002574350809E-3</v>
      </c>
    </row>
    <row r="156" spans="2:11" x14ac:dyDescent="0.25">
      <c r="B156" s="163" t="s">
        <v>116</v>
      </c>
      <c r="C156" s="164">
        <v>1701</v>
      </c>
      <c r="D156" s="164">
        <v>689</v>
      </c>
      <c r="E156" s="164">
        <v>1507</v>
      </c>
      <c r="F156" s="164">
        <v>2122</v>
      </c>
      <c r="G156" s="164">
        <v>2733</v>
      </c>
      <c r="H156" s="164">
        <v>4068</v>
      </c>
      <c r="I156" s="179">
        <f t="shared" si="68"/>
        <v>0.48847420417124043</v>
      </c>
      <c r="J156" s="163">
        <f t="shared" si="67"/>
        <v>1335</v>
      </c>
      <c r="K156" s="165">
        <f t="shared" si="66"/>
        <v>3.9311032600712779E-3</v>
      </c>
    </row>
    <row r="157" spans="2:11" x14ac:dyDescent="0.25">
      <c r="B157" s="163" t="s">
        <v>123</v>
      </c>
      <c r="C157" s="164">
        <v>495</v>
      </c>
      <c r="D157" s="164">
        <v>89</v>
      </c>
      <c r="E157" s="164">
        <v>444</v>
      </c>
      <c r="F157" s="164">
        <v>541</v>
      </c>
      <c r="G157" s="164">
        <v>749</v>
      </c>
      <c r="H157" s="164">
        <v>818</v>
      </c>
      <c r="I157" s="179">
        <f t="shared" si="68"/>
        <v>9.2122830440587444E-2</v>
      </c>
      <c r="J157" s="163">
        <f t="shared" si="67"/>
        <v>69</v>
      </c>
      <c r="K157" s="165">
        <f t="shared" si="66"/>
        <v>7.9047258277736116E-4</v>
      </c>
    </row>
    <row r="158" spans="2:11" x14ac:dyDescent="0.25">
      <c r="B158" s="163" t="s">
        <v>119</v>
      </c>
      <c r="C158" s="164">
        <v>507</v>
      </c>
      <c r="D158" s="164">
        <v>100</v>
      </c>
      <c r="E158" s="164">
        <v>575</v>
      </c>
      <c r="F158" s="164">
        <v>734</v>
      </c>
      <c r="G158" s="164">
        <v>841</v>
      </c>
      <c r="H158" s="164">
        <v>815</v>
      </c>
      <c r="I158" s="179">
        <f t="shared" si="68"/>
        <v>-3.0915576694411362E-2</v>
      </c>
      <c r="J158" s="163">
        <f t="shared" si="67"/>
        <v>-26</v>
      </c>
      <c r="K158" s="165">
        <f t="shared" si="66"/>
        <v>7.8757353907524372E-4</v>
      </c>
    </row>
    <row r="159" spans="2:11" x14ac:dyDescent="0.25">
      <c r="B159" s="163" t="s">
        <v>128</v>
      </c>
      <c r="C159" s="164">
        <v>209</v>
      </c>
      <c r="D159" s="164">
        <v>16</v>
      </c>
      <c r="E159" s="164">
        <v>204</v>
      </c>
      <c r="F159" s="164">
        <v>209</v>
      </c>
      <c r="G159" s="164">
        <v>237</v>
      </c>
      <c r="H159" s="164">
        <v>166</v>
      </c>
      <c r="I159" s="179">
        <f t="shared" si="68"/>
        <v>-0.29957805907172996</v>
      </c>
      <c r="J159" s="163">
        <f t="shared" si="67"/>
        <v>-71</v>
      </c>
      <c r="K159" s="165">
        <f t="shared" si="66"/>
        <v>1.6041375151716622E-4</v>
      </c>
    </row>
    <row r="160" spans="2:11" x14ac:dyDescent="0.25">
      <c r="B160" s="163" t="s">
        <v>131</v>
      </c>
      <c r="C160" s="164">
        <v>277</v>
      </c>
      <c r="D160" s="164">
        <v>26</v>
      </c>
      <c r="E160" s="164">
        <v>324</v>
      </c>
      <c r="F160" s="164">
        <v>443</v>
      </c>
      <c r="G160" s="164">
        <v>358</v>
      </c>
      <c r="H160" s="164">
        <v>226</v>
      </c>
      <c r="I160" s="179">
        <f t="shared" si="68"/>
        <v>-0.36871508379888274</v>
      </c>
      <c r="J160" s="163">
        <f t="shared" si="67"/>
        <v>-132</v>
      </c>
      <c r="K160" s="165">
        <f t="shared" si="66"/>
        <v>2.1839462555951544E-4</v>
      </c>
    </row>
    <row r="161" spans="2:11" x14ac:dyDescent="0.25">
      <c r="B161" s="168" t="s">
        <v>145</v>
      </c>
      <c r="C161" s="169">
        <f t="shared" ref="C161" si="69">C153-SUM(C154:C160)</f>
        <v>2606</v>
      </c>
      <c r="D161" s="169">
        <f t="shared" ref="D161:H161" si="70">D153-SUM(D154:D160)</f>
        <v>1105</v>
      </c>
      <c r="E161" s="169">
        <f t="shared" si="70"/>
        <v>2781</v>
      </c>
      <c r="F161" s="169">
        <f t="shared" si="70"/>
        <v>3268</v>
      </c>
      <c r="G161" s="169">
        <f t="shared" si="70"/>
        <v>4621</v>
      </c>
      <c r="H161" s="169">
        <f t="shared" si="70"/>
        <v>4930</v>
      </c>
      <c r="I161" s="180">
        <f t="shared" si="68"/>
        <v>6.6868643150833185E-2</v>
      </c>
      <c r="J161" s="168">
        <f>H161-G161</f>
        <v>309</v>
      </c>
      <c r="K161" s="170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4180D-F10E-4F01-8C4C-E95A4391465D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4"/>
      <c r="K4" s="144"/>
      <c r="N4" s="143" t="s">
        <v>261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5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6" customFormat="1" ht="72" customHeight="1" x14ac:dyDescent="0.25">
      <c r="B7" s="147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254</v>
      </c>
      <c r="P7" s="172" t="s">
        <v>255</v>
      </c>
      <c r="Q7" s="172" t="s">
        <v>256</v>
      </c>
      <c r="R7" s="172" t="s">
        <v>257</v>
      </c>
      <c r="S7" s="172" t="s">
        <v>258</v>
      </c>
      <c r="T7" s="172" t="s">
        <v>259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50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222725</v>
      </c>
      <c r="D9" s="176">
        <f t="shared" si="0"/>
        <v>41463</v>
      </c>
      <c r="E9" s="176">
        <f t="shared" si="0"/>
        <v>209680</v>
      </c>
      <c r="F9" s="176">
        <f t="shared" si="0"/>
        <v>261630</v>
      </c>
      <c r="G9" s="176">
        <f t="shared" si="0"/>
        <v>291629</v>
      </c>
      <c r="H9" s="176">
        <f t="shared" si="0"/>
        <v>290170</v>
      </c>
      <c r="I9" s="177">
        <f>IFERROR(H9/G9-1,"-")</f>
        <v>-5.002931807193356E-3</v>
      </c>
      <c r="J9" s="176">
        <f t="shared" ref="J9:J21" si="1">H9-G9</f>
        <v>-1459</v>
      </c>
      <c r="K9" s="177">
        <f t="shared" ref="K9:K21" si="2">H9/H$9</f>
        <v>1</v>
      </c>
      <c r="N9" s="156" t="s">
        <v>68</v>
      </c>
      <c r="O9" s="176">
        <f t="shared" ref="O9:T9" si="3">O10+O13</f>
        <v>13382</v>
      </c>
      <c r="P9" s="176">
        <f t="shared" si="3"/>
        <v>6</v>
      </c>
      <c r="Q9" s="176">
        <f t="shared" si="3"/>
        <v>5537</v>
      </c>
      <c r="R9" s="176">
        <f t="shared" si="3"/>
        <v>6529</v>
      </c>
      <c r="S9" s="176">
        <f t="shared" si="3"/>
        <v>6659</v>
      </c>
      <c r="T9" s="176">
        <f t="shared" si="3"/>
        <v>6865</v>
      </c>
      <c r="U9" s="177">
        <f>IFERROR(T9/S9-1,"-")</f>
        <v>3.0935575912299118E-2</v>
      </c>
      <c r="V9" s="176">
        <f>T9-S9</f>
        <v>206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17411</v>
      </c>
      <c r="D10" s="160">
        <v>14582</v>
      </c>
      <c r="E10" s="160">
        <v>16959</v>
      </c>
      <c r="F10" s="160">
        <v>18520</v>
      </c>
      <c r="G10" s="160">
        <v>22342</v>
      </c>
      <c r="H10" s="160">
        <v>20170</v>
      </c>
      <c r="I10" s="178">
        <f>IFERROR(H10/G10-1,"-")</f>
        <v>-9.7216005729120036E-2</v>
      </c>
      <c r="J10" s="159">
        <f t="shared" si="1"/>
        <v>-2172</v>
      </c>
      <c r="K10" s="161">
        <f t="shared" si="2"/>
        <v>6.9510976324223733E-2</v>
      </c>
      <c r="N10" s="159" t="s">
        <v>97</v>
      </c>
      <c r="O10" s="160">
        <v>1767</v>
      </c>
      <c r="P10" s="160">
        <v>6</v>
      </c>
      <c r="Q10" s="160">
        <v>745</v>
      </c>
      <c r="R10" s="160">
        <v>544</v>
      </c>
      <c r="S10" s="160">
        <v>546</v>
      </c>
      <c r="T10" s="160">
        <v>602</v>
      </c>
      <c r="U10" s="178">
        <f>IFERROR(T10/S10-1,"-")</f>
        <v>0.10256410256410264</v>
      </c>
      <c r="V10" s="159">
        <f t="shared" ref="V10:V20" si="5">T10-S10</f>
        <v>56</v>
      </c>
      <c r="W10" s="161">
        <f t="shared" si="4"/>
        <v>8.7691187181354699E-2</v>
      </c>
    </row>
    <row r="11" spans="1:23" x14ac:dyDescent="0.25">
      <c r="A11" s="162" t="s">
        <v>100</v>
      </c>
      <c r="B11" s="163" t="s">
        <v>103</v>
      </c>
      <c r="C11" s="164">
        <v>10079</v>
      </c>
      <c r="D11" s="164">
        <v>12263</v>
      </c>
      <c r="E11" s="164">
        <v>9358</v>
      </c>
      <c r="F11" s="164">
        <v>9000</v>
      </c>
      <c r="G11" s="164">
        <v>10660</v>
      </c>
      <c r="H11" s="164">
        <v>7071</v>
      </c>
      <c r="I11" s="179">
        <f>IFERROR(H11/G11-1,"-")</f>
        <v>-0.33667917448405249</v>
      </c>
      <c r="J11" s="163">
        <f t="shared" si="1"/>
        <v>-3589</v>
      </c>
      <c r="K11" s="165">
        <f t="shared" si="2"/>
        <v>2.4368473653375609E-2</v>
      </c>
      <c r="N11" s="163" t="s">
        <v>103</v>
      </c>
      <c r="O11" s="164">
        <v>1178</v>
      </c>
      <c r="P11" s="164">
        <v>0</v>
      </c>
      <c r="Q11" s="164">
        <v>432</v>
      </c>
      <c r="R11" s="164">
        <v>192</v>
      </c>
      <c r="S11" s="164">
        <v>170</v>
      </c>
      <c r="T11" s="164">
        <v>212</v>
      </c>
      <c r="U11" s="179">
        <f>IFERROR(T11/S11-1,"-")</f>
        <v>0.24705882352941178</v>
      </c>
      <c r="V11" s="163">
        <f t="shared" si="5"/>
        <v>42</v>
      </c>
      <c r="W11" s="165">
        <f>T11/T$9</f>
        <v>3.0881281864530225E-2</v>
      </c>
    </row>
    <row r="12" spans="1:23" x14ac:dyDescent="0.25">
      <c r="A12" s="1"/>
      <c r="B12" s="163" t="s">
        <v>100</v>
      </c>
      <c r="C12" s="164">
        <v>7332</v>
      </c>
      <c r="D12" s="164">
        <v>2319</v>
      </c>
      <c r="E12" s="164">
        <v>7601</v>
      </c>
      <c r="F12" s="164">
        <v>9520</v>
      </c>
      <c r="G12" s="164">
        <v>11682</v>
      </c>
      <c r="H12" s="164">
        <v>13099</v>
      </c>
      <c r="I12" s="179">
        <f>IFERROR(H12/G12-1,"-")</f>
        <v>0.12129772299263819</v>
      </c>
      <c r="J12" s="163">
        <f t="shared" si="1"/>
        <v>1417</v>
      </c>
      <c r="K12" s="165">
        <f t="shared" si="2"/>
        <v>4.5142502670848121E-2</v>
      </c>
      <c r="N12" s="163" t="s">
        <v>100</v>
      </c>
      <c r="O12" s="164">
        <v>589</v>
      </c>
      <c r="P12" s="164">
        <v>6</v>
      </c>
      <c r="Q12" s="164">
        <v>313</v>
      </c>
      <c r="R12" s="164">
        <v>352</v>
      </c>
      <c r="S12" s="164">
        <v>376</v>
      </c>
      <c r="T12" s="164">
        <v>390</v>
      </c>
      <c r="U12" s="179">
        <f>IFERROR(T12/S12-1,"-")</f>
        <v>3.7234042553191404E-2</v>
      </c>
      <c r="V12" s="163">
        <f t="shared" si="5"/>
        <v>14</v>
      </c>
      <c r="W12" s="165">
        <f t="shared" si="4"/>
        <v>5.680990531682447E-2</v>
      </c>
    </row>
    <row r="13" spans="1:23" s="56" customFormat="1" x14ac:dyDescent="0.25">
      <c r="B13" s="159" t="s">
        <v>107</v>
      </c>
      <c r="C13" s="160">
        <v>205314</v>
      </c>
      <c r="D13" s="160">
        <v>26881</v>
      </c>
      <c r="E13" s="160">
        <v>192721</v>
      </c>
      <c r="F13" s="160">
        <v>243110</v>
      </c>
      <c r="G13" s="160">
        <v>269287</v>
      </c>
      <c r="H13" s="160">
        <v>270000</v>
      </c>
      <c r="I13" s="178">
        <f>IFERROR(H13/G13-1,"-")</f>
        <v>2.6477327163956232E-3</v>
      </c>
      <c r="J13" s="159">
        <f t="shared" si="1"/>
        <v>713</v>
      </c>
      <c r="K13" s="161">
        <f t="shared" si="2"/>
        <v>0.93048902367577624</v>
      </c>
      <c r="N13" s="159" t="s">
        <v>107</v>
      </c>
      <c r="O13" s="160">
        <v>11615</v>
      </c>
      <c r="P13" s="160">
        <v>0</v>
      </c>
      <c r="Q13" s="160">
        <v>4792</v>
      </c>
      <c r="R13" s="160">
        <v>5985</v>
      </c>
      <c r="S13" s="160">
        <v>6113</v>
      </c>
      <c r="T13" s="160">
        <v>6263</v>
      </c>
      <c r="U13" s="178">
        <f>IFERROR(T13/S13-1,"-")</f>
        <v>2.4537870112874227E-2</v>
      </c>
      <c r="V13" s="159">
        <f t="shared" si="5"/>
        <v>150</v>
      </c>
      <c r="W13" s="161">
        <f t="shared" si="4"/>
        <v>0.91230881281864529</v>
      </c>
    </row>
    <row r="14" spans="1:23" s="56" customFormat="1" x14ac:dyDescent="0.25">
      <c r="B14" s="163" t="s">
        <v>110</v>
      </c>
      <c r="C14" s="164">
        <v>88139</v>
      </c>
      <c r="D14" s="164">
        <v>1611</v>
      </c>
      <c r="E14" s="164">
        <v>72709</v>
      </c>
      <c r="F14" s="164">
        <v>105939</v>
      </c>
      <c r="G14" s="164">
        <v>118573</v>
      </c>
      <c r="H14" s="164">
        <v>122181</v>
      </c>
      <c r="I14" s="179">
        <f t="shared" ref="I14:I21" si="6">IFERROR(H14/G14-1,"-")</f>
        <v>3.0428512393209317E-2</v>
      </c>
      <c r="J14" s="163">
        <f t="shared" si="1"/>
        <v>3608</v>
      </c>
      <c r="K14" s="165">
        <f t="shared" si="2"/>
        <v>0.42106696074714822</v>
      </c>
      <c r="N14" s="163" t="s">
        <v>110</v>
      </c>
      <c r="O14" s="164">
        <v>6038</v>
      </c>
      <c r="P14" s="164">
        <v>0</v>
      </c>
      <c r="Q14" s="164">
        <v>2777</v>
      </c>
      <c r="R14" s="164">
        <v>3415</v>
      </c>
      <c r="S14" s="164">
        <v>3202</v>
      </c>
      <c r="T14" s="164">
        <v>3136</v>
      </c>
      <c r="U14" s="179">
        <f t="shared" ref="U14:U21" si="7">IFERROR(T14/S14-1,"-")</f>
        <v>-2.0612117426608401E-2</v>
      </c>
      <c r="V14" s="163">
        <f t="shared" si="5"/>
        <v>-66</v>
      </c>
      <c r="W14" s="165">
        <f t="shared" si="4"/>
        <v>0.45680990531682447</v>
      </c>
    </row>
    <row r="15" spans="1:23" x14ac:dyDescent="0.25">
      <c r="A15" s="1"/>
      <c r="B15" s="163" t="s">
        <v>113</v>
      </c>
      <c r="C15" s="164">
        <v>14632</v>
      </c>
      <c r="D15" s="164">
        <v>2736</v>
      </c>
      <c r="E15" s="164">
        <v>12098</v>
      </c>
      <c r="F15" s="164">
        <v>14376</v>
      </c>
      <c r="G15" s="164">
        <v>16990</v>
      </c>
      <c r="H15" s="164">
        <v>16809</v>
      </c>
      <c r="I15" s="179">
        <f t="shared" si="6"/>
        <v>-1.0653325485579734E-2</v>
      </c>
      <c r="J15" s="163">
        <f t="shared" si="1"/>
        <v>-181</v>
      </c>
      <c r="K15" s="165">
        <f t="shared" si="2"/>
        <v>5.7928111107281938E-2</v>
      </c>
      <c r="N15" s="163" t="s">
        <v>113</v>
      </c>
      <c r="O15" s="164">
        <v>474</v>
      </c>
      <c r="P15" s="164">
        <v>0</v>
      </c>
      <c r="Q15" s="164">
        <v>246</v>
      </c>
      <c r="R15" s="164">
        <v>388</v>
      </c>
      <c r="S15" s="164">
        <v>373</v>
      </c>
      <c r="T15" s="164">
        <v>314</v>
      </c>
      <c r="U15" s="179">
        <f t="shared" si="7"/>
        <v>-0.1581769436997319</v>
      </c>
      <c r="V15" s="163">
        <f t="shared" si="5"/>
        <v>-59</v>
      </c>
      <c r="W15" s="165">
        <f t="shared" si="4"/>
        <v>4.5739257101238162E-2</v>
      </c>
    </row>
    <row r="16" spans="1:23" x14ac:dyDescent="0.25">
      <c r="A16" s="1"/>
      <c r="B16" s="163" t="s">
        <v>116</v>
      </c>
      <c r="C16" s="164">
        <v>5438</v>
      </c>
      <c r="D16" s="164">
        <v>4253</v>
      </c>
      <c r="E16" s="164">
        <v>7924</v>
      </c>
      <c r="F16" s="164">
        <v>9292</v>
      </c>
      <c r="G16" s="164">
        <v>11655</v>
      </c>
      <c r="H16" s="164">
        <v>9515</v>
      </c>
      <c r="I16" s="179">
        <f t="shared" si="6"/>
        <v>-0.18361218361218357</v>
      </c>
      <c r="J16" s="163">
        <f t="shared" si="1"/>
        <v>-2140</v>
      </c>
      <c r="K16" s="165">
        <f t="shared" si="2"/>
        <v>3.2791122445463006E-2</v>
      </c>
      <c r="N16" s="163" t="s">
        <v>116</v>
      </c>
      <c r="O16" s="164">
        <v>623</v>
      </c>
      <c r="P16" s="164">
        <v>0</v>
      </c>
      <c r="Q16" s="164">
        <v>192</v>
      </c>
      <c r="R16" s="164">
        <v>274</v>
      </c>
      <c r="S16" s="164">
        <v>203</v>
      </c>
      <c r="T16" s="164">
        <v>274</v>
      </c>
      <c r="U16" s="179">
        <f t="shared" si="7"/>
        <v>0.34975369458128069</v>
      </c>
      <c r="V16" s="163">
        <f t="shared" si="5"/>
        <v>71</v>
      </c>
      <c r="W16" s="165">
        <f t="shared" si="4"/>
        <v>3.9912600145666423E-2</v>
      </c>
    </row>
    <row r="17" spans="1:23" x14ac:dyDescent="0.25">
      <c r="A17" s="1"/>
      <c r="B17" s="163" t="s">
        <v>123</v>
      </c>
      <c r="C17" s="164">
        <v>8166</v>
      </c>
      <c r="D17" s="164">
        <v>647</v>
      </c>
      <c r="E17" s="164">
        <v>11616</v>
      </c>
      <c r="F17" s="164">
        <v>9885</v>
      </c>
      <c r="G17" s="164">
        <v>10460</v>
      </c>
      <c r="H17" s="164">
        <v>10898</v>
      </c>
      <c r="I17" s="179">
        <f t="shared" si="6"/>
        <v>4.1873804971319206E-2</v>
      </c>
      <c r="J17" s="163">
        <f t="shared" si="1"/>
        <v>438</v>
      </c>
      <c r="K17" s="165">
        <f t="shared" si="2"/>
        <v>3.7557294000068922E-2</v>
      </c>
      <c r="N17" s="163" t="s">
        <v>123</v>
      </c>
      <c r="O17" s="164">
        <v>157</v>
      </c>
      <c r="P17" s="164">
        <v>0</v>
      </c>
      <c r="Q17" s="164">
        <v>123</v>
      </c>
      <c r="R17" s="164">
        <v>115</v>
      </c>
      <c r="S17" s="164">
        <v>136</v>
      </c>
      <c r="T17" s="164">
        <v>175</v>
      </c>
      <c r="U17" s="179">
        <f t="shared" si="7"/>
        <v>0.28676470588235303</v>
      </c>
      <c r="V17" s="163">
        <f t="shared" si="5"/>
        <v>39</v>
      </c>
      <c r="W17" s="165">
        <f t="shared" si="4"/>
        <v>2.5491624180626365E-2</v>
      </c>
    </row>
    <row r="18" spans="1:23" x14ac:dyDescent="0.25">
      <c r="A18" s="1"/>
      <c r="B18" s="163" t="s">
        <v>119</v>
      </c>
      <c r="C18" s="164">
        <v>3282</v>
      </c>
      <c r="D18" s="164">
        <v>645</v>
      </c>
      <c r="E18" s="164">
        <v>3759</v>
      </c>
      <c r="F18" s="164">
        <v>4029</v>
      </c>
      <c r="G18" s="164">
        <v>5132</v>
      </c>
      <c r="H18" s="164">
        <v>4222</v>
      </c>
      <c r="I18" s="179">
        <f t="shared" si="6"/>
        <v>-0.1773187840997662</v>
      </c>
      <c r="J18" s="163">
        <f t="shared" si="1"/>
        <v>-910</v>
      </c>
      <c r="K18" s="165">
        <f t="shared" si="2"/>
        <v>1.4550091325774546E-2</v>
      </c>
      <c r="N18" s="163" t="s">
        <v>119</v>
      </c>
      <c r="O18" s="164">
        <v>252</v>
      </c>
      <c r="P18" s="164">
        <v>0</v>
      </c>
      <c r="Q18" s="164">
        <v>66</v>
      </c>
      <c r="R18" s="164">
        <v>124</v>
      </c>
      <c r="S18" s="164">
        <v>101</v>
      </c>
      <c r="T18" s="164">
        <v>91</v>
      </c>
      <c r="U18" s="179">
        <f t="shared" si="7"/>
        <v>-9.9009900990098987E-2</v>
      </c>
      <c r="V18" s="163">
        <f t="shared" si="5"/>
        <v>-10</v>
      </c>
      <c r="W18" s="165">
        <f t="shared" si="4"/>
        <v>1.3255644573925709E-2</v>
      </c>
    </row>
    <row r="19" spans="1:23" x14ac:dyDescent="0.25">
      <c r="A19" s="162" t="s">
        <v>144</v>
      </c>
      <c r="B19" s="163" t="s">
        <v>128</v>
      </c>
      <c r="C19" s="164">
        <v>10352</v>
      </c>
      <c r="D19" s="164">
        <v>131</v>
      </c>
      <c r="E19" s="164">
        <v>9294</v>
      </c>
      <c r="F19" s="164">
        <v>11342</v>
      </c>
      <c r="G19" s="164">
        <v>10732</v>
      </c>
      <c r="H19" s="164">
        <v>10104</v>
      </c>
      <c r="I19" s="179">
        <f t="shared" si="6"/>
        <v>-5.8516585911293273E-2</v>
      </c>
      <c r="J19" s="163">
        <f t="shared" si="1"/>
        <v>-628</v>
      </c>
      <c r="K19" s="165">
        <f t="shared" si="2"/>
        <v>3.4820967019333494E-2</v>
      </c>
      <c r="N19" s="163" t="s">
        <v>128</v>
      </c>
      <c r="O19" s="164">
        <v>180</v>
      </c>
      <c r="P19" s="164">
        <v>0</v>
      </c>
      <c r="Q19" s="164">
        <v>45</v>
      </c>
      <c r="R19" s="164">
        <v>96</v>
      </c>
      <c r="S19" s="164">
        <v>63</v>
      </c>
      <c r="T19" s="164">
        <v>38</v>
      </c>
      <c r="U19" s="179">
        <f t="shared" si="7"/>
        <v>-0.39682539682539686</v>
      </c>
      <c r="V19" s="163">
        <f t="shared" si="5"/>
        <v>-25</v>
      </c>
      <c r="W19" s="165">
        <f t="shared" si="4"/>
        <v>5.5353241077931541E-3</v>
      </c>
    </row>
    <row r="20" spans="1:23" x14ac:dyDescent="0.25">
      <c r="A20" s="167" t="s">
        <v>145</v>
      </c>
      <c r="B20" s="163" t="s">
        <v>131</v>
      </c>
      <c r="C20" s="164">
        <v>16006</v>
      </c>
      <c r="D20" s="164">
        <v>1034</v>
      </c>
      <c r="E20" s="164">
        <v>8605</v>
      </c>
      <c r="F20" s="164">
        <v>11634</v>
      </c>
      <c r="G20" s="164">
        <v>14649</v>
      </c>
      <c r="H20" s="164">
        <v>10247</v>
      </c>
      <c r="I20" s="179">
        <f t="shared" si="6"/>
        <v>-0.30049832753088945</v>
      </c>
      <c r="J20" s="163">
        <f t="shared" si="1"/>
        <v>-4402</v>
      </c>
      <c r="K20" s="165">
        <f t="shared" si="2"/>
        <v>3.531378157631733E-2</v>
      </c>
      <c r="N20" s="163" t="s">
        <v>131</v>
      </c>
      <c r="O20" s="164">
        <v>383</v>
      </c>
      <c r="P20" s="164">
        <v>0</v>
      </c>
      <c r="Q20" s="164">
        <v>46</v>
      </c>
      <c r="R20" s="164">
        <v>56</v>
      </c>
      <c r="S20" s="164">
        <v>54</v>
      </c>
      <c r="T20" s="164">
        <v>25</v>
      </c>
      <c r="U20" s="179">
        <f t="shared" si="7"/>
        <v>-0.53703703703703698</v>
      </c>
      <c r="V20" s="163">
        <f t="shared" si="5"/>
        <v>-29</v>
      </c>
      <c r="W20" s="165">
        <f t="shared" si="4"/>
        <v>3.6416605972323379E-3</v>
      </c>
    </row>
    <row r="21" spans="1:23" x14ac:dyDescent="0.25">
      <c r="B21" s="168" t="s">
        <v>145</v>
      </c>
      <c r="C21" s="169">
        <f t="shared" ref="C21" si="8">C13-SUM(C14:C20)</f>
        <v>59299</v>
      </c>
      <c r="D21" s="169">
        <f t="shared" ref="D21:H21" si="9">D13-SUM(D14:D20)</f>
        <v>15824</v>
      </c>
      <c r="E21" s="169">
        <f t="shared" si="9"/>
        <v>66716</v>
      </c>
      <c r="F21" s="169">
        <f t="shared" si="9"/>
        <v>76613</v>
      </c>
      <c r="G21" s="169">
        <f t="shared" si="9"/>
        <v>81096</v>
      </c>
      <c r="H21" s="169">
        <f t="shared" si="9"/>
        <v>86024</v>
      </c>
      <c r="I21" s="180">
        <f t="shared" si="6"/>
        <v>6.0767485449344072E-2</v>
      </c>
      <c r="J21" s="168">
        <f t="shared" si="1"/>
        <v>4928</v>
      </c>
      <c r="K21" s="170">
        <f t="shared" si="2"/>
        <v>0.2964606954543888</v>
      </c>
      <c r="N21" s="168" t="s">
        <v>145</v>
      </c>
      <c r="O21" s="169">
        <f t="shared" ref="O21:T21" si="10">O13-SUM(O14:O20)</f>
        <v>3508</v>
      </c>
      <c r="P21" s="169">
        <f t="shared" si="10"/>
        <v>0</v>
      </c>
      <c r="Q21" s="169">
        <f t="shared" si="10"/>
        <v>1297</v>
      </c>
      <c r="R21" s="169">
        <f t="shared" si="10"/>
        <v>1517</v>
      </c>
      <c r="S21" s="169">
        <f t="shared" si="10"/>
        <v>1981</v>
      </c>
      <c r="T21" s="169">
        <f t="shared" si="10"/>
        <v>2210</v>
      </c>
      <c r="U21" s="180">
        <f t="shared" si="7"/>
        <v>0.11559818273599198</v>
      </c>
      <c r="V21" s="168">
        <f>T21-S21</f>
        <v>229</v>
      </c>
      <c r="W21" s="170">
        <f t="shared" si="4"/>
        <v>0.32192279679533869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64346</v>
      </c>
      <c r="D23" s="176">
        <f t="shared" si="11"/>
        <v>12024</v>
      </c>
      <c r="E23" s="176">
        <f t="shared" si="11"/>
        <v>47910</v>
      </c>
      <c r="F23" s="176">
        <f t="shared" si="11"/>
        <v>79513</v>
      </c>
      <c r="G23" s="176">
        <f t="shared" si="11"/>
        <v>92328</v>
      </c>
      <c r="H23" s="176">
        <f t="shared" si="11"/>
        <v>89862</v>
      </c>
      <c r="I23" s="177">
        <f>IFERROR(H23/G23-1,"-")</f>
        <v>-2.6709123992721628E-2</v>
      </c>
      <c r="J23" s="176">
        <f>H23-G23</f>
        <v>-2466</v>
      </c>
      <c r="K23" s="177">
        <f t="shared" ref="K23:K35" si="12">H23/H$9</f>
        <v>0.30968742461315779</v>
      </c>
    </row>
    <row r="24" spans="1:23" x14ac:dyDescent="0.25">
      <c r="B24" s="159" t="s">
        <v>97</v>
      </c>
      <c r="C24" s="160">
        <v>3630</v>
      </c>
      <c r="D24" s="160">
        <v>5396</v>
      </c>
      <c r="E24" s="160">
        <v>2999</v>
      </c>
      <c r="F24" s="160">
        <v>4437</v>
      </c>
      <c r="G24" s="160">
        <v>6288</v>
      </c>
      <c r="H24" s="160">
        <v>4360</v>
      </c>
      <c r="I24" s="178">
        <f>IFERROR(H24/G24-1,"-")</f>
        <v>-0.30661577608142498</v>
      </c>
      <c r="J24" s="159">
        <f t="shared" ref="J24:J34" si="13">H24-G24</f>
        <v>-1928</v>
      </c>
      <c r="K24" s="161">
        <f t="shared" si="12"/>
        <v>1.5025674604542166E-2</v>
      </c>
    </row>
    <row r="25" spans="1:23" x14ac:dyDescent="0.25">
      <c r="B25" s="163" t="s">
        <v>103</v>
      </c>
      <c r="C25" s="164">
        <v>2906</v>
      </c>
      <c r="D25" s="164">
        <v>4635</v>
      </c>
      <c r="E25" s="164">
        <v>1968</v>
      </c>
      <c r="F25" s="164">
        <v>2588</v>
      </c>
      <c r="G25" s="164">
        <v>3288</v>
      </c>
      <c r="H25" s="164">
        <v>1569</v>
      </c>
      <c r="I25" s="179">
        <f>IFERROR(H25/G25-1,"-")</f>
        <v>-0.5228102189781022</v>
      </c>
      <c r="J25" s="163">
        <f t="shared" si="13"/>
        <v>-1719</v>
      </c>
      <c r="K25" s="165">
        <f t="shared" si="12"/>
        <v>5.4071751042492336E-3</v>
      </c>
    </row>
    <row r="26" spans="1:23" x14ac:dyDescent="0.25">
      <c r="B26" s="163" t="s">
        <v>100</v>
      </c>
      <c r="C26" s="164">
        <v>724</v>
      </c>
      <c r="D26" s="164">
        <v>761</v>
      </c>
      <c r="E26" s="164">
        <v>1031</v>
      </c>
      <c r="F26" s="164">
        <v>1849</v>
      </c>
      <c r="G26" s="164">
        <v>3000</v>
      </c>
      <c r="H26" s="164">
        <v>2791</v>
      </c>
      <c r="I26" s="179">
        <f>IFERROR(H26/G26-1,"-")</f>
        <v>-6.9666666666666655E-2</v>
      </c>
      <c r="J26" s="163">
        <f t="shared" si="13"/>
        <v>-209</v>
      </c>
      <c r="K26" s="165">
        <f t="shared" si="12"/>
        <v>9.6184995002929312E-3</v>
      </c>
    </row>
    <row r="27" spans="1:23" x14ac:dyDescent="0.25">
      <c r="B27" s="159" t="s">
        <v>107</v>
      </c>
      <c r="C27" s="160">
        <v>60716</v>
      </c>
      <c r="D27" s="160">
        <v>6628</v>
      </c>
      <c r="E27" s="160">
        <v>44911</v>
      </c>
      <c r="F27" s="160">
        <v>75076</v>
      </c>
      <c r="G27" s="160">
        <v>86040</v>
      </c>
      <c r="H27" s="160">
        <v>85502</v>
      </c>
      <c r="I27" s="178">
        <f>IFERROR(H27/G27-1,"-")</f>
        <v>-6.2529056252905724E-3</v>
      </c>
      <c r="J27" s="159">
        <f t="shared" si="13"/>
        <v>-538</v>
      </c>
      <c r="K27" s="161">
        <f t="shared" si="12"/>
        <v>0.29466175000861566</v>
      </c>
    </row>
    <row r="28" spans="1:23" x14ac:dyDescent="0.25">
      <c r="B28" s="163" t="s">
        <v>110</v>
      </c>
      <c r="C28" s="164">
        <v>32787</v>
      </c>
      <c r="D28" s="164">
        <v>640</v>
      </c>
      <c r="E28" s="164">
        <v>19630</v>
      </c>
      <c r="F28" s="164">
        <v>37799</v>
      </c>
      <c r="G28" s="164">
        <v>43491</v>
      </c>
      <c r="H28" s="164">
        <v>46742</v>
      </c>
      <c r="I28" s="179">
        <f t="shared" ref="I28:I35" si="14">IFERROR(H28/G28-1,"-")</f>
        <v>7.4751097928307031E-2</v>
      </c>
      <c r="J28" s="163">
        <f t="shared" si="13"/>
        <v>3251</v>
      </c>
      <c r="K28" s="165">
        <f t="shared" si="12"/>
        <v>0.16108488127649309</v>
      </c>
    </row>
    <row r="29" spans="1:23" x14ac:dyDescent="0.25">
      <c r="B29" s="163" t="s">
        <v>113</v>
      </c>
      <c r="C29" s="164">
        <v>5288</v>
      </c>
      <c r="D29" s="164">
        <v>713</v>
      </c>
      <c r="E29" s="164">
        <v>2913</v>
      </c>
      <c r="F29" s="164">
        <v>3621</v>
      </c>
      <c r="G29" s="164">
        <v>4773</v>
      </c>
      <c r="H29" s="164">
        <v>4254</v>
      </c>
      <c r="I29" s="179">
        <f t="shared" si="14"/>
        <v>-0.1087366436203645</v>
      </c>
      <c r="J29" s="163">
        <f t="shared" si="13"/>
        <v>-519</v>
      </c>
      <c r="K29" s="165">
        <f t="shared" si="12"/>
        <v>1.4660371506358341E-2</v>
      </c>
    </row>
    <row r="30" spans="1:23" x14ac:dyDescent="0.25">
      <c r="B30" s="163" t="s">
        <v>116</v>
      </c>
      <c r="C30" s="164">
        <v>1832</v>
      </c>
      <c r="D30" s="164">
        <v>1092</v>
      </c>
      <c r="E30" s="164">
        <v>2686</v>
      </c>
      <c r="F30" s="164">
        <v>4409</v>
      </c>
      <c r="G30" s="164">
        <v>6938</v>
      </c>
      <c r="H30" s="164">
        <v>3369</v>
      </c>
      <c r="I30" s="179">
        <f t="shared" si="14"/>
        <v>-0.51441337561256839</v>
      </c>
      <c r="J30" s="163">
        <f t="shared" si="13"/>
        <v>-3569</v>
      </c>
      <c r="K30" s="165">
        <f t="shared" si="12"/>
        <v>1.1610435262087741E-2</v>
      </c>
    </row>
    <row r="31" spans="1:23" x14ac:dyDescent="0.25">
      <c r="B31" s="163" t="s">
        <v>123</v>
      </c>
      <c r="C31" s="164">
        <v>2275</v>
      </c>
      <c r="D31" s="164">
        <v>181</v>
      </c>
      <c r="E31" s="164">
        <v>2545</v>
      </c>
      <c r="F31" s="164">
        <v>3073</v>
      </c>
      <c r="G31" s="164">
        <v>2883</v>
      </c>
      <c r="H31" s="164">
        <v>2853</v>
      </c>
      <c r="I31" s="179">
        <f t="shared" si="14"/>
        <v>-1.0405827263267442E-2</v>
      </c>
      <c r="J31" s="163">
        <f t="shared" si="13"/>
        <v>-30</v>
      </c>
      <c r="K31" s="165">
        <f t="shared" si="12"/>
        <v>9.8321673501740366E-3</v>
      </c>
    </row>
    <row r="32" spans="1:23" x14ac:dyDescent="0.25">
      <c r="B32" s="163" t="s">
        <v>119</v>
      </c>
      <c r="C32" s="164">
        <v>1200</v>
      </c>
      <c r="D32" s="164">
        <v>289</v>
      </c>
      <c r="E32" s="164">
        <v>1235</v>
      </c>
      <c r="F32" s="164">
        <v>1436</v>
      </c>
      <c r="G32" s="164">
        <v>1653</v>
      </c>
      <c r="H32" s="164">
        <v>1390</v>
      </c>
      <c r="I32" s="179">
        <f t="shared" si="14"/>
        <v>-0.1591046581972172</v>
      </c>
      <c r="J32" s="163">
        <f t="shared" si="13"/>
        <v>-263</v>
      </c>
      <c r="K32" s="165">
        <f t="shared" si="12"/>
        <v>4.7902953441086261E-3</v>
      </c>
    </row>
    <row r="33" spans="2:11" x14ac:dyDescent="0.25">
      <c r="B33" s="163" t="s">
        <v>128</v>
      </c>
      <c r="C33" s="164">
        <v>1994</v>
      </c>
      <c r="D33" s="164">
        <v>19</v>
      </c>
      <c r="E33" s="164">
        <v>1024</v>
      </c>
      <c r="F33" s="164">
        <v>2034</v>
      </c>
      <c r="G33" s="164">
        <v>1563</v>
      </c>
      <c r="H33" s="164">
        <v>1842</v>
      </c>
      <c r="I33" s="179">
        <f t="shared" si="14"/>
        <v>0.17850287907869489</v>
      </c>
      <c r="J33" s="163">
        <f t="shared" si="13"/>
        <v>279</v>
      </c>
      <c r="K33" s="165">
        <f t="shared" si="12"/>
        <v>6.3480028948547399E-3</v>
      </c>
    </row>
    <row r="34" spans="2:11" x14ac:dyDescent="0.25">
      <c r="B34" s="163" t="s">
        <v>131</v>
      </c>
      <c r="C34" s="164">
        <v>1701</v>
      </c>
      <c r="D34" s="164">
        <v>78</v>
      </c>
      <c r="E34" s="164">
        <v>664</v>
      </c>
      <c r="F34" s="164">
        <v>1697</v>
      </c>
      <c r="G34" s="164">
        <v>1978</v>
      </c>
      <c r="H34" s="164">
        <v>1031</v>
      </c>
      <c r="I34" s="179">
        <f t="shared" si="14"/>
        <v>-0.47876643073811931</v>
      </c>
      <c r="J34" s="163">
        <f t="shared" si="13"/>
        <v>-947</v>
      </c>
      <c r="K34" s="165">
        <f t="shared" si="12"/>
        <v>3.5530895681841678E-3</v>
      </c>
    </row>
    <row r="35" spans="2:11" x14ac:dyDescent="0.25">
      <c r="B35" s="168" t="s">
        <v>145</v>
      </c>
      <c r="C35" s="169">
        <f t="shared" ref="C35" si="15">C27-SUM(C28:C34)</f>
        <v>13639</v>
      </c>
      <c r="D35" s="169">
        <f t="shared" ref="D35:H35" si="16">D27-SUM(D28:D34)</f>
        <v>3616</v>
      </c>
      <c r="E35" s="169">
        <f t="shared" si="16"/>
        <v>14214</v>
      </c>
      <c r="F35" s="169">
        <f t="shared" si="16"/>
        <v>21007</v>
      </c>
      <c r="G35" s="169">
        <f t="shared" si="16"/>
        <v>22761</v>
      </c>
      <c r="H35" s="169">
        <f t="shared" si="16"/>
        <v>24021</v>
      </c>
      <c r="I35" s="180">
        <f t="shared" si="14"/>
        <v>5.5357848952154898E-2</v>
      </c>
      <c r="J35" s="168">
        <f>H35-G35</f>
        <v>1260</v>
      </c>
      <c r="K35" s="170">
        <f t="shared" si="12"/>
        <v>8.2782506806354891E-2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102171</v>
      </c>
      <c r="D37" s="176">
        <f t="shared" si="17"/>
        <v>22025</v>
      </c>
      <c r="E37" s="176">
        <f t="shared" si="17"/>
        <v>113768</v>
      </c>
      <c r="F37" s="176">
        <f t="shared" si="17"/>
        <v>125843</v>
      </c>
      <c r="G37" s="176">
        <f t="shared" si="17"/>
        <v>131630</v>
      </c>
      <c r="H37" s="176">
        <f t="shared" si="17"/>
        <v>129931</v>
      </c>
      <c r="I37" s="177">
        <f>IFERROR(H37/G37-1,"-")</f>
        <v>-1.2907391931930356E-2</v>
      </c>
      <c r="J37" s="176">
        <f>H37-G37</f>
        <v>-1699</v>
      </c>
      <c r="K37" s="177">
        <f t="shared" ref="K37:K49" si="18">H37/H$9</f>
        <v>0.44777544198228625</v>
      </c>
    </row>
    <row r="38" spans="2:11" x14ac:dyDescent="0.25">
      <c r="B38" s="159" t="s">
        <v>97</v>
      </c>
      <c r="C38" s="160">
        <v>4287</v>
      </c>
      <c r="D38" s="160">
        <v>6547</v>
      </c>
      <c r="E38" s="160">
        <v>4711</v>
      </c>
      <c r="F38" s="160">
        <v>3970</v>
      </c>
      <c r="G38" s="160">
        <v>5053</v>
      </c>
      <c r="H38" s="160">
        <v>4200</v>
      </c>
      <c r="I38" s="178">
        <f>IFERROR(H38/G38-1,"-")</f>
        <v>-0.16881060755986543</v>
      </c>
      <c r="J38" s="159">
        <f t="shared" ref="J38:J48" si="19">H38-G38</f>
        <v>-853</v>
      </c>
      <c r="K38" s="161">
        <f t="shared" si="18"/>
        <v>1.4474273701623186E-2</v>
      </c>
    </row>
    <row r="39" spans="2:11" x14ac:dyDescent="0.25">
      <c r="B39" s="163" t="s">
        <v>103</v>
      </c>
      <c r="C39" s="164">
        <v>3014</v>
      </c>
      <c r="D39" s="164">
        <v>5942</v>
      </c>
      <c r="E39" s="164">
        <v>3014</v>
      </c>
      <c r="F39" s="164">
        <v>1991</v>
      </c>
      <c r="G39" s="164">
        <v>2661</v>
      </c>
      <c r="H39" s="164">
        <v>1805</v>
      </c>
      <c r="I39" s="179">
        <f>IFERROR(H39/G39-1,"-")</f>
        <v>-0.32168357760240507</v>
      </c>
      <c r="J39" s="163">
        <f t="shared" si="19"/>
        <v>-856</v>
      </c>
      <c r="K39" s="165">
        <f t="shared" si="18"/>
        <v>6.2204914360547269E-3</v>
      </c>
    </row>
    <row r="40" spans="2:11" x14ac:dyDescent="0.25">
      <c r="B40" s="163" t="s">
        <v>100</v>
      </c>
      <c r="C40" s="164">
        <v>1273</v>
      </c>
      <c r="D40" s="164">
        <v>605</v>
      </c>
      <c r="E40" s="164">
        <v>1697</v>
      </c>
      <c r="F40" s="164">
        <v>1979</v>
      </c>
      <c r="G40" s="164">
        <v>2392</v>
      </c>
      <c r="H40" s="164">
        <v>2395</v>
      </c>
      <c r="I40" s="179">
        <f>IFERROR(H40/G40-1,"-")</f>
        <v>1.2541806020067714E-3</v>
      </c>
      <c r="J40" s="163">
        <f t="shared" si="19"/>
        <v>3</v>
      </c>
      <c r="K40" s="165">
        <f t="shared" si="18"/>
        <v>8.253782265568459E-3</v>
      </c>
    </row>
    <row r="41" spans="2:11" x14ac:dyDescent="0.25">
      <c r="B41" s="159" t="s">
        <v>107</v>
      </c>
      <c r="C41" s="160">
        <v>97884</v>
      </c>
      <c r="D41" s="160">
        <v>15478</v>
      </c>
      <c r="E41" s="160">
        <v>109057</v>
      </c>
      <c r="F41" s="160">
        <v>121873</v>
      </c>
      <c r="G41" s="160">
        <v>126577</v>
      </c>
      <c r="H41" s="160">
        <v>125731</v>
      </c>
      <c r="I41" s="178">
        <f>IFERROR(H41/G41-1,"-")</f>
        <v>-6.6836787094022299E-3</v>
      </c>
      <c r="J41" s="159">
        <f t="shared" si="19"/>
        <v>-846</v>
      </c>
      <c r="K41" s="161">
        <f t="shared" si="18"/>
        <v>0.43330116828066306</v>
      </c>
    </row>
    <row r="42" spans="2:11" x14ac:dyDescent="0.25">
      <c r="B42" s="163" t="s">
        <v>110</v>
      </c>
      <c r="C42" s="164">
        <v>40531</v>
      </c>
      <c r="D42" s="164">
        <v>726</v>
      </c>
      <c r="E42" s="164">
        <v>43064</v>
      </c>
      <c r="F42" s="164">
        <v>56793</v>
      </c>
      <c r="G42" s="164">
        <v>57229</v>
      </c>
      <c r="H42" s="164">
        <v>58084</v>
      </c>
      <c r="I42" s="179">
        <f t="shared" ref="I42:I49" si="20">IFERROR(H42/G42-1,"-")</f>
        <v>1.4939977983190245E-2</v>
      </c>
      <c r="J42" s="163">
        <f t="shared" si="19"/>
        <v>855</v>
      </c>
      <c r="K42" s="165">
        <f t="shared" si="18"/>
        <v>0.20017231278216219</v>
      </c>
    </row>
    <row r="43" spans="2:11" x14ac:dyDescent="0.25">
      <c r="B43" s="163" t="s">
        <v>113</v>
      </c>
      <c r="C43" s="164">
        <v>3224</v>
      </c>
      <c r="D43" s="164">
        <v>1179</v>
      </c>
      <c r="E43" s="164">
        <v>3097</v>
      </c>
      <c r="F43" s="164">
        <v>3163</v>
      </c>
      <c r="G43" s="164">
        <v>3829</v>
      </c>
      <c r="H43" s="164">
        <v>4110</v>
      </c>
      <c r="I43" s="179">
        <f t="shared" si="20"/>
        <v>7.3387307390963663E-2</v>
      </c>
      <c r="J43" s="163">
        <f t="shared" si="19"/>
        <v>281</v>
      </c>
      <c r="K43" s="165">
        <f t="shared" si="18"/>
        <v>1.4164110693731261E-2</v>
      </c>
    </row>
    <row r="44" spans="2:11" x14ac:dyDescent="0.25">
      <c r="B44" s="163" t="s">
        <v>116</v>
      </c>
      <c r="C44" s="164">
        <v>1607</v>
      </c>
      <c r="D44" s="164">
        <v>2124</v>
      </c>
      <c r="E44" s="164">
        <v>2630</v>
      </c>
      <c r="F44" s="164">
        <v>2306</v>
      </c>
      <c r="G44" s="164">
        <v>2540</v>
      </c>
      <c r="H44" s="164">
        <v>2522</v>
      </c>
      <c r="I44" s="179">
        <f t="shared" si="20"/>
        <v>-7.0866141732283117E-3</v>
      </c>
      <c r="J44" s="163">
        <f t="shared" si="19"/>
        <v>-18</v>
      </c>
      <c r="K44" s="165">
        <f t="shared" si="18"/>
        <v>8.6914567322603983E-3</v>
      </c>
    </row>
    <row r="45" spans="2:11" x14ac:dyDescent="0.25">
      <c r="B45" s="163" t="s">
        <v>123</v>
      </c>
      <c r="C45" s="164">
        <v>5044</v>
      </c>
      <c r="D45" s="164">
        <v>383</v>
      </c>
      <c r="E45" s="164">
        <v>6738</v>
      </c>
      <c r="F45" s="164">
        <v>5274</v>
      </c>
      <c r="G45" s="164">
        <v>5309</v>
      </c>
      <c r="H45" s="164">
        <v>5490</v>
      </c>
      <c r="I45" s="179">
        <f t="shared" si="20"/>
        <v>3.4093049538519438E-2</v>
      </c>
      <c r="J45" s="163">
        <f t="shared" si="19"/>
        <v>181</v>
      </c>
      <c r="K45" s="165">
        <f t="shared" si="18"/>
        <v>1.891994348140745E-2</v>
      </c>
    </row>
    <row r="46" spans="2:11" x14ac:dyDescent="0.25">
      <c r="B46" s="163" t="s">
        <v>119</v>
      </c>
      <c r="C46" s="164">
        <v>1457</v>
      </c>
      <c r="D46" s="164">
        <v>289</v>
      </c>
      <c r="E46" s="164">
        <v>1900</v>
      </c>
      <c r="F46" s="164">
        <v>1872</v>
      </c>
      <c r="G46" s="164">
        <v>2624</v>
      </c>
      <c r="H46" s="164">
        <v>2246</v>
      </c>
      <c r="I46" s="179">
        <f t="shared" si="20"/>
        <v>-0.14405487804878048</v>
      </c>
      <c r="J46" s="163">
        <f t="shared" si="19"/>
        <v>-378</v>
      </c>
      <c r="K46" s="165">
        <f t="shared" si="18"/>
        <v>7.7402901747251609E-3</v>
      </c>
    </row>
    <row r="47" spans="2:11" x14ac:dyDescent="0.25">
      <c r="B47" s="163" t="s">
        <v>128</v>
      </c>
      <c r="C47" s="164">
        <v>6272</v>
      </c>
      <c r="D47" s="164">
        <v>68</v>
      </c>
      <c r="E47" s="164">
        <v>6549</v>
      </c>
      <c r="F47" s="164">
        <v>6665</v>
      </c>
      <c r="G47" s="164">
        <v>6824</v>
      </c>
      <c r="H47" s="164">
        <v>5698</v>
      </c>
      <c r="I47" s="179">
        <f t="shared" si="20"/>
        <v>-0.16500586166471276</v>
      </c>
      <c r="J47" s="163">
        <f t="shared" si="19"/>
        <v>-1126</v>
      </c>
      <c r="K47" s="165">
        <f t="shared" si="18"/>
        <v>1.9636764655202123E-2</v>
      </c>
    </row>
    <row r="48" spans="2:11" x14ac:dyDescent="0.25">
      <c r="B48" s="163" t="s">
        <v>131</v>
      </c>
      <c r="C48" s="164">
        <v>10629</v>
      </c>
      <c r="D48" s="164">
        <v>816</v>
      </c>
      <c r="E48" s="164">
        <v>6339</v>
      </c>
      <c r="F48" s="164">
        <v>7032</v>
      </c>
      <c r="G48" s="164">
        <v>8540</v>
      </c>
      <c r="H48" s="164">
        <v>6002</v>
      </c>
      <c r="I48" s="179">
        <f t="shared" si="20"/>
        <v>-0.29718969555035124</v>
      </c>
      <c r="J48" s="163">
        <f t="shared" si="19"/>
        <v>-2538</v>
      </c>
      <c r="K48" s="165">
        <f t="shared" si="18"/>
        <v>2.0684426370748181E-2</v>
      </c>
    </row>
    <row r="49" spans="2:11" x14ac:dyDescent="0.25">
      <c r="B49" s="168" t="s">
        <v>145</v>
      </c>
      <c r="C49" s="169">
        <f t="shared" ref="C49" si="21">C41-SUM(C42:C48)</f>
        <v>29120</v>
      </c>
      <c r="D49" s="169">
        <f t="shared" ref="D49:H49" si="22">D41-SUM(D42:D48)</f>
        <v>9893</v>
      </c>
      <c r="E49" s="169">
        <f t="shared" si="22"/>
        <v>38740</v>
      </c>
      <c r="F49" s="169">
        <f t="shared" si="22"/>
        <v>38768</v>
      </c>
      <c r="G49" s="169">
        <f t="shared" si="22"/>
        <v>39682</v>
      </c>
      <c r="H49" s="169">
        <f t="shared" si="22"/>
        <v>41579</v>
      </c>
      <c r="I49" s="180">
        <f t="shared" si="20"/>
        <v>4.7805050148681971E-2</v>
      </c>
      <c r="J49" s="168">
        <f>H49-G49</f>
        <v>1897</v>
      </c>
      <c r="K49" s="170">
        <f t="shared" si="18"/>
        <v>0.14329186339042629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IFERROR(C52+C55,"nd")</f>
        <v>1878</v>
      </c>
      <c r="D51" s="176">
        <f t="shared" si="23"/>
        <v>0</v>
      </c>
      <c r="E51" s="176">
        <f t="shared" si="23"/>
        <v>0</v>
      </c>
      <c r="F51" s="176">
        <f t="shared" si="23"/>
        <v>0</v>
      </c>
      <c r="G51" s="176">
        <f t="shared" si="23"/>
        <v>0</v>
      </c>
      <c r="H51" s="176">
        <f t="shared" si="23"/>
        <v>0</v>
      </c>
      <c r="I51" s="177" t="str">
        <f>IFERROR(H51/G51-1,"-")</f>
        <v>-</v>
      </c>
      <c r="J51" s="176">
        <f>H51-G51</f>
        <v>0</v>
      </c>
      <c r="K51" s="177">
        <f t="shared" ref="K51:K63" si="24">H51/H$9</f>
        <v>0</v>
      </c>
    </row>
    <row r="52" spans="2:11" x14ac:dyDescent="0.25">
      <c r="B52" s="159" t="s">
        <v>97</v>
      </c>
      <c r="C52" s="160">
        <v>350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5">H52-G52</f>
        <v>0</v>
      </c>
      <c r="K52" s="161">
        <f t="shared" si="24"/>
        <v>0</v>
      </c>
    </row>
    <row r="53" spans="2:11" x14ac:dyDescent="0.25">
      <c r="B53" s="163" t="s">
        <v>103</v>
      </c>
      <c r="C53" s="164">
        <v>171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5"/>
        <v>0</v>
      </c>
      <c r="K53" s="165">
        <f t="shared" si="24"/>
        <v>0</v>
      </c>
    </row>
    <row r="54" spans="2:11" x14ac:dyDescent="0.25">
      <c r="B54" s="163" t="s">
        <v>100</v>
      </c>
      <c r="C54" s="164">
        <v>179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5"/>
        <v>0</v>
      </c>
      <c r="K54" s="165">
        <f t="shared" si="24"/>
        <v>0</v>
      </c>
    </row>
    <row r="55" spans="2:11" x14ac:dyDescent="0.25">
      <c r="B55" s="159" t="s">
        <v>107</v>
      </c>
      <c r="C55" s="160">
        <v>1528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5"/>
        <v>0</v>
      </c>
      <c r="K55" s="161">
        <f t="shared" si="24"/>
        <v>0</v>
      </c>
    </row>
    <row r="56" spans="2:11" x14ac:dyDescent="0.25">
      <c r="B56" s="163" t="s">
        <v>110</v>
      </c>
      <c r="C56" s="164">
        <v>596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6">IFERROR(H56/G56-1,"-")</f>
        <v>-</v>
      </c>
      <c r="J56" s="163">
        <f t="shared" si="25"/>
        <v>0</v>
      </c>
      <c r="K56" s="165">
        <f t="shared" si="24"/>
        <v>0</v>
      </c>
    </row>
    <row r="57" spans="2:11" x14ac:dyDescent="0.25">
      <c r="B57" s="163" t="s">
        <v>113</v>
      </c>
      <c r="C57" s="164">
        <v>89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6"/>
        <v>-</v>
      </c>
      <c r="J57" s="163">
        <f t="shared" si="25"/>
        <v>0</v>
      </c>
      <c r="K57" s="165">
        <f t="shared" si="24"/>
        <v>0</v>
      </c>
    </row>
    <row r="58" spans="2:11" x14ac:dyDescent="0.25">
      <c r="B58" s="163" t="s">
        <v>116</v>
      </c>
      <c r="C58" s="164">
        <v>56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6"/>
        <v>-</v>
      </c>
      <c r="J58" s="163">
        <f t="shared" si="25"/>
        <v>0</v>
      </c>
      <c r="K58" s="165">
        <f t="shared" si="24"/>
        <v>0</v>
      </c>
    </row>
    <row r="59" spans="2:11" x14ac:dyDescent="0.25">
      <c r="B59" s="163" t="s">
        <v>123</v>
      </c>
      <c r="C59" s="164">
        <v>13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6"/>
        <v>-</v>
      </c>
      <c r="J59" s="163">
        <f t="shared" si="25"/>
        <v>0</v>
      </c>
      <c r="K59" s="165">
        <f t="shared" si="24"/>
        <v>0</v>
      </c>
    </row>
    <row r="60" spans="2:11" x14ac:dyDescent="0.25">
      <c r="B60" s="163" t="s">
        <v>119</v>
      </c>
      <c r="C60" s="164">
        <v>52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6"/>
        <v>-</v>
      </c>
      <c r="J60" s="163">
        <f t="shared" si="25"/>
        <v>0</v>
      </c>
      <c r="K60" s="165">
        <f t="shared" si="24"/>
        <v>0</v>
      </c>
    </row>
    <row r="61" spans="2:11" x14ac:dyDescent="0.25">
      <c r="B61" s="163" t="s">
        <v>128</v>
      </c>
      <c r="C61" s="164">
        <v>60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6"/>
        <v>-</v>
      </c>
      <c r="J61" s="163">
        <f t="shared" si="25"/>
        <v>0</v>
      </c>
      <c r="K61" s="165">
        <f t="shared" si="24"/>
        <v>0</v>
      </c>
    </row>
    <row r="62" spans="2:11" x14ac:dyDescent="0.25">
      <c r="B62" s="163" t="s">
        <v>131</v>
      </c>
      <c r="C62" s="164">
        <v>96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6"/>
        <v>-</v>
      </c>
      <c r="J62" s="163">
        <f t="shared" si="25"/>
        <v>0</v>
      </c>
      <c r="K62" s="165">
        <f t="shared" si="24"/>
        <v>0</v>
      </c>
    </row>
    <row r="63" spans="2:11" x14ac:dyDescent="0.25">
      <c r="B63" s="168" t="s">
        <v>145</v>
      </c>
      <c r="C63" s="169">
        <f t="shared" ref="C63:H63" si="27">IFERROR(C55-SUM(C56:C62),"nd")</f>
        <v>566</v>
      </c>
      <c r="D63" s="169">
        <f t="shared" si="27"/>
        <v>0</v>
      </c>
      <c r="E63" s="169">
        <f t="shared" si="27"/>
        <v>0</v>
      </c>
      <c r="F63" s="169">
        <f t="shared" si="27"/>
        <v>0</v>
      </c>
      <c r="G63" s="169">
        <f t="shared" si="27"/>
        <v>0</v>
      </c>
      <c r="H63" s="169">
        <f t="shared" si="27"/>
        <v>0</v>
      </c>
      <c r="I63" s="180" t="str">
        <f t="shared" si="26"/>
        <v>-</v>
      </c>
      <c r="J63" s="168">
        <f>H63-G63</f>
        <v>0</v>
      </c>
      <c r="K63" s="170">
        <f t="shared" si="24"/>
        <v>0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 t="str">
        <f t="shared" ref="C65:H65" si="28">IFERROR(C66+C69,"nd")</f>
        <v>nd</v>
      </c>
      <c r="D65" s="176" t="str">
        <f t="shared" si="28"/>
        <v>nd</v>
      </c>
      <c r="E65" s="176" t="str">
        <f t="shared" si="28"/>
        <v>nd</v>
      </c>
      <c r="F65" s="176" t="str">
        <f t="shared" si="28"/>
        <v>nd</v>
      </c>
      <c r="G65" s="176" t="str">
        <f t="shared" si="28"/>
        <v>nd</v>
      </c>
      <c r="H65" s="176" t="str">
        <f t="shared" si="28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97</v>
      </c>
      <c r="C66" s="160" t="s">
        <v>304</v>
      </c>
      <c r="D66" s="160" t="s">
        <v>304</v>
      </c>
      <c r="E66" s="160" t="s">
        <v>304</v>
      </c>
      <c r="F66" s="160" t="s">
        <v>304</v>
      </c>
      <c r="G66" s="160" t="s">
        <v>304</v>
      </c>
      <c r="H66" s="160" t="s">
        <v>304</v>
      </c>
      <c r="I66" s="178" t="str">
        <f>IFERROR(H66/G66-1,"-")</f>
        <v>-</v>
      </c>
      <c r="J66" s="181" t="str">
        <f t="shared" ref="J66:J77" si="29">IFERROR(H66-G66,"-")</f>
        <v>-</v>
      </c>
      <c r="K66" s="161" t="str">
        <f t="shared" ref="K66:K77" si="30">IFERROR(H66/H$9,"-")</f>
        <v>-</v>
      </c>
    </row>
    <row r="67" spans="2:11" x14ac:dyDescent="0.25">
      <c r="B67" s="163" t="s">
        <v>103</v>
      </c>
      <c r="C67" s="164" t="s">
        <v>304</v>
      </c>
      <c r="D67" s="164" t="s">
        <v>304</v>
      </c>
      <c r="E67" s="164" t="s">
        <v>304</v>
      </c>
      <c r="F67" s="164" t="s">
        <v>304</v>
      </c>
      <c r="G67" s="164" t="s">
        <v>304</v>
      </c>
      <c r="H67" s="164" t="s">
        <v>304</v>
      </c>
      <c r="I67" s="179" t="str">
        <f>IFERROR(H67/G67-1,"-")</f>
        <v>-</v>
      </c>
      <c r="J67" s="182" t="str">
        <f t="shared" si="29"/>
        <v>-</v>
      </c>
      <c r="K67" s="165" t="str">
        <f t="shared" si="30"/>
        <v>-</v>
      </c>
    </row>
    <row r="68" spans="2:11" x14ac:dyDescent="0.25">
      <c r="B68" s="163" t="s">
        <v>100</v>
      </c>
      <c r="C68" s="164" t="s">
        <v>304</v>
      </c>
      <c r="D68" s="164" t="s">
        <v>304</v>
      </c>
      <c r="E68" s="164" t="s">
        <v>304</v>
      </c>
      <c r="F68" s="164" t="s">
        <v>304</v>
      </c>
      <c r="G68" s="164" t="s">
        <v>304</v>
      </c>
      <c r="H68" s="164" t="s">
        <v>304</v>
      </c>
      <c r="I68" s="179" t="str">
        <f>IFERROR(H68/G68-1,"-")</f>
        <v>-</v>
      </c>
      <c r="J68" s="182" t="str">
        <f t="shared" si="29"/>
        <v>-</v>
      </c>
      <c r="K68" s="165" t="str">
        <f t="shared" si="30"/>
        <v>-</v>
      </c>
    </row>
    <row r="69" spans="2:11" x14ac:dyDescent="0.25">
      <c r="B69" s="159" t="s">
        <v>107</v>
      </c>
      <c r="C69" s="160" t="s">
        <v>304</v>
      </c>
      <c r="D69" s="160" t="s">
        <v>304</v>
      </c>
      <c r="E69" s="160" t="s">
        <v>304</v>
      </c>
      <c r="F69" s="160" t="s">
        <v>304</v>
      </c>
      <c r="G69" s="160" t="s">
        <v>304</v>
      </c>
      <c r="H69" s="160" t="s">
        <v>304</v>
      </c>
      <c r="I69" s="178" t="str">
        <f>IFERROR(H69/G69-1,"-")</f>
        <v>-</v>
      </c>
      <c r="J69" s="181" t="str">
        <f t="shared" si="29"/>
        <v>-</v>
      </c>
      <c r="K69" s="161" t="str">
        <f t="shared" si="30"/>
        <v>-</v>
      </c>
    </row>
    <row r="70" spans="2:11" x14ac:dyDescent="0.25">
      <c r="B70" s="163" t="s">
        <v>110</v>
      </c>
      <c r="C70" s="164" t="s">
        <v>304</v>
      </c>
      <c r="D70" s="164" t="s">
        <v>304</v>
      </c>
      <c r="E70" s="164" t="s">
        <v>304</v>
      </c>
      <c r="F70" s="164" t="s">
        <v>304</v>
      </c>
      <c r="G70" s="164" t="s">
        <v>304</v>
      </c>
      <c r="H70" s="164" t="s">
        <v>304</v>
      </c>
      <c r="I70" s="179" t="str">
        <f t="shared" ref="I70:I77" si="31">IFERROR(H70/G70-1,"-")</f>
        <v>-</v>
      </c>
      <c r="J70" s="182" t="str">
        <f t="shared" si="29"/>
        <v>-</v>
      </c>
      <c r="K70" s="165" t="str">
        <f t="shared" si="30"/>
        <v>-</v>
      </c>
    </row>
    <row r="71" spans="2:11" x14ac:dyDescent="0.25">
      <c r="B71" s="163" t="s">
        <v>113</v>
      </c>
      <c r="C71" s="164" t="s">
        <v>304</v>
      </c>
      <c r="D71" s="164" t="s">
        <v>304</v>
      </c>
      <c r="E71" s="164" t="s">
        <v>304</v>
      </c>
      <c r="F71" s="164" t="s">
        <v>304</v>
      </c>
      <c r="G71" s="164" t="s">
        <v>304</v>
      </c>
      <c r="H71" s="164" t="s">
        <v>304</v>
      </c>
      <c r="I71" s="179" t="str">
        <f t="shared" si="31"/>
        <v>-</v>
      </c>
      <c r="J71" s="182" t="str">
        <f t="shared" si="29"/>
        <v>-</v>
      </c>
      <c r="K71" s="165" t="str">
        <f t="shared" si="30"/>
        <v>-</v>
      </c>
    </row>
    <row r="72" spans="2:11" x14ac:dyDescent="0.25">
      <c r="B72" s="163" t="s">
        <v>116</v>
      </c>
      <c r="C72" s="164" t="s">
        <v>304</v>
      </c>
      <c r="D72" s="164" t="s">
        <v>304</v>
      </c>
      <c r="E72" s="164" t="s">
        <v>304</v>
      </c>
      <c r="F72" s="164" t="s">
        <v>304</v>
      </c>
      <c r="G72" s="164" t="s">
        <v>304</v>
      </c>
      <c r="H72" s="164" t="s">
        <v>304</v>
      </c>
      <c r="I72" s="179" t="str">
        <f t="shared" si="31"/>
        <v>-</v>
      </c>
      <c r="J72" s="182" t="str">
        <f t="shared" si="29"/>
        <v>-</v>
      </c>
      <c r="K72" s="165" t="str">
        <f t="shared" si="30"/>
        <v>-</v>
      </c>
    </row>
    <row r="73" spans="2:11" x14ac:dyDescent="0.25">
      <c r="B73" s="163" t="s">
        <v>123</v>
      </c>
      <c r="C73" s="164" t="s">
        <v>304</v>
      </c>
      <c r="D73" s="164" t="s">
        <v>304</v>
      </c>
      <c r="E73" s="164" t="s">
        <v>304</v>
      </c>
      <c r="F73" s="164" t="s">
        <v>304</v>
      </c>
      <c r="G73" s="164" t="s">
        <v>304</v>
      </c>
      <c r="H73" s="164" t="s">
        <v>304</v>
      </c>
      <c r="I73" s="179" t="str">
        <f t="shared" si="31"/>
        <v>-</v>
      </c>
      <c r="J73" s="182" t="str">
        <f t="shared" si="29"/>
        <v>-</v>
      </c>
      <c r="K73" s="165" t="str">
        <f t="shared" si="30"/>
        <v>-</v>
      </c>
    </row>
    <row r="74" spans="2:11" x14ac:dyDescent="0.25">
      <c r="B74" s="163" t="s">
        <v>119</v>
      </c>
      <c r="C74" s="164" t="s">
        <v>304</v>
      </c>
      <c r="D74" s="164" t="s">
        <v>304</v>
      </c>
      <c r="E74" s="164" t="s">
        <v>304</v>
      </c>
      <c r="F74" s="164" t="s">
        <v>304</v>
      </c>
      <c r="G74" s="164" t="s">
        <v>304</v>
      </c>
      <c r="H74" s="164" t="s">
        <v>304</v>
      </c>
      <c r="I74" s="179" t="str">
        <f t="shared" si="31"/>
        <v>-</v>
      </c>
      <c r="J74" s="182" t="str">
        <f t="shared" si="29"/>
        <v>-</v>
      </c>
      <c r="K74" s="165" t="str">
        <f t="shared" si="30"/>
        <v>-</v>
      </c>
    </row>
    <row r="75" spans="2:11" x14ac:dyDescent="0.25">
      <c r="B75" s="163" t="s">
        <v>128</v>
      </c>
      <c r="C75" s="164" t="s">
        <v>304</v>
      </c>
      <c r="D75" s="164" t="s">
        <v>304</v>
      </c>
      <c r="E75" s="164" t="s">
        <v>304</v>
      </c>
      <c r="F75" s="164" t="s">
        <v>304</v>
      </c>
      <c r="G75" s="164" t="s">
        <v>304</v>
      </c>
      <c r="H75" s="164" t="s">
        <v>304</v>
      </c>
      <c r="I75" s="179" t="str">
        <f t="shared" si="31"/>
        <v>-</v>
      </c>
      <c r="J75" s="182" t="str">
        <f t="shared" si="29"/>
        <v>-</v>
      </c>
      <c r="K75" s="165" t="str">
        <f t="shared" si="30"/>
        <v>-</v>
      </c>
    </row>
    <row r="76" spans="2:11" x14ac:dyDescent="0.25">
      <c r="B76" s="163" t="s">
        <v>131</v>
      </c>
      <c r="C76" s="164" t="s">
        <v>304</v>
      </c>
      <c r="D76" s="164" t="s">
        <v>304</v>
      </c>
      <c r="E76" s="164" t="s">
        <v>304</v>
      </c>
      <c r="F76" s="164" t="s">
        <v>304</v>
      </c>
      <c r="G76" s="164" t="s">
        <v>304</v>
      </c>
      <c r="H76" s="164" t="s">
        <v>304</v>
      </c>
      <c r="I76" s="179" t="str">
        <f t="shared" si="31"/>
        <v>-</v>
      </c>
      <c r="J76" s="182" t="str">
        <f t="shared" si="29"/>
        <v>-</v>
      </c>
      <c r="K76" s="165" t="str">
        <f t="shared" si="30"/>
        <v>-</v>
      </c>
    </row>
    <row r="77" spans="2:11" x14ac:dyDescent="0.25">
      <c r="B77" s="168" t="s">
        <v>145</v>
      </c>
      <c r="C77" s="169" t="str">
        <f t="shared" ref="C77:H77" si="32">IFERROR(C69-SUM(C70:C76),"nd")</f>
        <v>nd</v>
      </c>
      <c r="D77" s="169" t="str">
        <f t="shared" si="32"/>
        <v>nd</v>
      </c>
      <c r="E77" s="169" t="str">
        <f t="shared" si="32"/>
        <v>nd</v>
      </c>
      <c r="F77" s="169" t="str">
        <f t="shared" si="32"/>
        <v>nd</v>
      </c>
      <c r="G77" s="169" t="str">
        <f t="shared" si="32"/>
        <v>nd</v>
      </c>
      <c r="H77" s="169" t="str">
        <f t="shared" si="32"/>
        <v>nd</v>
      </c>
      <c r="I77" s="180" t="str">
        <f t="shared" si="31"/>
        <v>-</v>
      </c>
      <c r="J77" s="183" t="str">
        <f t="shared" si="29"/>
        <v>-</v>
      </c>
      <c r="K77" s="170" t="str">
        <f t="shared" si="30"/>
        <v>-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3">IFERROR(C80+C83,"nd")</f>
        <v>26023</v>
      </c>
      <c r="D79" s="176">
        <f t="shared" si="33"/>
        <v>5204</v>
      </c>
      <c r="E79" s="176">
        <f t="shared" si="33"/>
        <v>26754</v>
      </c>
      <c r="F79" s="176">
        <f t="shared" si="33"/>
        <v>33077</v>
      </c>
      <c r="G79" s="176">
        <f t="shared" si="33"/>
        <v>33850</v>
      </c>
      <c r="H79" s="176">
        <f t="shared" si="33"/>
        <v>37813</v>
      </c>
      <c r="I79" s="177">
        <f>IFERROR(H79/G79-1,"-")</f>
        <v>0.11707533234859668</v>
      </c>
      <c r="J79" s="176">
        <f>IFERROR(H79-G79,"-")</f>
        <v>3963</v>
      </c>
      <c r="K79" s="177">
        <f>IFERROR(H79/H$9,"-")</f>
        <v>0.13031326463797085</v>
      </c>
    </row>
    <row r="80" spans="2:11" x14ac:dyDescent="0.25">
      <c r="B80" s="159" t="s">
        <v>97</v>
      </c>
      <c r="C80" s="160">
        <v>6348</v>
      </c>
      <c r="D80" s="160">
        <v>1889</v>
      </c>
      <c r="E80" s="160">
        <v>7551</v>
      </c>
      <c r="F80" s="160">
        <v>8126</v>
      </c>
      <c r="G80" s="160">
        <v>8272</v>
      </c>
      <c r="H80" s="160">
        <v>9945</v>
      </c>
      <c r="I80" s="178">
        <f>IFERROR(H80/G80-1,"-")</f>
        <v>0.2022485493230175</v>
      </c>
      <c r="J80" s="181">
        <f t="shared" ref="J80:J91" si="34">IFERROR(H80-G80,"-")</f>
        <v>1673</v>
      </c>
      <c r="K80" s="161">
        <f t="shared" ref="K80:K91" si="35">IFERROR(H80/H$9,"-")</f>
        <v>3.4273012372057758E-2</v>
      </c>
    </row>
    <row r="81" spans="2:11" x14ac:dyDescent="0.25">
      <c r="B81" s="163" t="s">
        <v>103</v>
      </c>
      <c r="C81" s="164">
        <v>1948</v>
      </c>
      <c r="D81" s="164">
        <v>1135</v>
      </c>
      <c r="E81" s="164">
        <v>3405</v>
      </c>
      <c r="F81" s="164">
        <v>3697</v>
      </c>
      <c r="G81" s="164">
        <v>2912</v>
      </c>
      <c r="H81" s="164">
        <v>3025</v>
      </c>
      <c r="I81" s="179">
        <f>IFERROR(H81/G81-1,"-")</f>
        <v>3.8804945054945028E-2</v>
      </c>
      <c r="J81" s="182">
        <f t="shared" si="34"/>
        <v>113</v>
      </c>
      <c r="K81" s="165">
        <f t="shared" si="35"/>
        <v>1.0424923320811939E-2</v>
      </c>
    </row>
    <row r="82" spans="2:11" x14ac:dyDescent="0.25">
      <c r="B82" s="163" t="s">
        <v>100</v>
      </c>
      <c r="C82" s="164">
        <v>4400</v>
      </c>
      <c r="D82" s="164">
        <v>754</v>
      </c>
      <c r="E82" s="164">
        <v>4146</v>
      </c>
      <c r="F82" s="164">
        <v>4429</v>
      </c>
      <c r="G82" s="164">
        <v>5360</v>
      </c>
      <c r="H82" s="164">
        <v>6920</v>
      </c>
      <c r="I82" s="179">
        <f>IFERROR(H82/G82-1,"-")</f>
        <v>0.29104477611940305</v>
      </c>
      <c r="J82" s="182">
        <f t="shared" si="34"/>
        <v>1560</v>
      </c>
      <c r="K82" s="165">
        <f t="shared" si="35"/>
        <v>2.3848089051245823E-2</v>
      </c>
    </row>
    <row r="83" spans="2:11" x14ac:dyDescent="0.25">
      <c r="B83" s="159" t="s">
        <v>107</v>
      </c>
      <c r="C83" s="160">
        <v>19675</v>
      </c>
      <c r="D83" s="160">
        <v>3315</v>
      </c>
      <c r="E83" s="160">
        <v>19203</v>
      </c>
      <c r="F83" s="160">
        <v>24951</v>
      </c>
      <c r="G83" s="160">
        <v>25578</v>
      </c>
      <c r="H83" s="160">
        <v>27868</v>
      </c>
      <c r="I83" s="178">
        <f>IFERROR(H83/G83-1,"-")</f>
        <v>8.9530064899522976E-2</v>
      </c>
      <c r="J83" s="181">
        <f t="shared" si="34"/>
        <v>2290</v>
      </c>
      <c r="K83" s="161">
        <f t="shared" si="35"/>
        <v>9.604025226591309E-2</v>
      </c>
    </row>
    <row r="84" spans="2:11" x14ac:dyDescent="0.25">
      <c r="B84" s="163" t="s">
        <v>110</v>
      </c>
      <c r="C84" s="164">
        <v>1812</v>
      </c>
      <c r="D84" s="164">
        <v>179</v>
      </c>
      <c r="E84" s="164">
        <v>1806</v>
      </c>
      <c r="F84" s="164">
        <v>2737</v>
      </c>
      <c r="G84" s="164">
        <v>3192</v>
      </c>
      <c r="H84" s="164">
        <v>3033</v>
      </c>
      <c r="I84" s="179">
        <f t="shared" ref="I84:I91" si="36">IFERROR(H84/G84-1,"-")</f>
        <v>-4.9812030075187974E-2</v>
      </c>
      <c r="J84" s="182">
        <f t="shared" si="34"/>
        <v>-159</v>
      </c>
      <c r="K84" s="165">
        <f t="shared" si="35"/>
        <v>1.0452493365957887E-2</v>
      </c>
    </row>
    <row r="85" spans="2:11" x14ac:dyDescent="0.25">
      <c r="B85" s="163" t="s">
        <v>113</v>
      </c>
      <c r="C85" s="164">
        <v>4471</v>
      </c>
      <c r="D85" s="164">
        <v>686</v>
      </c>
      <c r="E85" s="164">
        <v>4321</v>
      </c>
      <c r="F85" s="164">
        <v>5410</v>
      </c>
      <c r="G85" s="164">
        <v>5635</v>
      </c>
      <c r="H85" s="164">
        <v>6329</v>
      </c>
      <c r="I85" s="179">
        <f t="shared" si="36"/>
        <v>0.12315882874889095</v>
      </c>
      <c r="J85" s="182">
        <f t="shared" si="34"/>
        <v>694</v>
      </c>
      <c r="K85" s="165">
        <f t="shared" si="35"/>
        <v>2.1811351966088844E-2</v>
      </c>
    </row>
    <row r="86" spans="2:11" x14ac:dyDescent="0.25">
      <c r="B86" s="163" t="s">
        <v>116</v>
      </c>
      <c r="C86" s="164">
        <v>798</v>
      </c>
      <c r="D86" s="164">
        <v>653</v>
      </c>
      <c r="E86" s="164">
        <v>1265</v>
      </c>
      <c r="F86" s="164">
        <v>1113</v>
      </c>
      <c r="G86" s="164">
        <v>1041</v>
      </c>
      <c r="H86" s="164">
        <v>2133</v>
      </c>
      <c r="I86" s="179">
        <f t="shared" si="36"/>
        <v>1.048991354466859</v>
      </c>
      <c r="J86" s="182">
        <f t="shared" si="34"/>
        <v>1092</v>
      </c>
      <c r="K86" s="165">
        <f t="shared" si="35"/>
        <v>7.3508632870386325E-3</v>
      </c>
    </row>
    <row r="87" spans="2:11" x14ac:dyDescent="0.25">
      <c r="B87" s="163" t="s">
        <v>123</v>
      </c>
      <c r="C87" s="164">
        <v>290</v>
      </c>
      <c r="D87" s="164">
        <v>64</v>
      </c>
      <c r="E87" s="164">
        <v>1088</v>
      </c>
      <c r="F87" s="164">
        <v>873</v>
      </c>
      <c r="G87" s="164">
        <v>1067</v>
      </c>
      <c r="H87" s="164">
        <v>944</v>
      </c>
      <c r="I87" s="179">
        <f t="shared" si="36"/>
        <v>-0.11527647610121838</v>
      </c>
      <c r="J87" s="182">
        <f t="shared" si="34"/>
        <v>-123</v>
      </c>
      <c r="K87" s="165">
        <f t="shared" si="35"/>
        <v>3.2532653272219735E-3</v>
      </c>
    </row>
    <row r="88" spans="2:11" x14ac:dyDescent="0.25">
      <c r="B88" s="163" t="s">
        <v>119</v>
      </c>
      <c r="C88" s="164">
        <v>94</v>
      </c>
      <c r="D88" s="164">
        <v>53</v>
      </c>
      <c r="E88" s="164">
        <v>203</v>
      </c>
      <c r="F88" s="164">
        <v>154</v>
      </c>
      <c r="G88" s="164">
        <v>186</v>
      </c>
      <c r="H88" s="164">
        <v>217</v>
      </c>
      <c r="I88" s="179">
        <f t="shared" si="36"/>
        <v>0.16666666666666674</v>
      </c>
      <c r="J88" s="182">
        <f t="shared" si="34"/>
        <v>31</v>
      </c>
      <c r="K88" s="165">
        <f t="shared" si="35"/>
        <v>7.4783747458386461E-4</v>
      </c>
    </row>
    <row r="89" spans="2:11" x14ac:dyDescent="0.25">
      <c r="B89" s="163" t="s">
        <v>128</v>
      </c>
      <c r="C89" s="164">
        <v>1314</v>
      </c>
      <c r="D89" s="164">
        <v>29</v>
      </c>
      <c r="E89" s="164">
        <v>1339</v>
      </c>
      <c r="F89" s="164">
        <v>2147</v>
      </c>
      <c r="G89" s="164">
        <v>1564</v>
      </c>
      <c r="H89" s="164">
        <v>1652</v>
      </c>
      <c r="I89" s="179">
        <f t="shared" si="36"/>
        <v>5.6265984654731538E-2</v>
      </c>
      <c r="J89" s="182">
        <f t="shared" si="34"/>
        <v>88</v>
      </c>
      <c r="K89" s="165">
        <f t="shared" si="35"/>
        <v>5.6932143226384535E-3</v>
      </c>
    </row>
    <row r="90" spans="2:11" x14ac:dyDescent="0.25">
      <c r="B90" s="163" t="s">
        <v>131</v>
      </c>
      <c r="C90" s="164">
        <v>2383</v>
      </c>
      <c r="D90" s="164">
        <v>136</v>
      </c>
      <c r="E90" s="164">
        <v>1309</v>
      </c>
      <c r="F90" s="164">
        <v>2591</v>
      </c>
      <c r="G90" s="164">
        <v>2564</v>
      </c>
      <c r="H90" s="164">
        <v>1732</v>
      </c>
      <c r="I90" s="179">
        <f t="shared" si="36"/>
        <v>-0.32449297971918878</v>
      </c>
      <c r="J90" s="182">
        <f t="shared" si="34"/>
        <v>-832</v>
      </c>
      <c r="K90" s="165">
        <f t="shared" si="35"/>
        <v>5.9689147740979425E-3</v>
      </c>
    </row>
    <row r="91" spans="2:11" x14ac:dyDescent="0.25">
      <c r="B91" s="168" t="s">
        <v>145</v>
      </c>
      <c r="C91" s="169">
        <f t="shared" ref="C91:H91" si="37">IFERROR(C83-SUM(C84:C90),"nd")</f>
        <v>8513</v>
      </c>
      <c r="D91" s="169">
        <f t="shared" si="37"/>
        <v>1515</v>
      </c>
      <c r="E91" s="169">
        <f t="shared" si="37"/>
        <v>7872</v>
      </c>
      <c r="F91" s="169">
        <f t="shared" si="37"/>
        <v>9926</v>
      </c>
      <c r="G91" s="169">
        <f t="shared" si="37"/>
        <v>10329</v>
      </c>
      <c r="H91" s="169">
        <f t="shared" si="37"/>
        <v>11828</v>
      </c>
      <c r="I91" s="180">
        <f t="shared" si="36"/>
        <v>0.14512537515732404</v>
      </c>
      <c r="J91" s="183">
        <f t="shared" si="34"/>
        <v>1499</v>
      </c>
      <c r="K91" s="170">
        <f t="shared" si="35"/>
        <v>4.0762311748285485E-2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 t="str">
        <f t="shared" ref="C93:H93" si="38">IFERROR(C94+C97,"nd")</f>
        <v>nd</v>
      </c>
      <c r="D93" s="176" t="str">
        <f t="shared" si="38"/>
        <v>nd</v>
      </c>
      <c r="E93" s="176" t="str">
        <f t="shared" si="38"/>
        <v>nd</v>
      </c>
      <c r="F93" s="176" t="str">
        <f t="shared" si="38"/>
        <v>nd</v>
      </c>
      <c r="G93" s="176" t="str">
        <f t="shared" si="38"/>
        <v>nd</v>
      </c>
      <c r="H93" s="176" t="str">
        <f t="shared" si="38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97</v>
      </c>
      <c r="C94" s="160" t="s">
        <v>304</v>
      </c>
      <c r="D94" s="160" t="s">
        <v>304</v>
      </c>
      <c r="E94" s="160" t="s">
        <v>304</v>
      </c>
      <c r="F94" s="160" t="s">
        <v>304</v>
      </c>
      <c r="G94" s="160" t="s">
        <v>304</v>
      </c>
      <c r="H94" s="160" t="s">
        <v>304</v>
      </c>
      <c r="I94" s="178" t="str">
        <f>IFERROR(H94/G94-1,"-")</f>
        <v>-</v>
      </c>
      <c r="J94" s="181" t="str">
        <f t="shared" ref="J94:J105" si="39">IFERROR(H94-G94,"-")</f>
        <v>-</v>
      </c>
      <c r="K94" s="161" t="str">
        <f t="shared" ref="K94:K105" si="40">IFERROR(H94/H$9,"-")</f>
        <v>-</v>
      </c>
    </row>
    <row r="95" spans="2:11" x14ac:dyDescent="0.25">
      <c r="B95" s="163" t="s">
        <v>103</v>
      </c>
      <c r="C95" s="164" t="s">
        <v>304</v>
      </c>
      <c r="D95" s="164" t="s">
        <v>304</v>
      </c>
      <c r="E95" s="164" t="s">
        <v>304</v>
      </c>
      <c r="F95" s="164" t="s">
        <v>304</v>
      </c>
      <c r="G95" s="164" t="s">
        <v>304</v>
      </c>
      <c r="H95" s="164" t="s">
        <v>304</v>
      </c>
      <c r="I95" s="179" t="str">
        <f>IFERROR(H95/G95-1,"-")</f>
        <v>-</v>
      </c>
      <c r="J95" s="182" t="str">
        <f t="shared" si="39"/>
        <v>-</v>
      </c>
      <c r="K95" s="165" t="str">
        <f t="shared" si="40"/>
        <v>-</v>
      </c>
    </row>
    <row r="96" spans="2:11" x14ac:dyDescent="0.25">
      <c r="B96" s="163" t="s">
        <v>100</v>
      </c>
      <c r="C96" s="164" t="s">
        <v>304</v>
      </c>
      <c r="D96" s="164" t="s">
        <v>304</v>
      </c>
      <c r="E96" s="164" t="s">
        <v>304</v>
      </c>
      <c r="F96" s="164" t="s">
        <v>304</v>
      </c>
      <c r="G96" s="164" t="s">
        <v>304</v>
      </c>
      <c r="H96" s="164" t="s">
        <v>304</v>
      </c>
      <c r="I96" s="179" t="str">
        <f>IFERROR(H96/G96-1,"-")</f>
        <v>-</v>
      </c>
      <c r="J96" s="182" t="str">
        <f t="shared" si="39"/>
        <v>-</v>
      </c>
      <c r="K96" s="165" t="str">
        <f t="shared" si="40"/>
        <v>-</v>
      </c>
    </row>
    <row r="97" spans="2:11" x14ac:dyDescent="0.25">
      <c r="B97" s="159" t="s">
        <v>107</v>
      </c>
      <c r="C97" s="160" t="s">
        <v>304</v>
      </c>
      <c r="D97" s="160" t="s">
        <v>304</v>
      </c>
      <c r="E97" s="160" t="s">
        <v>304</v>
      </c>
      <c r="F97" s="160" t="s">
        <v>304</v>
      </c>
      <c r="G97" s="160" t="s">
        <v>304</v>
      </c>
      <c r="H97" s="160" t="s">
        <v>304</v>
      </c>
      <c r="I97" s="178" t="str">
        <f>IFERROR(H97/G97-1,"-")</f>
        <v>-</v>
      </c>
      <c r="J97" s="181" t="str">
        <f t="shared" si="39"/>
        <v>-</v>
      </c>
      <c r="K97" s="161" t="str">
        <f t="shared" si="40"/>
        <v>-</v>
      </c>
    </row>
    <row r="98" spans="2:11" x14ac:dyDescent="0.25">
      <c r="B98" s="163" t="s">
        <v>110</v>
      </c>
      <c r="C98" s="164" t="s">
        <v>304</v>
      </c>
      <c r="D98" s="164" t="s">
        <v>304</v>
      </c>
      <c r="E98" s="164" t="s">
        <v>304</v>
      </c>
      <c r="F98" s="164" t="s">
        <v>304</v>
      </c>
      <c r="G98" s="164" t="s">
        <v>304</v>
      </c>
      <c r="H98" s="164" t="s">
        <v>304</v>
      </c>
      <c r="I98" s="179" t="str">
        <f t="shared" ref="I98:I105" si="41">IFERROR(H98/G98-1,"-")</f>
        <v>-</v>
      </c>
      <c r="J98" s="182" t="str">
        <f t="shared" si="39"/>
        <v>-</v>
      </c>
      <c r="K98" s="165" t="str">
        <f t="shared" si="40"/>
        <v>-</v>
      </c>
    </row>
    <row r="99" spans="2:11" x14ac:dyDescent="0.25">
      <c r="B99" s="163" t="s">
        <v>113</v>
      </c>
      <c r="C99" s="164" t="s">
        <v>304</v>
      </c>
      <c r="D99" s="164" t="s">
        <v>304</v>
      </c>
      <c r="E99" s="164" t="s">
        <v>304</v>
      </c>
      <c r="F99" s="164" t="s">
        <v>304</v>
      </c>
      <c r="G99" s="164" t="s">
        <v>304</v>
      </c>
      <c r="H99" s="164" t="s">
        <v>304</v>
      </c>
      <c r="I99" s="179" t="str">
        <f t="shared" si="41"/>
        <v>-</v>
      </c>
      <c r="J99" s="182" t="str">
        <f t="shared" si="39"/>
        <v>-</v>
      </c>
      <c r="K99" s="165" t="str">
        <f t="shared" si="40"/>
        <v>-</v>
      </c>
    </row>
    <row r="100" spans="2:11" x14ac:dyDescent="0.25">
      <c r="B100" s="163" t="s">
        <v>116</v>
      </c>
      <c r="C100" s="164" t="s">
        <v>304</v>
      </c>
      <c r="D100" s="164" t="s">
        <v>304</v>
      </c>
      <c r="E100" s="164" t="s">
        <v>304</v>
      </c>
      <c r="F100" s="164" t="s">
        <v>304</v>
      </c>
      <c r="G100" s="164" t="s">
        <v>304</v>
      </c>
      <c r="H100" s="164" t="s">
        <v>304</v>
      </c>
      <c r="I100" s="179" t="str">
        <f t="shared" si="41"/>
        <v>-</v>
      </c>
      <c r="J100" s="182" t="str">
        <f t="shared" si="39"/>
        <v>-</v>
      </c>
      <c r="K100" s="165" t="str">
        <f t="shared" si="40"/>
        <v>-</v>
      </c>
    </row>
    <row r="101" spans="2:11" x14ac:dyDescent="0.25">
      <c r="B101" s="163" t="s">
        <v>123</v>
      </c>
      <c r="C101" s="164" t="s">
        <v>304</v>
      </c>
      <c r="D101" s="164" t="s">
        <v>304</v>
      </c>
      <c r="E101" s="164" t="s">
        <v>304</v>
      </c>
      <c r="F101" s="164" t="s">
        <v>304</v>
      </c>
      <c r="G101" s="164" t="s">
        <v>304</v>
      </c>
      <c r="H101" s="164" t="s">
        <v>304</v>
      </c>
      <c r="I101" s="179" t="str">
        <f t="shared" si="41"/>
        <v>-</v>
      </c>
      <c r="J101" s="182" t="str">
        <f t="shared" si="39"/>
        <v>-</v>
      </c>
      <c r="K101" s="165" t="str">
        <f t="shared" si="40"/>
        <v>-</v>
      </c>
    </row>
    <row r="102" spans="2:11" x14ac:dyDescent="0.25">
      <c r="B102" s="163" t="s">
        <v>119</v>
      </c>
      <c r="C102" s="164" t="s">
        <v>304</v>
      </c>
      <c r="D102" s="164" t="s">
        <v>304</v>
      </c>
      <c r="E102" s="164" t="s">
        <v>304</v>
      </c>
      <c r="F102" s="164" t="s">
        <v>304</v>
      </c>
      <c r="G102" s="164" t="s">
        <v>304</v>
      </c>
      <c r="H102" s="164" t="s">
        <v>304</v>
      </c>
      <c r="I102" s="179" t="str">
        <f t="shared" si="41"/>
        <v>-</v>
      </c>
      <c r="J102" s="182" t="str">
        <f t="shared" si="39"/>
        <v>-</v>
      </c>
      <c r="K102" s="165" t="str">
        <f t="shared" si="40"/>
        <v>-</v>
      </c>
    </row>
    <row r="103" spans="2:11" x14ac:dyDescent="0.25">
      <c r="B103" s="163" t="s">
        <v>128</v>
      </c>
      <c r="C103" s="164" t="s">
        <v>304</v>
      </c>
      <c r="D103" s="164" t="s">
        <v>304</v>
      </c>
      <c r="E103" s="164" t="s">
        <v>304</v>
      </c>
      <c r="F103" s="164" t="s">
        <v>304</v>
      </c>
      <c r="G103" s="164" t="s">
        <v>304</v>
      </c>
      <c r="H103" s="164" t="s">
        <v>304</v>
      </c>
      <c r="I103" s="179" t="str">
        <f t="shared" si="41"/>
        <v>-</v>
      </c>
      <c r="J103" s="182" t="str">
        <f t="shared" si="39"/>
        <v>-</v>
      </c>
      <c r="K103" s="165" t="str">
        <f t="shared" si="40"/>
        <v>-</v>
      </c>
    </row>
    <row r="104" spans="2:11" x14ac:dyDescent="0.25">
      <c r="B104" s="163" t="s">
        <v>131</v>
      </c>
      <c r="C104" s="164" t="s">
        <v>304</v>
      </c>
      <c r="D104" s="164" t="s">
        <v>304</v>
      </c>
      <c r="E104" s="164" t="s">
        <v>304</v>
      </c>
      <c r="F104" s="164" t="s">
        <v>304</v>
      </c>
      <c r="G104" s="164" t="s">
        <v>304</v>
      </c>
      <c r="H104" s="164" t="s">
        <v>304</v>
      </c>
      <c r="I104" s="179" t="str">
        <f t="shared" si="41"/>
        <v>-</v>
      </c>
      <c r="J104" s="182" t="str">
        <f t="shared" si="39"/>
        <v>-</v>
      </c>
      <c r="K104" s="165" t="str">
        <f t="shared" si="40"/>
        <v>-</v>
      </c>
    </row>
    <row r="105" spans="2:11" x14ac:dyDescent="0.25">
      <c r="B105" s="168" t="s">
        <v>145</v>
      </c>
      <c r="C105" s="169" t="str">
        <f t="shared" ref="C105:H105" si="42">IFERROR(C97-SUM(C98:C104),"nd")</f>
        <v>nd</v>
      </c>
      <c r="D105" s="169" t="str">
        <f t="shared" si="42"/>
        <v>nd</v>
      </c>
      <c r="E105" s="169" t="str">
        <f t="shared" si="42"/>
        <v>nd</v>
      </c>
      <c r="F105" s="169" t="str">
        <f t="shared" si="42"/>
        <v>nd</v>
      </c>
      <c r="G105" s="169" t="str">
        <f t="shared" si="42"/>
        <v>nd</v>
      </c>
      <c r="H105" s="169" t="str">
        <f t="shared" si="42"/>
        <v>nd</v>
      </c>
      <c r="I105" s="180" t="str">
        <f t="shared" si="41"/>
        <v>-</v>
      </c>
      <c r="J105" s="183" t="str">
        <f t="shared" si="39"/>
        <v>-</v>
      </c>
      <c r="K105" s="170" t="str">
        <f t="shared" si="40"/>
        <v>-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3">IFERROR(C108+C111,"nd")</f>
        <v>13382</v>
      </c>
      <c r="D107" s="176">
        <f t="shared" si="43"/>
        <v>6</v>
      </c>
      <c r="E107" s="176">
        <f t="shared" si="43"/>
        <v>5537</v>
      </c>
      <c r="F107" s="176">
        <f t="shared" si="43"/>
        <v>6529</v>
      </c>
      <c r="G107" s="176">
        <f t="shared" si="43"/>
        <v>6659</v>
      </c>
      <c r="H107" s="176">
        <f t="shared" si="43"/>
        <v>6865</v>
      </c>
      <c r="I107" s="177">
        <f>IFERROR(H107/G107-1,"-")</f>
        <v>3.0935575912299118E-2</v>
      </c>
      <c r="J107" s="176">
        <f>IFERROR(H107-G107,"-")</f>
        <v>206</v>
      </c>
      <c r="K107" s="177">
        <f>IFERROR(H107/H$9,"-")</f>
        <v>2.3658544990867423E-2</v>
      </c>
    </row>
    <row r="108" spans="2:11" x14ac:dyDescent="0.25">
      <c r="B108" s="159" t="s">
        <v>97</v>
      </c>
      <c r="C108" s="160">
        <v>1767</v>
      </c>
      <c r="D108" s="160">
        <v>6</v>
      </c>
      <c r="E108" s="160">
        <v>745</v>
      </c>
      <c r="F108" s="160">
        <v>544</v>
      </c>
      <c r="G108" s="160">
        <v>546</v>
      </c>
      <c r="H108" s="160">
        <v>602</v>
      </c>
      <c r="I108" s="178">
        <f>IFERROR(H108/G108-1,"-")</f>
        <v>0.10256410256410264</v>
      </c>
      <c r="J108" s="181">
        <f t="shared" ref="J108:J119" si="44">IFERROR(H108-G108,"-")</f>
        <v>56</v>
      </c>
      <c r="K108" s="161">
        <f t="shared" ref="K108:K119" si="45">IFERROR(H108/H$9,"-")</f>
        <v>2.0746458972326566E-3</v>
      </c>
    </row>
    <row r="109" spans="2:11" x14ac:dyDescent="0.25">
      <c r="B109" s="163" t="s">
        <v>103</v>
      </c>
      <c r="C109" s="164">
        <v>1178</v>
      </c>
      <c r="D109" s="164">
        <v>0</v>
      </c>
      <c r="E109" s="164">
        <v>432</v>
      </c>
      <c r="F109" s="164">
        <v>192</v>
      </c>
      <c r="G109" s="164">
        <v>170</v>
      </c>
      <c r="H109" s="164">
        <v>212</v>
      </c>
      <c r="I109" s="179">
        <f>IFERROR(H109/G109-1,"-")</f>
        <v>0.24705882352941178</v>
      </c>
      <c r="J109" s="182">
        <f t="shared" si="44"/>
        <v>42</v>
      </c>
      <c r="K109" s="165">
        <f t="shared" si="45"/>
        <v>7.306061963676465E-4</v>
      </c>
    </row>
    <row r="110" spans="2:11" x14ac:dyDescent="0.25">
      <c r="B110" s="163" t="s">
        <v>100</v>
      </c>
      <c r="C110" s="164">
        <v>589</v>
      </c>
      <c r="D110" s="164">
        <v>6</v>
      </c>
      <c r="E110" s="164">
        <v>313</v>
      </c>
      <c r="F110" s="164">
        <v>352</v>
      </c>
      <c r="G110" s="164">
        <v>376</v>
      </c>
      <c r="H110" s="164">
        <v>390</v>
      </c>
      <c r="I110" s="179">
        <f>IFERROR(H110/G110-1,"-")</f>
        <v>3.7234042553191404E-2</v>
      </c>
      <c r="J110" s="182">
        <f t="shared" si="44"/>
        <v>14</v>
      </c>
      <c r="K110" s="165">
        <f t="shared" si="45"/>
        <v>1.3440397008650101E-3</v>
      </c>
    </row>
    <row r="111" spans="2:11" x14ac:dyDescent="0.25">
      <c r="B111" s="159" t="s">
        <v>107</v>
      </c>
      <c r="C111" s="160">
        <v>11615</v>
      </c>
      <c r="D111" s="160">
        <v>0</v>
      </c>
      <c r="E111" s="160">
        <v>4792</v>
      </c>
      <c r="F111" s="160">
        <v>5985</v>
      </c>
      <c r="G111" s="160">
        <v>6113</v>
      </c>
      <c r="H111" s="160">
        <v>6263</v>
      </c>
      <c r="I111" s="178">
        <f>IFERROR(H111/G111-1,"-")</f>
        <v>2.4537870112874227E-2</v>
      </c>
      <c r="J111" s="181">
        <f t="shared" si="44"/>
        <v>150</v>
      </c>
      <c r="K111" s="161">
        <f t="shared" si="45"/>
        <v>2.1583899093634767E-2</v>
      </c>
    </row>
    <row r="112" spans="2:11" x14ac:dyDescent="0.25">
      <c r="B112" s="163" t="s">
        <v>110</v>
      </c>
      <c r="C112" s="164">
        <v>6038</v>
      </c>
      <c r="D112" s="164">
        <v>0</v>
      </c>
      <c r="E112" s="164">
        <v>2777</v>
      </c>
      <c r="F112" s="164">
        <v>3415</v>
      </c>
      <c r="G112" s="164">
        <v>3202</v>
      </c>
      <c r="H112" s="164">
        <v>3136</v>
      </c>
      <c r="I112" s="179">
        <f t="shared" ref="I112:I119" si="46">IFERROR(H112/G112-1,"-")</f>
        <v>-2.0612117426608401E-2</v>
      </c>
      <c r="J112" s="182">
        <f t="shared" si="44"/>
        <v>-66</v>
      </c>
      <c r="K112" s="165">
        <f t="shared" si="45"/>
        <v>1.0807457697211979E-2</v>
      </c>
    </row>
    <row r="113" spans="2:11" x14ac:dyDescent="0.25">
      <c r="B113" s="163" t="s">
        <v>113</v>
      </c>
      <c r="C113" s="164">
        <v>474</v>
      </c>
      <c r="D113" s="164">
        <v>0</v>
      </c>
      <c r="E113" s="164">
        <v>246</v>
      </c>
      <c r="F113" s="164">
        <v>388</v>
      </c>
      <c r="G113" s="164">
        <v>373</v>
      </c>
      <c r="H113" s="164">
        <v>314</v>
      </c>
      <c r="I113" s="179">
        <f t="shared" si="46"/>
        <v>-0.1581769436997319</v>
      </c>
      <c r="J113" s="182">
        <f t="shared" si="44"/>
        <v>-59</v>
      </c>
      <c r="K113" s="165">
        <f t="shared" si="45"/>
        <v>1.0821242719784953E-3</v>
      </c>
    </row>
    <row r="114" spans="2:11" x14ac:dyDescent="0.25">
      <c r="B114" s="163" t="s">
        <v>116</v>
      </c>
      <c r="C114" s="164">
        <v>623</v>
      </c>
      <c r="D114" s="164">
        <v>0</v>
      </c>
      <c r="E114" s="164">
        <v>192</v>
      </c>
      <c r="F114" s="164">
        <v>274</v>
      </c>
      <c r="G114" s="164">
        <v>203</v>
      </c>
      <c r="H114" s="164">
        <v>274</v>
      </c>
      <c r="I114" s="179">
        <f t="shared" si="46"/>
        <v>0.34975369458128069</v>
      </c>
      <c r="J114" s="182">
        <f t="shared" si="44"/>
        <v>71</v>
      </c>
      <c r="K114" s="165">
        <f t="shared" si="45"/>
        <v>9.4427404624875075E-4</v>
      </c>
    </row>
    <row r="115" spans="2:11" x14ac:dyDescent="0.25">
      <c r="B115" s="163" t="s">
        <v>123</v>
      </c>
      <c r="C115" s="164">
        <v>157</v>
      </c>
      <c r="D115" s="164">
        <v>0</v>
      </c>
      <c r="E115" s="164">
        <v>123</v>
      </c>
      <c r="F115" s="164">
        <v>115</v>
      </c>
      <c r="G115" s="164">
        <v>136</v>
      </c>
      <c r="H115" s="164">
        <v>175</v>
      </c>
      <c r="I115" s="179">
        <f t="shared" si="46"/>
        <v>0.28676470588235303</v>
      </c>
      <c r="J115" s="182">
        <f t="shared" si="44"/>
        <v>39</v>
      </c>
      <c r="K115" s="165">
        <f t="shared" si="45"/>
        <v>6.0309473756763282E-4</v>
      </c>
    </row>
    <row r="116" spans="2:11" x14ac:dyDescent="0.25">
      <c r="B116" s="163" t="s">
        <v>119</v>
      </c>
      <c r="C116" s="164">
        <v>252</v>
      </c>
      <c r="D116" s="164">
        <v>0</v>
      </c>
      <c r="E116" s="164">
        <v>66</v>
      </c>
      <c r="F116" s="164">
        <v>124</v>
      </c>
      <c r="G116" s="164">
        <v>101</v>
      </c>
      <c r="H116" s="164">
        <v>91</v>
      </c>
      <c r="I116" s="179">
        <f t="shared" si="46"/>
        <v>-9.9009900990098987E-2</v>
      </c>
      <c r="J116" s="182">
        <f t="shared" si="44"/>
        <v>-10</v>
      </c>
      <c r="K116" s="165">
        <f t="shared" si="45"/>
        <v>3.1360926353516901E-4</v>
      </c>
    </row>
    <row r="117" spans="2:11" x14ac:dyDescent="0.25">
      <c r="B117" s="163" t="s">
        <v>128</v>
      </c>
      <c r="C117" s="164">
        <v>180</v>
      </c>
      <c r="D117" s="164">
        <v>0</v>
      </c>
      <c r="E117" s="164">
        <v>45</v>
      </c>
      <c r="F117" s="164">
        <v>96</v>
      </c>
      <c r="G117" s="164">
        <v>63</v>
      </c>
      <c r="H117" s="164">
        <v>38</v>
      </c>
      <c r="I117" s="179">
        <f t="shared" si="46"/>
        <v>-0.39682539682539686</v>
      </c>
      <c r="J117" s="182">
        <f t="shared" si="44"/>
        <v>-25</v>
      </c>
      <c r="K117" s="165">
        <f t="shared" si="45"/>
        <v>1.3095771444325739E-4</v>
      </c>
    </row>
    <row r="118" spans="2:11" x14ac:dyDescent="0.25">
      <c r="B118" s="163" t="s">
        <v>131</v>
      </c>
      <c r="C118" s="164">
        <v>383</v>
      </c>
      <c r="D118" s="164">
        <v>0</v>
      </c>
      <c r="E118" s="164">
        <v>46</v>
      </c>
      <c r="F118" s="164">
        <v>56</v>
      </c>
      <c r="G118" s="164">
        <v>54</v>
      </c>
      <c r="H118" s="164">
        <v>25</v>
      </c>
      <c r="I118" s="179">
        <f t="shared" si="46"/>
        <v>-0.53703703703703698</v>
      </c>
      <c r="J118" s="182">
        <f t="shared" si="44"/>
        <v>-29</v>
      </c>
      <c r="K118" s="165">
        <f t="shared" si="45"/>
        <v>8.6156391081090397E-5</v>
      </c>
    </row>
    <row r="119" spans="2:11" x14ac:dyDescent="0.25">
      <c r="B119" s="168" t="s">
        <v>145</v>
      </c>
      <c r="C119" s="169">
        <f t="shared" ref="C119:H119" si="47">IFERROR(C111-SUM(C112:C118),"nd")</f>
        <v>3508</v>
      </c>
      <c r="D119" s="169">
        <f t="shared" si="47"/>
        <v>0</v>
      </c>
      <c r="E119" s="169">
        <f t="shared" si="47"/>
        <v>1297</v>
      </c>
      <c r="F119" s="169">
        <f t="shared" si="47"/>
        <v>1517</v>
      </c>
      <c r="G119" s="169">
        <f t="shared" si="47"/>
        <v>1981</v>
      </c>
      <c r="H119" s="169">
        <f t="shared" si="47"/>
        <v>2210</v>
      </c>
      <c r="I119" s="180">
        <f t="shared" si="46"/>
        <v>0.11559818273599198</v>
      </c>
      <c r="J119" s="183">
        <f t="shared" si="44"/>
        <v>229</v>
      </c>
      <c r="K119" s="170">
        <f t="shared" si="45"/>
        <v>7.6162249715683913E-3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 t="str">
        <f t="shared" ref="C121:H121" si="48">IFERROR(C122+C125,"nd")</f>
        <v>nd</v>
      </c>
      <c r="D121" s="176" t="str">
        <f t="shared" si="48"/>
        <v>nd</v>
      </c>
      <c r="E121" s="176" t="str">
        <f t="shared" si="48"/>
        <v>nd</v>
      </c>
      <c r="F121" s="176" t="str">
        <f t="shared" si="48"/>
        <v>nd</v>
      </c>
      <c r="G121" s="176" t="str">
        <f t="shared" si="48"/>
        <v>nd</v>
      </c>
      <c r="H121" s="176" t="str">
        <f t="shared" si="48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97</v>
      </c>
      <c r="C122" s="160" t="s">
        <v>304</v>
      </c>
      <c r="D122" s="160" t="s">
        <v>304</v>
      </c>
      <c r="E122" s="160" t="s">
        <v>304</v>
      </c>
      <c r="F122" s="160" t="s">
        <v>304</v>
      </c>
      <c r="G122" s="160" t="s">
        <v>304</v>
      </c>
      <c r="H122" s="160" t="s">
        <v>304</v>
      </c>
      <c r="I122" s="178" t="str">
        <f>IFERROR(H122/G122-1,"-")</f>
        <v>-</v>
      </c>
      <c r="J122" s="181" t="str">
        <f t="shared" ref="J122:J133" si="49">IFERROR(H122-G122,"-")</f>
        <v>-</v>
      </c>
      <c r="K122" s="161" t="str">
        <f t="shared" ref="K122:K133" si="50">IFERROR(H122/H$9,"-")</f>
        <v>-</v>
      </c>
    </row>
    <row r="123" spans="2:11" x14ac:dyDescent="0.25">
      <c r="B123" s="163" t="s">
        <v>103</v>
      </c>
      <c r="C123" s="164" t="s">
        <v>304</v>
      </c>
      <c r="D123" s="164" t="s">
        <v>304</v>
      </c>
      <c r="E123" s="164" t="s">
        <v>304</v>
      </c>
      <c r="F123" s="164" t="s">
        <v>304</v>
      </c>
      <c r="G123" s="164" t="s">
        <v>304</v>
      </c>
      <c r="H123" s="164" t="s">
        <v>304</v>
      </c>
      <c r="I123" s="179" t="str">
        <f>IFERROR(H123/G123-1,"-")</f>
        <v>-</v>
      </c>
      <c r="J123" s="182" t="str">
        <f t="shared" si="49"/>
        <v>-</v>
      </c>
      <c r="K123" s="165" t="str">
        <f t="shared" si="50"/>
        <v>-</v>
      </c>
    </row>
    <row r="124" spans="2:11" x14ac:dyDescent="0.25">
      <c r="B124" s="163" t="s">
        <v>100</v>
      </c>
      <c r="C124" s="164" t="s">
        <v>304</v>
      </c>
      <c r="D124" s="164" t="s">
        <v>304</v>
      </c>
      <c r="E124" s="164" t="s">
        <v>304</v>
      </c>
      <c r="F124" s="164" t="s">
        <v>304</v>
      </c>
      <c r="G124" s="164" t="s">
        <v>304</v>
      </c>
      <c r="H124" s="164" t="s">
        <v>304</v>
      </c>
      <c r="I124" s="179" t="str">
        <f>IFERROR(H124/G124-1,"-")</f>
        <v>-</v>
      </c>
      <c r="J124" s="182" t="str">
        <f t="shared" si="49"/>
        <v>-</v>
      </c>
      <c r="K124" s="165" t="str">
        <f t="shared" si="50"/>
        <v>-</v>
      </c>
    </row>
    <row r="125" spans="2:11" x14ac:dyDescent="0.25">
      <c r="B125" s="159" t="s">
        <v>107</v>
      </c>
      <c r="C125" s="160" t="s">
        <v>304</v>
      </c>
      <c r="D125" s="160" t="s">
        <v>304</v>
      </c>
      <c r="E125" s="160" t="s">
        <v>304</v>
      </c>
      <c r="F125" s="160" t="s">
        <v>304</v>
      </c>
      <c r="G125" s="160" t="s">
        <v>304</v>
      </c>
      <c r="H125" s="160" t="s">
        <v>304</v>
      </c>
      <c r="I125" s="178" t="str">
        <f>IFERROR(H125/G125-1,"-")</f>
        <v>-</v>
      </c>
      <c r="J125" s="181" t="str">
        <f t="shared" si="49"/>
        <v>-</v>
      </c>
      <c r="K125" s="161" t="str">
        <f t="shared" si="50"/>
        <v>-</v>
      </c>
    </row>
    <row r="126" spans="2:11" x14ac:dyDescent="0.25">
      <c r="B126" s="163" t="s">
        <v>110</v>
      </c>
      <c r="C126" s="164" t="s">
        <v>304</v>
      </c>
      <c r="D126" s="164" t="s">
        <v>304</v>
      </c>
      <c r="E126" s="164" t="s">
        <v>304</v>
      </c>
      <c r="F126" s="164" t="s">
        <v>304</v>
      </c>
      <c r="G126" s="164" t="s">
        <v>304</v>
      </c>
      <c r="H126" s="164" t="s">
        <v>304</v>
      </c>
      <c r="I126" s="179" t="str">
        <f t="shared" ref="I126:I133" si="51">IFERROR(H126/G126-1,"-")</f>
        <v>-</v>
      </c>
      <c r="J126" s="182" t="str">
        <f t="shared" si="49"/>
        <v>-</v>
      </c>
      <c r="K126" s="165" t="str">
        <f t="shared" si="50"/>
        <v>-</v>
      </c>
    </row>
    <row r="127" spans="2:11" x14ac:dyDescent="0.25">
      <c r="B127" s="163" t="s">
        <v>113</v>
      </c>
      <c r="C127" s="164" t="s">
        <v>304</v>
      </c>
      <c r="D127" s="164" t="s">
        <v>304</v>
      </c>
      <c r="E127" s="164" t="s">
        <v>304</v>
      </c>
      <c r="F127" s="164" t="s">
        <v>304</v>
      </c>
      <c r="G127" s="164" t="s">
        <v>304</v>
      </c>
      <c r="H127" s="164" t="s">
        <v>304</v>
      </c>
      <c r="I127" s="179" t="str">
        <f t="shared" si="51"/>
        <v>-</v>
      </c>
      <c r="J127" s="182" t="str">
        <f t="shared" si="49"/>
        <v>-</v>
      </c>
      <c r="K127" s="165" t="str">
        <f t="shared" si="50"/>
        <v>-</v>
      </c>
    </row>
    <row r="128" spans="2:11" x14ac:dyDescent="0.25">
      <c r="B128" s="163" t="s">
        <v>116</v>
      </c>
      <c r="C128" s="164" t="s">
        <v>304</v>
      </c>
      <c r="D128" s="164" t="s">
        <v>304</v>
      </c>
      <c r="E128" s="164" t="s">
        <v>304</v>
      </c>
      <c r="F128" s="164" t="s">
        <v>304</v>
      </c>
      <c r="G128" s="164" t="s">
        <v>304</v>
      </c>
      <c r="H128" s="164" t="s">
        <v>304</v>
      </c>
      <c r="I128" s="179" t="str">
        <f t="shared" si="51"/>
        <v>-</v>
      </c>
      <c r="J128" s="182" t="str">
        <f t="shared" si="49"/>
        <v>-</v>
      </c>
      <c r="K128" s="165" t="str">
        <f t="shared" si="50"/>
        <v>-</v>
      </c>
    </row>
    <row r="129" spans="2:11" x14ac:dyDescent="0.25">
      <c r="B129" s="163" t="s">
        <v>123</v>
      </c>
      <c r="C129" s="164" t="s">
        <v>304</v>
      </c>
      <c r="D129" s="164" t="s">
        <v>304</v>
      </c>
      <c r="E129" s="164" t="s">
        <v>304</v>
      </c>
      <c r="F129" s="164" t="s">
        <v>304</v>
      </c>
      <c r="G129" s="164" t="s">
        <v>304</v>
      </c>
      <c r="H129" s="164" t="s">
        <v>304</v>
      </c>
      <c r="I129" s="179" t="str">
        <f t="shared" si="51"/>
        <v>-</v>
      </c>
      <c r="J129" s="182" t="str">
        <f t="shared" si="49"/>
        <v>-</v>
      </c>
      <c r="K129" s="165" t="str">
        <f t="shared" si="50"/>
        <v>-</v>
      </c>
    </row>
    <row r="130" spans="2:11" x14ac:dyDescent="0.25">
      <c r="B130" s="163" t="s">
        <v>119</v>
      </c>
      <c r="C130" s="164" t="s">
        <v>304</v>
      </c>
      <c r="D130" s="164" t="s">
        <v>304</v>
      </c>
      <c r="E130" s="164" t="s">
        <v>304</v>
      </c>
      <c r="F130" s="164" t="s">
        <v>304</v>
      </c>
      <c r="G130" s="164" t="s">
        <v>304</v>
      </c>
      <c r="H130" s="164" t="s">
        <v>304</v>
      </c>
      <c r="I130" s="179" t="str">
        <f t="shared" si="51"/>
        <v>-</v>
      </c>
      <c r="J130" s="182" t="str">
        <f t="shared" si="49"/>
        <v>-</v>
      </c>
      <c r="K130" s="165" t="str">
        <f t="shared" si="50"/>
        <v>-</v>
      </c>
    </row>
    <row r="131" spans="2:11" x14ac:dyDescent="0.25">
      <c r="B131" s="163" t="s">
        <v>128</v>
      </c>
      <c r="C131" s="164" t="s">
        <v>304</v>
      </c>
      <c r="D131" s="164" t="s">
        <v>304</v>
      </c>
      <c r="E131" s="164" t="s">
        <v>304</v>
      </c>
      <c r="F131" s="164" t="s">
        <v>304</v>
      </c>
      <c r="G131" s="164" t="s">
        <v>304</v>
      </c>
      <c r="H131" s="164" t="s">
        <v>304</v>
      </c>
      <c r="I131" s="179" t="str">
        <f t="shared" si="51"/>
        <v>-</v>
      </c>
      <c r="J131" s="182" t="str">
        <f t="shared" si="49"/>
        <v>-</v>
      </c>
      <c r="K131" s="165" t="str">
        <f t="shared" si="50"/>
        <v>-</v>
      </c>
    </row>
    <row r="132" spans="2:11" x14ac:dyDescent="0.25">
      <c r="B132" s="163" t="s">
        <v>131</v>
      </c>
      <c r="C132" s="164" t="s">
        <v>304</v>
      </c>
      <c r="D132" s="164" t="s">
        <v>304</v>
      </c>
      <c r="E132" s="164" t="s">
        <v>304</v>
      </c>
      <c r="F132" s="164" t="s">
        <v>304</v>
      </c>
      <c r="G132" s="164" t="s">
        <v>304</v>
      </c>
      <c r="H132" s="164" t="s">
        <v>304</v>
      </c>
      <c r="I132" s="179" t="str">
        <f t="shared" si="51"/>
        <v>-</v>
      </c>
      <c r="J132" s="182" t="str">
        <f t="shared" si="49"/>
        <v>-</v>
      </c>
      <c r="K132" s="165" t="str">
        <f t="shared" si="50"/>
        <v>-</v>
      </c>
    </row>
    <row r="133" spans="2:11" x14ac:dyDescent="0.25">
      <c r="B133" s="168" t="s">
        <v>145</v>
      </c>
      <c r="C133" s="169" t="str">
        <f t="shared" ref="C133:H133" si="52">IFERROR(C125-SUM(C126:C132),"nd")</f>
        <v>nd</v>
      </c>
      <c r="D133" s="169" t="str">
        <f t="shared" si="52"/>
        <v>nd</v>
      </c>
      <c r="E133" s="169" t="str">
        <f t="shared" si="52"/>
        <v>nd</v>
      </c>
      <c r="F133" s="169" t="str">
        <f t="shared" si="52"/>
        <v>nd</v>
      </c>
      <c r="G133" s="169" t="str">
        <f t="shared" si="52"/>
        <v>nd</v>
      </c>
      <c r="H133" s="169" t="str">
        <f t="shared" si="52"/>
        <v>nd</v>
      </c>
      <c r="I133" s="180" t="str">
        <f t="shared" si="51"/>
        <v>-</v>
      </c>
      <c r="J133" s="183" t="str">
        <f t="shared" si="49"/>
        <v>-</v>
      </c>
      <c r="K133" s="170" t="str">
        <f t="shared" si="50"/>
        <v>-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3">IFERROR(C136+C139,"nd")</f>
        <v>13012</v>
      </c>
      <c r="D135" s="176">
        <f t="shared" si="53"/>
        <v>1979</v>
      </c>
      <c r="E135" s="176">
        <f t="shared" si="53"/>
        <v>11825</v>
      </c>
      <c r="F135" s="176">
        <f t="shared" si="53"/>
        <v>12501</v>
      </c>
      <c r="G135" s="176">
        <f t="shared" si="53"/>
        <v>13339</v>
      </c>
      <c r="H135" s="176">
        <f t="shared" si="53"/>
        <v>13074</v>
      </c>
      <c r="I135" s="177">
        <f>IFERROR(H135/G135-1,"-")</f>
        <v>-1.9866556713396766E-2</v>
      </c>
      <c r="J135" s="176">
        <f>IFERROR(H135-G135,"-")</f>
        <v>-265</v>
      </c>
      <c r="K135" s="177">
        <f>IFERROR(H135/H$9,"-")</f>
        <v>4.5056346279767033E-2</v>
      </c>
    </row>
    <row r="136" spans="2:11" x14ac:dyDescent="0.25">
      <c r="B136" s="159" t="s">
        <v>97</v>
      </c>
      <c r="C136" s="160">
        <v>742</v>
      </c>
      <c r="D136" s="160">
        <v>670</v>
      </c>
      <c r="E136" s="160">
        <v>575</v>
      </c>
      <c r="F136" s="160">
        <v>972</v>
      </c>
      <c r="G136" s="160">
        <v>980</v>
      </c>
      <c r="H136" s="160">
        <v>549</v>
      </c>
      <c r="I136" s="178">
        <f>IFERROR(H136/G136-1,"-")</f>
        <v>-0.43979591836734699</v>
      </c>
      <c r="J136" s="181">
        <f t="shared" ref="J136:J147" si="54">IFERROR(H136-G136,"-")</f>
        <v>-431</v>
      </c>
      <c r="K136" s="161">
        <f t="shared" ref="K136:K147" si="55">IFERROR(H136/H$9,"-")</f>
        <v>1.8919943481407451E-3</v>
      </c>
    </row>
    <row r="137" spans="2:11" x14ac:dyDescent="0.25">
      <c r="B137" s="163" t="s">
        <v>103</v>
      </c>
      <c r="C137" s="164">
        <v>617</v>
      </c>
      <c r="D137" s="164">
        <v>541</v>
      </c>
      <c r="E137" s="164">
        <v>285</v>
      </c>
      <c r="F137" s="164">
        <v>392</v>
      </c>
      <c r="G137" s="164">
        <v>655</v>
      </c>
      <c r="H137" s="164">
        <v>175</v>
      </c>
      <c r="I137" s="179">
        <f>IFERROR(H137/G137-1,"-")</f>
        <v>-0.73282442748091603</v>
      </c>
      <c r="J137" s="182">
        <f t="shared" si="54"/>
        <v>-480</v>
      </c>
      <c r="K137" s="165">
        <f t="shared" si="55"/>
        <v>6.0309473756763282E-4</v>
      </c>
    </row>
    <row r="138" spans="2:11" x14ac:dyDescent="0.25">
      <c r="B138" s="163" t="s">
        <v>100</v>
      </c>
      <c r="C138" s="164">
        <v>125</v>
      </c>
      <c r="D138" s="164">
        <v>129</v>
      </c>
      <c r="E138" s="164">
        <v>290</v>
      </c>
      <c r="F138" s="164">
        <v>580</v>
      </c>
      <c r="G138" s="164">
        <v>325</v>
      </c>
      <c r="H138" s="164">
        <v>374</v>
      </c>
      <c r="I138" s="179">
        <f>IFERROR(H138/G138-1,"-")</f>
        <v>0.15076923076923077</v>
      </c>
      <c r="J138" s="182">
        <f t="shared" si="54"/>
        <v>49</v>
      </c>
      <c r="K138" s="165">
        <f t="shared" si="55"/>
        <v>1.2888996105731123E-3</v>
      </c>
    </row>
    <row r="139" spans="2:11" x14ac:dyDescent="0.25">
      <c r="B139" s="159" t="s">
        <v>107</v>
      </c>
      <c r="C139" s="160">
        <v>12270</v>
      </c>
      <c r="D139" s="160">
        <v>1309</v>
      </c>
      <c r="E139" s="160">
        <v>11250</v>
      </c>
      <c r="F139" s="160">
        <v>11529</v>
      </c>
      <c r="G139" s="160">
        <v>12359</v>
      </c>
      <c r="H139" s="160">
        <v>12525</v>
      </c>
      <c r="I139" s="178">
        <f>IFERROR(H139/G139-1,"-")</f>
        <v>1.3431507403511622E-2</v>
      </c>
      <c r="J139" s="181">
        <f t="shared" si="54"/>
        <v>166</v>
      </c>
      <c r="K139" s="161">
        <f t="shared" si="55"/>
        <v>4.3164351931626287E-2</v>
      </c>
    </row>
    <row r="140" spans="2:11" x14ac:dyDescent="0.25">
      <c r="B140" s="163" t="s">
        <v>110</v>
      </c>
      <c r="C140" s="164">
        <v>6096</v>
      </c>
      <c r="D140" s="164">
        <v>61</v>
      </c>
      <c r="E140" s="164">
        <v>3923</v>
      </c>
      <c r="F140" s="164">
        <v>4478</v>
      </c>
      <c r="G140" s="164">
        <v>5438</v>
      </c>
      <c r="H140" s="164">
        <v>5097</v>
      </c>
      <c r="I140" s="179">
        <f t="shared" ref="I140:I147" si="56">IFERROR(H140/G140-1,"-")</f>
        <v>-6.2706877528503124E-2</v>
      </c>
      <c r="J140" s="182">
        <f t="shared" si="54"/>
        <v>-341</v>
      </c>
      <c r="K140" s="165">
        <f t="shared" si="55"/>
        <v>1.756556501361271E-2</v>
      </c>
    </row>
    <row r="141" spans="2:11" x14ac:dyDescent="0.25">
      <c r="B141" s="163" t="s">
        <v>113</v>
      </c>
      <c r="C141" s="164">
        <v>664</v>
      </c>
      <c r="D141" s="164">
        <v>102</v>
      </c>
      <c r="E141" s="164">
        <v>1121</v>
      </c>
      <c r="F141" s="164">
        <v>837</v>
      </c>
      <c r="G141" s="164">
        <v>968</v>
      </c>
      <c r="H141" s="164">
        <v>767</v>
      </c>
      <c r="I141" s="179">
        <f t="shared" si="56"/>
        <v>-0.2076446280991735</v>
      </c>
      <c r="J141" s="182">
        <f t="shared" si="54"/>
        <v>-201</v>
      </c>
      <c r="K141" s="165">
        <f t="shared" si="55"/>
        <v>2.6432780783678532E-3</v>
      </c>
    </row>
    <row r="142" spans="2:11" x14ac:dyDescent="0.25">
      <c r="B142" s="163" t="s">
        <v>116</v>
      </c>
      <c r="C142" s="164">
        <v>466</v>
      </c>
      <c r="D142" s="164">
        <v>368</v>
      </c>
      <c r="E142" s="164">
        <v>1055</v>
      </c>
      <c r="F142" s="164">
        <v>869</v>
      </c>
      <c r="G142" s="164">
        <v>769</v>
      </c>
      <c r="H142" s="164">
        <v>921</v>
      </c>
      <c r="I142" s="179">
        <f t="shared" si="56"/>
        <v>0.19765929778933677</v>
      </c>
      <c r="J142" s="182">
        <f t="shared" si="54"/>
        <v>152</v>
      </c>
      <c r="K142" s="165">
        <f t="shared" si="55"/>
        <v>3.17400144742737E-3</v>
      </c>
    </row>
    <row r="143" spans="2:11" x14ac:dyDescent="0.25">
      <c r="B143" s="163" t="s">
        <v>123</v>
      </c>
      <c r="C143" s="164">
        <v>359</v>
      </c>
      <c r="D143" s="164">
        <v>17</v>
      </c>
      <c r="E143" s="164">
        <v>497</v>
      </c>
      <c r="F143" s="164">
        <v>354</v>
      </c>
      <c r="G143" s="164">
        <v>313</v>
      </c>
      <c r="H143" s="164">
        <v>416</v>
      </c>
      <c r="I143" s="179">
        <f t="shared" si="56"/>
        <v>0.32907348242811496</v>
      </c>
      <c r="J143" s="182">
        <f t="shared" si="54"/>
        <v>103</v>
      </c>
      <c r="K143" s="165">
        <f t="shared" si="55"/>
        <v>1.4336423475893442E-3</v>
      </c>
    </row>
    <row r="144" spans="2:11" x14ac:dyDescent="0.25">
      <c r="B144" s="163" t="s">
        <v>119</v>
      </c>
      <c r="C144" s="164">
        <v>190</v>
      </c>
      <c r="D144" s="164">
        <v>11</v>
      </c>
      <c r="E144" s="164">
        <v>298</v>
      </c>
      <c r="F144" s="164">
        <v>224</v>
      </c>
      <c r="G144" s="164">
        <v>253</v>
      </c>
      <c r="H144" s="164">
        <v>251</v>
      </c>
      <c r="I144" s="179">
        <f t="shared" si="56"/>
        <v>-7.905138339920903E-3</v>
      </c>
      <c r="J144" s="182">
        <f t="shared" si="54"/>
        <v>-2</v>
      </c>
      <c r="K144" s="165">
        <f t="shared" si="55"/>
        <v>8.650101664541476E-4</v>
      </c>
    </row>
    <row r="145" spans="2:11" x14ac:dyDescent="0.25">
      <c r="B145" s="163" t="s">
        <v>128</v>
      </c>
      <c r="C145" s="164">
        <v>380</v>
      </c>
      <c r="D145" s="164">
        <v>15</v>
      </c>
      <c r="E145" s="164">
        <v>180</v>
      </c>
      <c r="F145" s="164">
        <v>270</v>
      </c>
      <c r="G145" s="164">
        <v>174</v>
      </c>
      <c r="H145" s="164">
        <v>224</v>
      </c>
      <c r="I145" s="179">
        <f t="shared" si="56"/>
        <v>0.28735632183908044</v>
      </c>
      <c r="J145" s="182">
        <f t="shared" si="54"/>
        <v>50</v>
      </c>
      <c r="K145" s="165">
        <f t="shared" si="55"/>
        <v>7.7196126408656993E-4</v>
      </c>
    </row>
    <row r="146" spans="2:11" x14ac:dyDescent="0.25">
      <c r="B146" s="163" t="s">
        <v>131</v>
      </c>
      <c r="C146" s="164">
        <v>656</v>
      </c>
      <c r="D146" s="164">
        <v>4</v>
      </c>
      <c r="E146" s="164">
        <v>109</v>
      </c>
      <c r="F146" s="164">
        <v>210</v>
      </c>
      <c r="G146" s="164">
        <v>266</v>
      </c>
      <c r="H146" s="164">
        <v>224</v>
      </c>
      <c r="I146" s="179">
        <f t="shared" si="56"/>
        <v>-0.15789473684210531</v>
      </c>
      <c r="J146" s="182">
        <f t="shared" si="54"/>
        <v>-42</v>
      </c>
      <c r="K146" s="165">
        <f t="shared" si="55"/>
        <v>7.7196126408656993E-4</v>
      </c>
    </row>
    <row r="147" spans="2:11" x14ac:dyDescent="0.25">
      <c r="B147" s="168" t="s">
        <v>145</v>
      </c>
      <c r="C147" s="169">
        <f t="shared" ref="C147:H147" si="57">IFERROR(C139-SUM(C140:C146),"nd")</f>
        <v>3459</v>
      </c>
      <c r="D147" s="169">
        <f t="shared" si="57"/>
        <v>731</v>
      </c>
      <c r="E147" s="169">
        <f t="shared" si="57"/>
        <v>4067</v>
      </c>
      <c r="F147" s="169">
        <f t="shared" si="57"/>
        <v>4287</v>
      </c>
      <c r="G147" s="169">
        <f t="shared" si="57"/>
        <v>4178</v>
      </c>
      <c r="H147" s="169">
        <f t="shared" si="57"/>
        <v>4625</v>
      </c>
      <c r="I147" s="180">
        <f t="shared" si="56"/>
        <v>0.10698898994734329</v>
      </c>
      <c r="J147" s="183">
        <f t="shared" si="54"/>
        <v>447</v>
      </c>
      <c r="K147" s="170">
        <f t="shared" si="55"/>
        <v>1.5938932350001721E-2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58">IFERROR(C150+C153,"nd")</f>
        <v>1913</v>
      </c>
      <c r="D149" s="176">
        <f t="shared" si="58"/>
        <v>225</v>
      </c>
      <c r="E149" s="176">
        <f t="shared" si="58"/>
        <v>3886</v>
      </c>
      <c r="F149" s="176">
        <f t="shared" si="58"/>
        <v>3992</v>
      </c>
      <c r="G149" s="176">
        <f t="shared" si="58"/>
        <v>13637</v>
      </c>
      <c r="H149" s="176">
        <f t="shared" si="58"/>
        <v>12411</v>
      </c>
      <c r="I149" s="177">
        <f>IFERROR(H149/G149-1,"-")</f>
        <v>-8.9902471218009872E-2</v>
      </c>
      <c r="J149" s="176">
        <f>IFERROR(H149-G149,"-")</f>
        <v>-1226</v>
      </c>
      <c r="K149" s="177">
        <f>IFERROR(H149/H$9,"-")</f>
        <v>4.2771478788296513E-2</v>
      </c>
    </row>
    <row r="150" spans="2:11" x14ac:dyDescent="0.25">
      <c r="B150" s="159" t="s">
        <v>97</v>
      </c>
      <c r="C150" s="160">
        <v>287</v>
      </c>
      <c r="D150" s="160">
        <v>74</v>
      </c>
      <c r="E150" s="160">
        <v>378</v>
      </c>
      <c r="F150" s="160">
        <v>457</v>
      </c>
      <c r="G150" s="160">
        <v>1175</v>
      </c>
      <c r="H150" s="160">
        <v>492</v>
      </c>
      <c r="I150" s="178">
        <f>IFERROR(H150/G150-1,"-")</f>
        <v>-0.58127659574468082</v>
      </c>
      <c r="J150" s="181">
        <f t="shared" ref="J150:J161" si="59">IFERROR(H150-G150,"-")</f>
        <v>-683</v>
      </c>
      <c r="K150" s="161">
        <f t="shared" ref="K150:K161" si="60">IFERROR(H150/H$9,"-")</f>
        <v>1.695557776475859E-3</v>
      </c>
    </row>
    <row r="151" spans="2:11" x14ac:dyDescent="0.25">
      <c r="B151" s="163" t="s">
        <v>103</v>
      </c>
      <c r="C151" s="164">
        <v>245</v>
      </c>
      <c r="D151" s="164">
        <v>10</v>
      </c>
      <c r="E151" s="164">
        <v>254</v>
      </c>
      <c r="F151" s="164">
        <v>130</v>
      </c>
      <c r="G151" s="164">
        <v>964</v>
      </c>
      <c r="H151" s="164">
        <v>269</v>
      </c>
      <c r="I151" s="179">
        <f>IFERROR(H151/G151-1,"-")</f>
        <v>-0.72095435684647302</v>
      </c>
      <c r="J151" s="182">
        <f t="shared" si="59"/>
        <v>-695</v>
      </c>
      <c r="K151" s="165">
        <f t="shared" si="60"/>
        <v>9.2704276803253264E-4</v>
      </c>
    </row>
    <row r="152" spans="2:11" x14ac:dyDescent="0.25">
      <c r="B152" s="163" t="s">
        <v>100</v>
      </c>
      <c r="C152" s="164">
        <v>42</v>
      </c>
      <c r="D152" s="164">
        <v>64</v>
      </c>
      <c r="E152" s="164">
        <v>124</v>
      </c>
      <c r="F152" s="164">
        <v>327</v>
      </c>
      <c r="G152" s="164">
        <v>211</v>
      </c>
      <c r="H152" s="164">
        <v>223</v>
      </c>
      <c r="I152" s="179">
        <f>IFERROR(H152/G152-1,"-")</f>
        <v>5.6872037914691864E-2</v>
      </c>
      <c r="J152" s="182">
        <f t="shared" si="59"/>
        <v>12</v>
      </c>
      <c r="K152" s="165">
        <f t="shared" si="60"/>
        <v>7.6851500844332633E-4</v>
      </c>
    </row>
    <row r="153" spans="2:11" x14ac:dyDescent="0.25">
      <c r="B153" s="159" t="s">
        <v>107</v>
      </c>
      <c r="C153" s="160">
        <v>1626</v>
      </c>
      <c r="D153" s="160">
        <v>151</v>
      </c>
      <c r="E153" s="160">
        <v>3508</v>
      </c>
      <c r="F153" s="160">
        <v>3535</v>
      </c>
      <c r="G153" s="160">
        <v>12462</v>
      </c>
      <c r="H153" s="160">
        <v>11919</v>
      </c>
      <c r="I153" s="178">
        <f>IFERROR(H153/G153-1,"-")</f>
        <v>-4.3572460279248881E-2</v>
      </c>
      <c r="J153" s="181">
        <f t="shared" si="59"/>
        <v>-543</v>
      </c>
      <c r="K153" s="161">
        <f t="shared" si="60"/>
        <v>4.1075921011820657E-2</v>
      </c>
    </row>
    <row r="154" spans="2:11" x14ac:dyDescent="0.25">
      <c r="B154" s="163" t="s">
        <v>110</v>
      </c>
      <c r="C154" s="164">
        <v>279</v>
      </c>
      <c r="D154" s="164">
        <v>5</v>
      </c>
      <c r="E154" s="164">
        <v>1509</v>
      </c>
      <c r="F154" s="164">
        <v>698</v>
      </c>
      <c r="G154" s="164">
        <v>5973</v>
      </c>
      <c r="H154" s="164">
        <v>6059</v>
      </c>
      <c r="I154" s="179">
        <f t="shared" ref="I154:I161" si="61">IFERROR(H154/G154-1,"-")</f>
        <v>1.4398124895362407E-2</v>
      </c>
      <c r="J154" s="182">
        <f t="shared" si="59"/>
        <v>86</v>
      </c>
      <c r="K154" s="165">
        <f t="shared" si="60"/>
        <v>2.0880862942413068E-2</v>
      </c>
    </row>
    <row r="155" spans="2:11" x14ac:dyDescent="0.25">
      <c r="B155" s="163" t="s">
        <v>113</v>
      </c>
      <c r="C155" s="164">
        <v>422</v>
      </c>
      <c r="D155" s="164">
        <v>56</v>
      </c>
      <c r="E155" s="164">
        <v>400</v>
      </c>
      <c r="F155" s="164">
        <v>903</v>
      </c>
      <c r="G155" s="164">
        <v>1363</v>
      </c>
      <c r="H155" s="164">
        <v>958</v>
      </c>
      <c r="I155" s="179">
        <f t="shared" si="61"/>
        <v>-0.29713866471019812</v>
      </c>
      <c r="J155" s="182">
        <f t="shared" si="59"/>
        <v>-405</v>
      </c>
      <c r="K155" s="165">
        <f t="shared" si="60"/>
        <v>3.3015129062273839E-3</v>
      </c>
    </row>
    <row r="156" spans="2:11" x14ac:dyDescent="0.25">
      <c r="B156" s="163" t="s">
        <v>116</v>
      </c>
      <c r="C156" s="164">
        <v>56</v>
      </c>
      <c r="D156" s="164">
        <v>16</v>
      </c>
      <c r="E156" s="164">
        <v>96</v>
      </c>
      <c r="F156" s="164">
        <v>296</v>
      </c>
      <c r="G156" s="164">
        <v>160</v>
      </c>
      <c r="H156" s="164">
        <v>293</v>
      </c>
      <c r="I156" s="179">
        <f t="shared" si="61"/>
        <v>0.83125000000000004</v>
      </c>
      <c r="J156" s="182">
        <f t="shared" si="59"/>
        <v>133</v>
      </c>
      <c r="K156" s="165">
        <f t="shared" si="60"/>
        <v>1.0097529034703795E-3</v>
      </c>
    </row>
    <row r="157" spans="2:11" x14ac:dyDescent="0.25">
      <c r="B157" s="163" t="s">
        <v>123</v>
      </c>
      <c r="C157" s="164">
        <v>28</v>
      </c>
      <c r="D157" s="164">
        <v>2</v>
      </c>
      <c r="E157" s="164">
        <v>625</v>
      </c>
      <c r="F157" s="164">
        <v>194</v>
      </c>
      <c r="G157" s="164">
        <v>742</v>
      </c>
      <c r="H157" s="164">
        <v>1002</v>
      </c>
      <c r="I157" s="179">
        <f t="shared" si="61"/>
        <v>0.3504043126684635</v>
      </c>
      <c r="J157" s="182">
        <f t="shared" si="59"/>
        <v>260</v>
      </c>
      <c r="K157" s="165">
        <f t="shared" si="60"/>
        <v>3.4531481545301032E-3</v>
      </c>
    </row>
    <row r="158" spans="2:11" x14ac:dyDescent="0.25">
      <c r="B158" s="163" t="s">
        <v>119</v>
      </c>
      <c r="C158" s="164">
        <v>37</v>
      </c>
      <c r="D158" s="164">
        <v>3</v>
      </c>
      <c r="E158" s="164">
        <v>57</v>
      </c>
      <c r="F158" s="164">
        <v>209</v>
      </c>
      <c r="G158" s="164">
        <v>311</v>
      </c>
      <c r="H158" s="164">
        <v>24</v>
      </c>
      <c r="I158" s="179">
        <f t="shared" si="61"/>
        <v>-0.92282958199356913</v>
      </c>
      <c r="J158" s="182">
        <f t="shared" si="59"/>
        <v>-287</v>
      </c>
      <c r="K158" s="165">
        <f t="shared" si="60"/>
        <v>8.2710135437846782E-5</v>
      </c>
    </row>
    <row r="159" spans="2:11" x14ac:dyDescent="0.25">
      <c r="B159" s="163" t="s">
        <v>128</v>
      </c>
      <c r="C159" s="164">
        <v>152</v>
      </c>
      <c r="D159" s="164">
        <v>0</v>
      </c>
      <c r="E159" s="164">
        <v>157</v>
      </c>
      <c r="F159" s="164">
        <v>128</v>
      </c>
      <c r="G159" s="164">
        <v>544</v>
      </c>
      <c r="H159" s="164">
        <v>648</v>
      </c>
      <c r="I159" s="179">
        <f t="shared" si="61"/>
        <v>0.19117647058823528</v>
      </c>
      <c r="J159" s="182">
        <f t="shared" si="59"/>
        <v>104</v>
      </c>
      <c r="K159" s="165">
        <f t="shared" si="60"/>
        <v>2.2331736568218631E-3</v>
      </c>
    </row>
    <row r="160" spans="2:11" x14ac:dyDescent="0.25">
      <c r="B160" s="163" t="s">
        <v>131</v>
      </c>
      <c r="C160" s="164">
        <v>158</v>
      </c>
      <c r="D160" s="164">
        <v>0</v>
      </c>
      <c r="E160" s="164">
        <v>138</v>
      </c>
      <c r="F160" s="164">
        <v>48</v>
      </c>
      <c r="G160" s="164">
        <v>1245</v>
      </c>
      <c r="H160" s="164">
        <v>1230</v>
      </c>
      <c r="I160" s="179">
        <f t="shared" si="61"/>
        <v>-1.2048192771084376E-2</v>
      </c>
      <c r="J160" s="182">
        <f t="shared" si="59"/>
        <v>-15</v>
      </c>
      <c r="K160" s="165">
        <f t="shared" si="60"/>
        <v>4.2388944411896473E-3</v>
      </c>
    </row>
    <row r="161" spans="2:11" x14ac:dyDescent="0.25">
      <c r="B161" s="168" t="s">
        <v>145</v>
      </c>
      <c r="C161" s="169">
        <f t="shared" ref="C161:H161" si="62">IFERROR(C153-SUM(C154:C160),"nd")</f>
        <v>494</v>
      </c>
      <c r="D161" s="169">
        <f t="shared" si="62"/>
        <v>69</v>
      </c>
      <c r="E161" s="169">
        <f t="shared" si="62"/>
        <v>526</v>
      </c>
      <c r="F161" s="169">
        <f t="shared" si="62"/>
        <v>1059</v>
      </c>
      <c r="G161" s="169">
        <f t="shared" si="62"/>
        <v>2124</v>
      </c>
      <c r="H161" s="169">
        <f t="shared" si="62"/>
        <v>1705</v>
      </c>
      <c r="I161" s="180">
        <f t="shared" si="61"/>
        <v>-0.1972693032015066</v>
      </c>
      <c r="J161" s="183">
        <f t="shared" si="59"/>
        <v>-419</v>
      </c>
      <c r="K161" s="170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2A4CC-B446-49B1-B531-F89EA00741F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0" t="s">
        <v>62</v>
      </c>
      <c r="D5" s="301"/>
      <c r="E5" s="301"/>
      <c r="F5" s="301"/>
      <c r="G5" s="301"/>
      <c r="H5" s="301"/>
      <c r="I5" s="301"/>
      <c r="J5" s="301"/>
      <c r="K5" s="300" t="s">
        <v>61</v>
      </c>
      <c r="L5" s="301"/>
      <c r="M5" s="301"/>
      <c r="N5" s="301"/>
      <c r="O5" s="301"/>
      <c r="P5" s="301"/>
      <c r="Q5" s="301"/>
      <c r="R5" s="301"/>
      <c r="S5" s="300" t="s">
        <v>137</v>
      </c>
      <c r="T5" s="301"/>
      <c r="U5" s="301"/>
      <c r="V5" s="301"/>
      <c r="W5" s="301"/>
      <c r="X5" s="301"/>
      <c r="Y5" s="301"/>
    </row>
    <row r="6" spans="1:25" s="146" customFormat="1" ht="72" customHeight="1" x14ac:dyDescent="0.25">
      <c r="B6" s="147"/>
      <c r="C6" s="172" t="s">
        <v>254</v>
      </c>
      <c r="D6" s="172" t="s">
        <v>255</v>
      </c>
      <c r="E6" s="172" t="s">
        <v>256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25/24</v>
      </c>
      <c r="J6" s="173" t="str">
        <f>CONCATENATE("Cuota s/ total lugares de residencia ",RIGHT(H6,4))</f>
        <v>Cuota s/ total lugares de residencia 2025</v>
      </c>
      <c r="K6" s="172" t="s">
        <v>254</v>
      </c>
      <c r="L6" s="172" t="s">
        <v>255</v>
      </c>
      <c r="M6" s="172" t="s">
        <v>256</v>
      </c>
      <c r="N6" s="172" t="s">
        <v>257</v>
      </c>
      <c r="O6" s="172" t="s">
        <v>258</v>
      </c>
      <c r="P6" s="172" t="s">
        <v>259</v>
      </c>
      <c r="Q6" s="173" t="str">
        <f>CONCATENATE("var. ",RIGHT(P6,2),"/",RIGHT(O6,2))</f>
        <v>var. 25/24</v>
      </c>
      <c r="R6" s="173" t="str">
        <f>CONCATENATE("Cuota s/ total lugares de residencia ",RIGHT(P6,4))</f>
        <v>Cuota s/ total lugares de residencia 2025</v>
      </c>
      <c r="S6" s="172" t="s">
        <v>254</v>
      </c>
      <c r="T6" s="172" t="s">
        <v>256</v>
      </c>
      <c r="U6" s="172" t="s">
        <v>257</v>
      </c>
      <c r="V6" s="172" t="s">
        <v>258</v>
      </c>
      <c r="W6" s="172" t="s">
        <v>259</v>
      </c>
      <c r="X6" s="173" t="str">
        <f>CONCATENATE("var. ",RIGHT(W6,2),"/",RIGHT(V6,2))</f>
        <v>var. 25/24</v>
      </c>
      <c r="Y6" s="173" t="str">
        <f>CONCATENATE("Cuota s/ total lugares de residencia ",RIGHT(W6,4))</f>
        <v>Cuota s/ total lugares de residencia 2025</v>
      </c>
    </row>
    <row r="7" spans="1:25" x14ac:dyDescent="0.25">
      <c r="A7" s="1"/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68</v>
      </c>
      <c r="C8" s="176">
        <f t="shared" ref="C8:H8" si="0">C9+C12</f>
        <v>148691</v>
      </c>
      <c r="D8" s="176">
        <f t="shared" si="0"/>
        <v>33869</v>
      </c>
      <c r="E8" s="176">
        <f t="shared" si="0"/>
        <v>151531</v>
      </c>
      <c r="F8" s="176">
        <f t="shared" si="0"/>
        <v>190237</v>
      </c>
      <c r="G8" s="176">
        <f t="shared" si="0"/>
        <v>190955</v>
      </c>
      <c r="H8" s="176">
        <f t="shared" si="0"/>
        <v>192297</v>
      </c>
      <c r="I8" s="177">
        <f>IFERROR(H8/G8-1,"-")</f>
        <v>7.0278337828284521E-3</v>
      </c>
      <c r="J8" s="177">
        <f t="shared" ref="J8:J20" si="1">H8/H$8</f>
        <v>1</v>
      </c>
      <c r="K8" s="176">
        <f t="shared" ref="K8:P8" si="2">K9+K12</f>
        <v>575900</v>
      </c>
      <c r="L8" s="176">
        <f t="shared" si="2"/>
        <v>102018</v>
      </c>
      <c r="M8" s="176">
        <f t="shared" si="2"/>
        <v>655252</v>
      </c>
      <c r="N8" s="176">
        <f t="shared" si="2"/>
        <v>803269</v>
      </c>
      <c r="O8" s="176">
        <f t="shared" si="2"/>
        <v>868183</v>
      </c>
      <c r="P8" s="176">
        <f t="shared" si="2"/>
        <v>842527</v>
      </c>
      <c r="Q8" s="177">
        <f>IFERROR(P8/O8-1,"-")</f>
        <v>-2.9551373385565016E-2</v>
      </c>
      <c r="R8" s="177">
        <f t="shared" ref="R8:R20" si="3">P8/P$8</f>
        <v>1</v>
      </c>
      <c r="S8" s="176">
        <f>S9+S12</f>
        <v>724591</v>
      </c>
      <c r="T8" s="176">
        <f>T9+T12</f>
        <v>806783</v>
      </c>
      <c r="U8" s="176">
        <f>U9+U12</f>
        <v>993506</v>
      </c>
      <c r="V8" s="176">
        <f>V9+V12</f>
        <v>1059138</v>
      </c>
      <c r="W8" s="176">
        <f>W9+W12</f>
        <v>1034824</v>
      </c>
      <c r="X8" s="177">
        <f>IFERROR(W8/V8-1,"-")</f>
        <v>-2.2956404170183631E-2</v>
      </c>
      <c r="Y8" s="177">
        <f>W8/W$8</f>
        <v>1</v>
      </c>
    </row>
    <row r="9" spans="1:25" x14ac:dyDescent="0.25">
      <c r="A9" s="1"/>
      <c r="B9" s="159" t="s">
        <v>97</v>
      </c>
      <c r="C9" s="160">
        <v>30892</v>
      </c>
      <c r="D9" s="160">
        <v>16117</v>
      </c>
      <c r="E9" s="160">
        <v>29635</v>
      </c>
      <c r="F9" s="160">
        <v>43856</v>
      </c>
      <c r="G9" s="160">
        <v>41958</v>
      </c>
      <c r="H9" s="160">
        <v>38087</v>
      </c>
      <c r="I9" s="161">
        <f>IFERROR(H9/G9-1,"-")</f>
        <v>-9.22589255922589E-2</v>
      </c>
      <c r="J9" s="161">
        <f t="shared" si="1"/>
        <v>0.1980634123257253</v>
      </c>
      <c r="K9" s="160">
        <v>91967</v>
      </c>
      <c r="L9" s="160">
        <v>53111</v>
      </c>
      <c r="M9" s="160">
        <v>113980</v>
      </c>
      <c r="N9" s="160">
        <v>125198</v>
      </c>
      <c r="O9" s="160">
        <v>120763</v>
      </c>
      <c r="P9" s="160">
        <v>117529</v>
      </c>
      <c r="Q9" s="161">
        <f>IFERROR(P9/O9-1,"-")</f>
        <v>-2.6779725578198632E-2</v>
      </c>
      <c r="R9" s="161">
        <f t="shared" si="3"/>
        <v>0.13949582624651791</v>
      </c>
      <c r="S9" s="160">
        <v>122859</v>
      </c>
      <c r="T9" s="160">
        <v>143615</v>
      </c>
      <c r="U9" s="160">
        <v>169054</v>
      </c>
      <c r="V9" s="160">
        <v>162721</v>
      </c>
      <c r="W9" s="160">
        <v>155616</v>
      </c>
      <c r="X9" s="161">
        <f>IFERROR(W9/V9-1,"-")</f>
        <v>-4.3663694298830547E-2</v>
      </c>
      <c r="Y9" s="161">
        <f>W9/W$8</f>
        <v>0.15037919491623697</v>
      </c>
    </row>
    <row r="10" spans="1:25" x14ac:dyDescent="0.25">
      <c r="A10" s="162"/>
      <c r="B10" s="163" t="s">
        <v>103</v>
      </c>
      <c r="C10" s="164">
        <v>14381</v>
      </c>
      <c r="D10" s="164">
        <v>11986</v>
      </c>
      <c r="E10" s="164">
        <v>15875</v>
      </c>
      <c r="F10" s="164">
        <v>23051</v>
      </c>
      <c r="G10" s="164">
        <v>22962</v>
      </c>
      <c r="H10" s="164">
        <v>18910</v>
      </c>
      <c r="I10" s="165">
        <f>IFERROR(H10/G10-1,"-")</f>
        <v>-0.17646546468077695</v>
      </c>
      <c r="J10" s="165">
        <f t="shared" si="1"/>
        <v>9.8337467563196515E-2</v>
      </c>
      <c r="K10" s="164">
        <v>26759</v>
      </c>
      <c r="L10" s="164">
        <v>36623</v>
      </c>
      <c r="M10" s="164">
        <v>41043</v>
      </c>
      <c r="N10" s="164">
        <v>37229</v>
      </c>
      <c r="O10" s="164">
        <v>34094</v>
      </c>
      <c r="P10" s="164">
        <v>33039</v>
      </c>
      <c r="Q10" s="165">
        <f>IFERROR(P10/O10-1,"-")</f>
        <v>-3.094386108992786E-2</v>
      </c>
      <c r="R10" s="165">
        <f t="shared" si="3"/>
        <v>3.9214173551708136E-2</v>
      </c>
      <c r="S10" s="164">
        <v>41140</v>
      </c>
      <c r="T10" s="164">
        <v>56918</v>
      </c>
      <c r="U10" s="164">
        <v>60280</v>
      </c>
      <c r="V10" s="164">
        <v>57056</v>
      </c>
      <c r="W10" s="164">
        <v>51949</v>
      </c>
      <c r="X10" s="165">
        <f>IFERROR(W10/V10-1,"-")</f>
        <v>-8.950855300056082E-2</v>
      </c>
      <c r="Y10" s="165">
        <f>W10/W$8</f>
        <v>5.0200807093766668E-2</v>
      </c>
    </row>
    <row r="11" spans="1:25" x14ac:dyDescent="0.25">
      <c r="A11" s="162"/>
      <c r="B11" s="163" t="s">
        <v>100</v>
      </c>
      <c r="C11" s="164">
        <v>16511</v>
      </c>
      <c r="D11" s="164">
        <v>4131</v>
      </c>
      <c r="E11" s="164">
        <v>13760</v>
      </c>
      <c r="F11" s="164">
        <v>20805</v>
      </c>
      <c r="G11" s="164">
        <v>18996</v>
      </c>
      <c r="H11" s="164">
        <v>19177</v>
      </c>
      <c r="I11" s="165">
        <f>IFERROR(H11/G11-1,"-")</f>
        <v>9.5283217519477326E-3</v>
      </c>
      <c r="J11" s="165">
        <f t="shared" si="1"/>
        <v>9.9725944762528801E-2</v>
      </c>
      <c r="K11" s="164">
        <v>65208</v>
      </c>
      <c r="L11" s="164">
        <v>16488</v>
      </c>
      <c r="M11" s="164">
        <v>72937</v>
      </c>
      <c r="N11" s="164">
        <v>87969</v>
      </c>
      <c r="O11" s="164">
        <v>86669</v>
      </c>
      <c r="P11" s="164">
        <v>84490</v>
      </c>
      <c r="Q11" s="165">
        <f>IFERROR(P11/O11-1,"-")</f>
        <v>-2.5141630802247628E-2</v>
      </c>
      <c r="R11" s="165">
        <f t="shared" si="3"/>
        <v>0.10028165269480978</v>
      </c>
      <c r="S11" s="164">
        <v>81719</v>
      </c>
      <c r="T11" s="164">
        <v>86697</v>
      </c>
      <c r="U11" s="164">
        <v>108774</v>
      </c>
      <c r="V11" s="164">
        <v>105665</v>
      </c>
      <c r="W11" s="164">
        <v>103667</v>
      </c>
      <c r="X11" s="165">
        <f>IFERROR(W11/V11-1,"-")</f>
        <v>-1.8908815596460515E-2</v>
      </c>
      <c r="Y11" s="165">
        <f>W11/W$8</f>
        <v>0.10017838782247029</v>
      </c>
    </row>
    <row r="12" spans="1:25" x14ac:dyDescent="0.25">
      <c r="A12" s="1"/>
      <c r="B12" s="159" t="s">
        <v>107</v>
      </c>
      <c r="C12" s="160">
        <v>117799</v>
      </c>
      <c r="D12" s="160">
        <v>17752</v>
      </c>
      <c r="E12" s="160">
        <v>121896</v>
      </c>
      <c r="F12" s="160">
        <v>146381</v>
      </c>
      <c r="G12" s="160">
        <v>148997</v>
      </c>
      <c r="H12" s="160">
        <v>154210</v>
      </c>
      <c r="I12" s="161">
        <f>IFERROR(H12/G12-1,"-")</f>
        <v>3.4987281623120037E-2</v>
      </c>
      <c r="J12" s="161">
        <f t="shared" si="1"/>
        <v>0.80193658767427467</v>
      </c>
      <c r="K12" s="160">
        <v>483933</v>
      </c>
      <c r="L12" s="160">
        <v>48907</v>
      </c>
      <c r="M12" s="160">
        <v>541272</v>
      </c>
      <c r="N12" s="160">
        <v>678071</v>
      </c>
      <c r="O12" s="160">
        <v>747420</v>
      </c>
      <c r="P12" s="160">
        <v>724998</v>
      </c>
      <c r="Q12" s="161">
        <f>IFERROR(P12/O12-1,"-")</f>
        <v>-2.9999197238500419E-2</v>
      </c>
      <c r="R12" s="161">
        <f t="shared" si="3"/>
        <v>0.86050417375348209</v>
      </c>
      <c r="S12" s="160">
        <v>601732</v>
      </c>
      <c r="T12" s="160">
        <v>663168</v>
      </c>
      <c r="U12" s="160">
        <v>824452</v>
      </c>
      <c r="V12" s="160">
        <v>896417</v>
      </c>
      <c r="W12" s="160">
        <v>879208</v>
      </c>
      <c r="X12" s="161">
        <f>IFERROR(W12/V12-1,"-")</f>
        <v>-1.9197538645518764E-2</v>
      </c>
      <c r="Y12" s="161">
        <f>W12/W$8</f>
        <v>0.84962080508376303</v>
      </c>
    </row>
    <row r="13" spans="1:25" s="56" customFormat="1" x14ac:dyDescent="0.25">
      <c r="B13" s="163" t="s">
        <v>110</v>
      </c>
      <c r="C13" s="164">
        <v>39547</v>
      </c>
      <c r="D13" s="164">
        <v>1237</v>
      </c>
      <c r="E13" s="164">
        <v>37155</v>
      </c>
      <c r="F13" s="164">
        <v>50240</v>
      </c>
      <c r="G13" s="164">
        <v>49367</v>
      </c>
      <c r="H13" s="164">
        <v>50112</v>
      </c>
      <c r="I13" s="165">
        <f t="shared" ref="I13:I20" si="4">IFERROR(H13/G13-1,"-")</f>
        <v>1.509105272753053E-2</v>
      </c>
      <c r="J13" s="165">
        <f t="shared" si="1"/>
        <v>0.26059688918703883</v>
      </c>
      <c r="K13" s="164">
        <v>200754</v>
      </c>
      <c r="L13" s="164">
        <v>2070</v>
      </c>
      <c r="M13" s="164">
        <v>222357</v>
      </c>
      <c r="N13" s="164">
        <v>280291</v>
      </c>
      <c r="O13" s="164">
        <v>305444</v>
      </c>
      <c r="P13" s="164">
        <v>303323</v>
      </c>
      <c r="Q13" s="165">
        <f t="shared" ref="Q13:Q20" si="5">IFERROR(P13/O13-1,"-")</f>
        <v>-6.943989732978828E-3</v>
      </c>
      <c r="R13" s="165">
        <f t="shared" si="3"/>
        <v>0.36001576210614022</v>
      </c>
      <c r="S13" s="164">
        <v>240301</v>
      </c>
      <c r="T13" s="164">
        <v>259512</v>
      </c>
      <c r="U13" s="164">
        <v>330531</v>
      </c>
      <c r="V13" s="164">
        <v>354811</v>
      </c>
      <c r="W13" s="164">
        <v>353435</v>
      </c>
      <c r="X13" s="165">
        <f t="shared" ref="X13:X20" si="6">IFERROR(W13/V13-1,"-")</f>
        <v>-3.8781210278148182E-3</v>
      </c>
      <c r="Y13" s="165">
        <f t="shared" ref="Y13:Y20" si="7">W13/W$8</f>
        <v>0.34154117028596165</v>
      </c>
    </row>
    <row r="14" spans="1:25" s="56" customFormat="1" x14ac:dyDescent="0.25">
      <c r="B14" s="163" t="s">
        <v>113</v>
      </c>
      <c r="C14" s="164">
        <v>18311</v>
      </c>
      <c r="D14" s="164">
        <v>3222</v>
      </c>
      <c r="E14" s="164">
        <v>16963</v>
      </c>
      <c r="F14" s="164">
        <v>21943</v>
      </c>
      <c r="G14" s="164">
        <v>23194</v>
      </c>
      <c r="H14" s="164">
        <v>22196</v>
      </c>
      <c r="I14" s="165">
        <f t="shared" si="4"/>
        <v>-4.302836940588084E-2</v>
      </c>
      <c r="J14" s="165">
        <f t="shared" si="1"/>
        <v>0.11542561766434213</v>
      </c>
      <c r="K14" s="164">
        <v>68786</v>
      </c>
      <c r="L14" s="164">
        <v>8545</v>
      </c>
      <c r="M14" s="164">
        <v>64316</v>
      </c>
      <c r="N14" s="164">
        <v>84570</v>
      </c>
      <c r="O14" s="164">
        <v>97061</v>
      </c>
      <c r="P14" s="164">
        <v>89484</v>
      </c>
      <c r="Q14" s="165">
        <f t="shared" si="5"/>
        <v>-7.8064310073046816E-2</v>
      </c>
      <c r="R14" s="165">
        <f t="shared" si="3"/>
        <v>0.10620905917555164</v>
      </c>
      <c r="S14" s="164">
        <v>87097</v>
      </c>
      <c r="T14" s="164">
        <v>81279</v>
      </c>
      <c r="U14" s="164">
        <v>106513</v>
      </c>
      <c r="V14" s="164">
        <v>120255</v>
      </c>
      <c r="W14" s="164">
        <v>111680</v>
      </c>
      <c r="X14" s="165">
        <f t="shared" si="6"/>
        <v>-7.1306806369797471E-2</v>
      </c>
      <c r="Y14" s="165">
        <f t="shared" si="7"/>
        <v>0.10792173355082603</v>
      </c>
    </row>
    <row r="15" spans="1:25" x14ac:dyDescent="0.25">
      <c r="A15" s="1"/>
      <c r="B15" s="163" t="s">
        <v>116</v>
      </c>
      <c r="C15" s="164">
        <v>7641</v>
      </c>
      <c r="D15" s="164">
        <v>4273</v>
      </c>
      <c r="E15" s="164">
        <v>8242</v>
      </c>
      <c r="F15" s="164">
        <v>9852</v>
      </c>
      <c r="G15" s="164">
        <v>8382</v>
      </c>
      <c r="H15" s="164">
        <v>9323</v>
      </c>
      <c r="I15" s="165">
        <f t="shared" si="4"/>
        <v>0.11226437604390371</v>
      </c>
      <c r="J15" s="165">
        <f t="shared" si="1"/>
        <v>4.8482295615636231E-2</v>
      </c>
      <c r="K15" s="164">
        <v>24259</v>
      </c>
      <c r="L15" s="164">
        <v>11358</v>
      </c>
      <c r="M15" s="164">
        <v>31242</v>
      </c>
      <c r="N15" s="164">
        <v>38762</v>
      </c>
      <c r="O15" s="164">
        <v>40133</v>
      </c>
      <c r="P15" s="164">
        <v>39242</v>
      </c>
      <c r="Q15" s="165">
        <f t="shared" si="5"/>
        <v>-2.2201181072932452E-2</v>
      </c>
      <c r="R15" s="165">
        <f t="shared" si="3"/>
        <v>4.6576548882112975E-2</v>
      </c>
      <c r="S15" s="164">
        <v>31900</v>
      </c>
      <c r="T15" s="164">
        <v>39484</v>
      </c>
      <c r="U15" s="164">
        <v>48614</v>
      </c>
      <c r="V15" s="164">
        <v>48515</v>
      </c>
      <c r="W15" s="164">
        <v>48565</v>
      </c>
      <c r="X15" s="165">
        <f t="shared" si="6"/>
        <v>1.030609089972101E-3</v>
      </c>
      <c r="Y15" s="165">
        <f t="shared" si="7"/>
        <v>4.693068579777817E-2</v>
      </c>
    </row>
    <row r="16" spans="1:25" x14ac:dyDescent="0.25">
      <c r="A16" s="1"/>
      <c r="B16" s="163" t="s">
        <v>123</v>
      </c>
      <c r="C16" s="164">
        <v>3334</v>
      </c>
      <c r="D16" s="164">
        <v>224</v>
      </c>
      <c r="E16" s="164">
        <v>5328</v>
      </c>
      <c r="F16" s="164">
        <v>4198</v>
      </c>
      <c r="G16" s="164">
        <v>4049</v>
      </c>
      <c r="H16" s="164">
        <v>4347</v>
      </c>
      <c r="I16" s="165">
        <f t="shared" si="4"/>
        <v>7.3598419362805645E-2</v>
      </c>
      <c r="J16" s="165">
        <f t="shared" si="1"/>
        <v>2.2605656874522224E-2</v>
      </c>
      <c r="K16" s="164">
        <v>16002</v>
      </c>
      <c r="L16" s="164">
        <v>675</v>
      </c>
      <c r="M16" s="164">
        <v>25339</v>
      </c>
      <c r="N16" s="164">
        <v>23212</v>
      </c>
      <c r="O16" s="164">
        <v>26713</v>
      </c>
      <c r="P16" s="164">
        <v>26395</v>
      </c>
      <c r="Q16" s="165">
        <f t="shared" si="5"/>
        <v>-1.190431625051469E-2</v>
      </c>
      <c r="R16" s="165">
        <f t="shared" si="3"/>
        <v>3.1328372859267421E-2</v>
      </c>
      <c r="S16" s="164">
        <v>19336</v>
      </c>
      <c r="T16" s="164">
        <v>30667</v>
      </c>
      <c r="U16" s="164">
        <v>27410</v>
      </c>
      <c r="V16" s="164">
        <v>30762</v>
      </c>
      <c r="W16" s="164">
        <v>30742</v>
      </c>
      <c r="X16" s="165">
        <f t="shared" si="6"/>
        <v>-6.501527859046341E-4</v>
      </c>
      <c r="Y16" s="165">
        <f t="shared" si="7"/>
        <v>2.9707467163498334E-2</v>
      </c>
    </row>
    <row r="17" spans="1:25" x14ac:dyDescent="0.25">
      <c r="A17" s="56"/>
      <c r="B17" s="163" t="s">
        <v>119</v>
      </c>
      <c r="C17" s="164">
        <v>2305</v>
      </c>
      <c r="D17" s="164">
        <v>309</v>
      </c>
      <c r="E17" s="164">
        <v>2749</v>
      </c>
      <c r="F17" s="164">
        <v>2801</v>
      </c>
      <c r="G17" s="164">
        <v>2875</v>
      </c>
      <c r="H17" s="164">
        <v>2913</v>
      </c>
      <c r="I17" s="165">
        <f t="shared" si="4"/>
        <v>1.3217391304347847E-2</v>
      </c>
      <c r="J17" s="165">
        <f t="shared" si="1"/>
        <v>1.5148442253389289E-2</v>
      </c>
      <c r="K17" s="164">
        <v>23899</v>
      </c>
      <c r="L17" s="164">
        <v>1454</v>
      </c>
      <c r="M17" s="164">
        <v>31467</v>
      </c>
      <c r="N17" s="164">
        <v>29948</v>
      </c>
      <c r="O17" s="164">
        <v>32932</v>
      </c>
      <c r="P17" s="164">
        <v>30640</v>
      </c>
      <c r="Q17" s="165">
        <f t="shared" si="5"/>
        <v>-6.9597959431555889E-2</v>
      </c>
      <c r="R17" s="165">
        <f t="shared" si="3"/>
        <v>3.6366787058456286E-2</v>
      </c>
      <c r="S17" s="164">
        <v>26204</v>
      </c>
      <c r="T17" s="164">
        <v>34216</v>
      </c>
      <c r="U17" s="164">
        <v>32749</v>
      </c>
      <c r="V17" s="164">
        <v>35807</v>
      </c>
      <c r="W17" s="164">
        <v>33553</v>
      </c>
      <c r="X17" s="165">
        <f t="shared" si="6"/>
        <v>-6.2948585472114349E-2</v>
      </c>
      <c r="Y17" s="165">
        <f t="shared" si="7"/>
        <v>3.2423871112382395E-2</v>
      </c>
    </row>
    <row r="18" spans="1:25" x14ac:dyDescent="0.25">
      <c r="A18" s="56"/>
      <c r="B18" s="163" t="s">
        <v>128</v>
      </c>
      <c r="C18" s="164">
        <v>3269</v>
      </c>
      <c r="D18" s="164">
        <v>39</v>
      </c>
      <c r="E18" s="164">
        <v>2565</v>
      </c>
      <c r="F18" s="164">
        <v>3379</v>
      </c>
      <c r="G18" s="164">
        <v>2761</v>
      </c>
      <c r="H18" s="164">
        <v>2885</v>
      </c>
      <c r="I18" s="165">
        <f t="shared" si="4"/>
        <v>4.4911264034769971E-2</v>
      </c>
      <c r="J18" s="165">
        <f t="shared" si="1"/>
        <v>1.5002834157579161E-2</v>
      </c>
      <c r="K18" s="164">
        <v>14707</v>
      </c>
      <c r="L18" s="164">
        <v>177</v>
      </c>
      <c r="M18" s="164">
        <v>13836</v>
      </c>
      <c r="N18" s="164">
        <v>20195</v>
      </c>
      <c r="O18" s="164">
        <v>17996</v>
      </c>
      <c r="P18" s="164">
        <v>15755</v>
      </c>
      <c r="Q18" s="165">
        <f t="shared" si="5"/>
        <v>-0.12452767281618138</v>
      </c>
      <c r="R18" s="165">
        <f t="shared" si="3"/>
        <v>1.8699697457766933E-2</v>
      </c>
      <c r="S18" s="164">
        <v>17976</v>
      </c>
      <c r="T18" s="164">
        <v>16401</v>
      </c>
      <c r="U18" s="164">
        <v>23574</v>
      </c>
      <c r="V18" s="164">
        <v>20757</v>
      </c>
      <c r="W18" s="164">
        <v>18640</v>
      </c>
      <c r="X18" s="165">
        <f t="shared" si="6"/>
        <v>-0.10198969022498439</v>
      </c>
      <c r="Y18" s="165">
        <f t="shared" si="7"/>
        <v>1.8012724869156494E-2</v>
      </c>
    </row>
    <row r="19" spans="1:25" x14ac:dyDescent="0.25">
      <c r="A19" s="56"/>
      <c r="B19" s="163" t="s">
        <v>131</v>
      </c>
      <c r="C19" s="164">
        <v>3260</v>
      </c>
      <c r="D19" s="164">
        <v>125</v>
      </c>
      <c r="E19" s="164">
        <v>1572</v>
      </c>
      <c r="F19" s="164">
        <v>1968</v>
      </c>
      <c r="G19" s="164">
        <v>1724</v>
      </c>
      <c r="H19" s="164">
        <v>1528</v>
      </c>
      <c r="I19" s="165">
        <f t="shared" si="4"/>
        <v>-0.11368909512761016</v>
      </c>
      <c r="J19" s="165">
        <f t="shared" si="1"/>
        <v>7.9460417999240758E-3</v>
      </c>
      <c r="K19" s="164">
        <v>20819</v>
      </c>
      <c r="L19" s="164">
        <v>806</v>
      </c>
      <c r="M19" s="164">
        <v>10360</v>
      </c>
      <c r="N19" s="164">
        <v>17873</v>
      </c>
      <c r="O19" s="164">
        <v>19179</v>
      </c>
      <c r="P19" s="164">
        <v>15322</v>
      </c>
      <c r="Q19" s="165">
        <f t="shared" si="5"/>
        <v>-0.20110537567130715</v>
      </c>
      <c r="R19" s="165">
        <f t="shared" si="3"/>
        <v>1.818576734039384E-2</v>
      </c>
      <c r="S19" s="164">
        <v>24079</v>
      </c>
      <c r="T19" s="164">
        <v>11932</v>
      </c>
      <c r="U19" s="164">
        <v>19841</v>
      </c>
      <c r="V19" s="164">
        <v>20903</v>
      </c>
      <c r="W19" s="164">
        <v>16850</v>
      </c>
      <c r="X19" s="165">
        <f t="shared" si="6"/>
        <v>-0.19389561306989422</v>
      </c>
      <c r="Y19" s="165">
        <f t="shared" si="7"/>
        <v>1.6282962126893074E-2</v>
      </c>
    </row>
    <row r="20" spans="1:25" x14ac:dyDescent="0.25">
      <c r="A20" s="56"/>
      <c r="B20" s="168" t="s">
        <v>145</v>
      </c>
      <c r="C20" s="169">
        <f t="shared" ref="C20" si="8">C12-SUM(C13:C19)</f>
        <v>40132</v>
      </c>
      <c r="D20" s="169">
        <f t="shared" ref="D20:H20" si="9">D12-SUM(D13:D19)</f>
        <v>8323</v>
      </c>
      <c r="E20" s="169">
        <f t="shared" si="9"/>
        <v>47322</v>
      </c>
      <c r="F20" s="169">
        <f t="shared" si="9"/>
        <v>52000</v>
      </c>
      <c r="G20" s="169">
        <f t="shared" si="9"/>
        <v>56645</v>
      </c>
      <c r="H20" s="169">
        <f t="shared" si="9"/>
        <v>60906</v>
      </c>
      <c r="I20" s="170">
        <f t="shared" si="4"/>
        <v>7.5222879336216852E-2</v>
      </c>
      <c r="J20" s="170">
        <f t="shared" si="1"/>
        <v>0.31672881012184279</v>
      </c>
      <c r="K20" s="169">
        <f t="shared" ref="K20:P20" si="10">K12-SUM(K13:K19)</f>
        <v>114707</v>
      </c>
      <c r="L20" s="169">
        <f t="shared" si="10"/>
        <v>23822</v>
      </c>
      <c r="M20" s="169">
        <f t="shared" si="10"/>
        <v>142355</v>
      </c>
      <c r="N20" s="169">
        <f t="shared" si="10"/>
        <v>183220</v>
      </c>
      <c r="O20" s="169">
        <f t="shared" si="10"/>
        <v>207962</v>
      </c>
      <c r="P20" s="169">
        <f t="shared" si="10"/>
        <v>204837</v>
      </c>
      <c r="Q20" s="170">
        <f t="shared" si="5"/>
        <v>-1.5026783739336969E-2</v>
      </c>
      <c r="R20" s="170">
        <f t="shared" si="3"/>
        <v>0.24312217887379278</v>
      </c>
      <c r="S20" s="169">
        <f>S12-SUM(S13:S19)</f>
        <v>154839</v>
      </c>
      <c r="T20" s="169">
        <f>T12-SUM(T13:T19)</f>
        <v>189677</v>
      </c>
      <c r="U20" s="169">
        <f>U12-SUM(U13:U19)</f>
        <v>235220</v>
      </c>
      <c r="V20" s="169">
        <f>V12-SUM(V13:V19)</f>
        <v>264607</v>
      </c>
      <c r="W20" s="169">
        <f>W12-SUM(W13:W19)</f>
        <v>265743</v>
      </c>
      <c r="X20" s="170">
        <f t="shared" si="6"/>
        <v>4.2931592890589343E-3</v>
      </c>
      <c r="Y20" s="170">
        <f t="shared" si="7"/>
        <v>0.25680019017726685</v>
      </c>
    </row>
    <row r="21" spans="1:25" x14ac:dyDescent="0.25">
      <c r="A21" s="56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6"/>
      <c r="B22" s="156" t="s">
        <v>68</v>
      </c>
      <c r="C22" s="176">
        <f t="shared" ref="C22:H22" si="11">C23+C26</f>
        <v>35847</v>
      </c>
      <c r="D22" s="176">
        <f t="shared" si="11"/>
        <v>1442</v>
      </c>
      <c r="E22" s="176">
        <f t="shared" si="11"/>
        <v>35056</v>
      </c>
      <c r="F22" s="176">
        <f t="shared" si="11"/>
        <v>41117</v>
      </c>
      <c r="G22" s="176">
        <f t="shared" si="11"/>
        <v>38858</v>
      </c>
      <c r="H22" s="176">
        <f t="shared" si="11"/>
        <v>38296</v>
      </c>
      <c r="I22" s="177">
        <f>IFERROR(H22/G22-1,"-")</f>
        <v>-1.4462916259200154E-2</v>
      </c>
      <c r="J22" s="177">
        <f t="shared" ref="J22:J34" si="12">H22/H$8</f>
        <v>0.1991502727551652</v>
      </c>
      <c r="K22" s="176">
        <f t="shared" ref="K22:P22" si="13">K23+K26</f>
        <v>243977</v>
      </c>
      <c r="L22" s="176">
        <f t="shared" si="13"/>
        <v>46039</v>
      </c>
      <c r="M22" s="176">
        <f t="shared" si="13"/>
        <v>288183</v>
      </c>
      <c r="N22" s="176">
        <f t="shared" si="13"/>
        <v>320115</v>
      </c>
      <c r="O22" s="176">
        <f t="shared" si="13"/>
        <v>350253</v>
      </c>
      <c r="P22" s="176">
        <f t="shared" si="13"/>
        <v>324741</v>
      </c>
      <c r="Q22" s="177">
        <f>IFERROR(P22/O22-1,"-")</f>
        <v>-7.2838776541528594E-2</v>
      </c>
      <c r="R22" s="177">
        <f t="shared" ref="R22:R34" si="14">P22/P$8</f>
        <v>0.38543690587957419</v>
      </c>
      <c r="S22" s="176">
        <f>S23+S26</f>
        <v>279824</v>
      </c>
      <c r="T22" s="176">
        <f>T23+T26</f>
        <v>323239</v>
      </c>
      <c r="U22" s="176">
        <f>U23+U26</f>
        <v>361232</v>
      </c>
      <c r="V22" s="176">
        <f>V23+V26</f>
        <v>389111</v>
      </c>
      <c r="W22" s="176">
        <f>W23+W26</f>
        <v>363037</v>
      </c>
      <c r="X22" s="177">
        <f>IFERROR(W22/V22-1,"-")</f>
        <v>-6.7009156770176159E-2</v>
      </c>
      <c r="Y22" s="177">
        <f>W22/W$8</f>
        <v>0.35082004282853896</v>
      </c>
    </row>
    <row r="23" spans="1:25" x14ac:dyDescent="0.25">
      <c r="A23" s="56"/>
      <c r="B23" s="159" t="s">
        <v>97</v>
      </c>
      <c r="C23" s="160">
        <v>1527</v>
      </c>
      <c r="D23" s="160">
        <v>86</v>
      </c>
      <c r="E23" s="160">
        <v>1411</v>
      </c>
      <c r="F23" s="160">
        <v>1452</v>
      </c>
      <c r="G23" s="160">
        <v>1031</v>
      </c>
      <c r="H23" s="160">
        <v>1061</v>
      </c>
      <c r="I23" s="161">
        <f>IFERROR(H23/G23-1,"-")</f>
        <v>2.9097963142580063E-2</v>
      </c>
      <c r="J23" s="161">
        <f t="shared" si="12"/>
        <v>5.5175067733765999E-3</v>
      </c>
      <c r="K23" s="160">
        <v>15120</v>
      </c>
      <c r="L23" s="160">
        <v>22150</v>
      </c>
      <c r="M23" s="160">
        <v>22325</v>
      </c>
      <c r="N23" s="160">
        <v>17926</v>
      </c>
      <c r="O23" s="160">
        <v>18294</v>
      </c>
      <c r="P23" s="160">
        <v>13878</v>
      </c>
      <c r="Q23" s="161">
        <f>IFERROR(P23/O23-1,"-")</f>
        <v>-0.24139061987536903</v>
      </c>
      <c r="R23" s="161">
        <f t="shared" si="14"/>
        <v>1.6471875678761631E-2</v>
      </c>
      <c r="S23" s="160">
        <v>16647</v>
      </c>
      <c r="T23" s="160">
        <v>23736</v>
      </c>
      <c r="U23" s="160">
        <v>19378</v>
      </c>
      <c r="V23" s="160">
        <v>19325</v>
      </c>
      <c r="W23" s="160">
        <v>14939</v>
      </c>
      <c r="X23" s="161">
        <f>IFERROR(W23/V23-1,"-")</f>
        <v>-0.22695989650711512</v>
      </c>
      <c r="Y23" s="161">
        <f>W23/W$8</f>
        <v>1.4436271288644253E-2</v>
      </c>
    </row>
    <row r="24" spans="1:25" x14ac:dyDescent="0.25">
      <c r="A24" s="56"/>
      <c r="B24" s="163" t="s">
        <v>103</v>
      </c>
      <c r="C24" s="164">
        <v>1004</v>
      </c>
      <c r="D24" s="164">
        <v>8</v>
      </c>
      <c r="E24" s="164">
        <v>696</v>
      </c>
      <c r="F24" s="164">
        <v>586</v>
      </c>
      <c r="G24" s="164">
        <v>258</v>
      </c>
      <c r="H24" s="164">
        <v>315</v>
      </c>
      <c r="I24" s="165">
        <f>IFERROR(H24/G24-1,"-")</f>
        <v>0.22093023255813948</v>
      </c>
      <c r="J24" s="165">
        <f t="shared" si="12"/>
        <v>1.6380910778639292E-3</v>
      </c>
      <c r="K24" s="164">
        <v>5468</v>
      </c>
      <c r="L24" s="164">
        <v>15211</v>
      </c>
      <c r="M24" s="164">
        <v>9374</v>
      </c>
      <c r="N24" s="164">
        <v>6484</v>
      </c>
      <c r="O24" s="164">
        <v>5383</v>
      </c>
      <c r="P24" s="164">
        <v>4898</v>
      </c>
      <c r="Q24" s="165">
        <f>IFERROR(P24/O24-1,"-")</f>
        <v>-9.009845810886119E-2</v>
      </c>
      <c r="R24" s="165">
        <f t="shared" si="14"/>
        <v>5.8134635447884752E-3</v>
      </c>
      <c r="S24" s="164">
        <v>6472</v>
      </c>
      <c r="T24" s="164">
        <v>10070</v>
      </c>
      <c r="U24" s="164">
        <v>7070</v>
      </c>
      <c r="V24" s="164">
        <v>5641</v>
      </c>
      <c r="W24" s="164">
        <v>5213</v>
      </c>
      <c r="X24" s="165">
        <f>IFERROR(W24/V24-1,"-")</f>
        <v>-7.5873072150327903E-2</v>
      </c>
      <c r="Y24" s="165">
        <f>W24/W$8</f>
        <v>5.0375716063794426E-3</v>
      </c>
    </row>
    <row r="25" spans="1:25" x14ac:dyDescent="0.25">
      <c r="A25" s="56"/>
      <c r="B25" s="163" t="s">
        <v>100</v>
      </c>
      <c r="C25" s="164">
        <v>523</v>
      </c>
      <c r="D25" s="164">
        <v>78</v>
      </c>
      <c r="E25" s="164">
        <v>715</v>
      </c>
      <c r="F25" s="164">
        <v>866</v>
      </c>
      <c r="G25" s="164">
        <v>773</v>
      </c>
      <c r="H25" s="164">
        <v>746</v>
      </c>
      <c r="I25" s="165">
        <f>IFERROR(H25/G25-1,"-")</f>
        <v>-3.4928848641655907E-2</v>
      </c>
      <c r="J25" s="165">
        <f t="shared" si="12"/>
        <v>3.8794156955126707E-3</v>
      </c>
      <c r="K25" s="164">
        <v>9652</v>
      </c>
      <c r="L25" s="164">
        <v>6939</v>
      </c>
      <c r="M25" s="164">
        <v>12951</v>
      </c>
      <c r="N25" s="164">
        <v>11442</v>
      </c>
      <c r="O25" s="164">
        <v>12911</v>
      </c>
      <c r="P25" s="164">
        <v>8980</v>
      </c>
      <c r="Q25" s="165">
        <f>IFERROR(P25/O25-1,"-")</f>
        <v>-0.30446905739292074</v>
      </c>
      <c r="R25" s="165">
        <f t="shared" si="14"/>
        <v>1.0658412133973155E-2</v>
      </c>
      <c r="S25" s="164">
        <v>10175</v>
      </c>
      <c r="T25" s="164">
        <v>13666</v>
      </c>
      <c r="U25" s="164">
        <v>12308</v>
      </c>
      <c r="V25" s="164">
        <v>13684</v>
      </c>
      <c r="W25" s="164">
        <v>9726</v>
      </c>
      <c r="X25" s="165">
        <f>IFERROR(W25/V25-1,"-")</f>
        <v>-0.28924291142940661</v>
      </c>
      <c r="Y25" s="165">
        <f>W25/W$8</f>
        <v>9.3986996822648106E-3</v>
      </c>
    </row>
    <row r="26" spans="1:25" x14ac:dyDescent="0.25">
      <c r="A26" s="56"/>
      <c r="B26" s="159" t="s">
        <v>107</v>
      </c>
      <c r="C26" s="160">
        <v>34320</v>
      </c>
      <c r="D26" s="160">
        <v>1356</v>
      </c>
      <c r="E26" s="160">
        <v>33645</v>
      </c>
      <c r="F26" s="160">
        <v>39665</v>
      </c>
      <c r="G26" s="160">
        <v>37827</v>
      </c>
      <c r="H26" s="160">
        <v>37235</v>
      </c>
      <c r="I26" s="161">
        <f>IFERROR(H26/G26-1,"-")</f>
        <v>-1.5650196949269057E-2</v>
      </c>
      <c r="J26" s="161">
        <f t="shared" si="12"/>
        <v>0.19363276598178858</v>
      </c>
      <c r="K26" s="160">
        <v>228857</v>
      </c>
      <c r="L26" s="160">
        <v>23889</v>
      </c>
      <c r="M26" s="160">
        <v>265858</v>
      </c>
      <c r="N26" s="160">
        <v>302189</v>
      </c>
      <c r="O26" s="160">
        <v>331959</v>
      </c>
      <c r="P26" s="160">
        <v>310863</v>
      </c>
      <c r="Q26" s="161">
        <f>IFERROR(P26/O26-1,"-")</f>
        <v>-6.3550016718932123E-2</v>
      </c>
      <c r="R26" s="161">
        <f t="shared" si="14"/>
        <v>0.36896503020081256</v>
      </c>
      <c r="S26" s="160">
        <v>263177</v>
      </c>
      <c r="T26" s="160">
        <v>299503</v>
      </c>
      <c r="U26" s="160">
        <v>341854</v>
      </c>
      <c r="V26" s="160">
        <v>369786</v>
      </c>
      <c r="W26" s="160">
        <v>348098</v>
      </c>
      <c r="X26" s="161">
        <f>IFERROR(W26/V26-1,"-")</f>
        <v>-5.8650138188033107E-2</v>
      </c>
      <c r="Y26" s="161">
        <f>W26/W$8</f>
        <v>0.33638377153989468</v>
      </c>
    </row>
    <row r="27" spans="1:25" s="56" customFormat="1" x14ac:dyDescent="0.25">
      <c r="B27" s="163" t="s">
        <v>110</v>
      </c>
      <c r="C27" s="164">
        <v>13636</v>
      </c>
      <c r="D27" s="164">
        <v>0</v>
      </c>
      <c r="E27" s="164">
        <v>12534</v>
      </c>
      <c r="F27" s="164">
        <v>15959</v>
      </c>
      <c r="G27" s="164">
        <v>16008</v>
      </c>
      <c r="H27" s="164">
        <v>15031</v>
      </c>
      <c r="I27" s="165">
        <f t="shared" ref="I27:I34" si="15">IFERROR(H27/G27-1,"-")</f>
        <v>-6.1031984007996032E-2</v>
      </c>
      <c r="J27" s="165">
        <f t="shared" si="12"/>
        <v>7.8165546004357836E-2</v>
      </c>
      <c r="K27" s="164">
        <v>101958</v>
      </c>
      <c r="L27" s="164">
        <v>986</v>
      </c>
      <c r="M27" s="164">
        <v>122981</v>
      </c>
      <c r="N27" s="164">
        <v>142887</v>
      </c>
      <c r="O27" s="164">
        <v>153524</v>
      </c>
      <c r="P27" s="164">
        <v>148362</v>
      </c>
      <c r="Q27" s="165">
        <f t="shared" ref="Q27:Q34" si="16">IFERROR(P27/O27-1,"-")</f>
        <v>-3.362340741512726E-2</v>
      </c>
      <c r="R27" s="165">
        <f t="shared" si="14"/>
        <v>0.17609168608246384</v>
      </c>
      <c r="S27" s="164">
        <v>115594</v>
      </c>
      <c r="T27" s="164">
        <v>135515</v>
      </c>
      <c r="U27" s="164">
        <v>158846</v>
      </c>
      <c r="V27" s="164">
        <v>169532</v>
      </c>
      <c r="W27" s="164">
        <v>163393</v>
      </c>
      <c r="X27" s="165">
        <f t="shared" ref="X27:X34" si="17">IFERROR(W27/V27-1,"-")</f>
        <v>-3.6211452705094072E-2</v>
      </c>
      <c r="Y27" s="165">
        <f t="shared" ref="Y27:Y34" si="18">W27/W$8</f>
        <v>0.15789448254002614</v>
      </c>
    </row>
    <row r="28" spans="1:25" s="56" customFormat="1" x14ac:dyDescent="0.25">
      <c r="B28" s="163" t="s">
        <v>113</v>
      </c>
      <c r="C28" s="164">
        <v>5913</v>
      </c>
      <c r="D28" s="164">
        <v>16</v>
      </c>
      <c r="E28" s="164">
        <v>5733</v>
      </c>
      <c r="F28" s="164">
        <v>7419</v>
      </c>
      <c r="G28" s="164">
        <v>7002</v>
      </c>
      <c r="H28" s="164">
        <v>7024</v>
      </c>
      <c r="I28" s="165">
        <f t="shared" si="15"/>
        <v>3.141959440160047E-3</v>
      </c>
      <c r="J28" s="165">
        <f t="shared" si="12"/>
        <v>3.6526830891797583E-2</v>
      </c>
      <c r="K28" s="164">
        <v>28236</v>
      </c>
      <c r="L28" s="164">
        <v>4639</v>
      </c>
      <c r="M28" s="164">
        <v>27740</v>
      </c>
      <c r="N28" s="164">
        <v>34042</v>
      </c>
      <c r="O28" s="164">
        <v>37729</v>
      </c>
      <c r="P28" s="164">
        <v>32735</v>
      </c>
      <c r="Q28" s="165">
        <f t="shared" si="16"/>
        <v>-0.13236502425190178</v>
      </c>
      <c r="R28" s="165">
        <f t="shared" si="14"/>
        <v>3.885335425452241E-2</v>
      </c>
      <c r="S28" s="164">
        <v>34149</v>
      </c>
      <c r="T28" s="164">
        <v>33473</v>
      </c>
      <c r="U28" s="164">
        <v>41461</v>
      </c>
      <c r="V28" s="164">
        <v>44731</v>
      </c>
      <c r="W28" s="164">
        <v>39759</v>
      </c>
      <c r="X28" s="165">
        <f t="shared" si="17"/>
        <v>-0.11115333884777889</v>
      </c>
      <c r="Y28" s="165">
        <f t="shared" si="18"/>
        <v>3.8421026184162717E-2</v>
      </c>
    </row>
    <row r="29" spans="1:25" x14ac:dyDescent="0.25">
      <c r="A29" s="56"/>
      <c r="B29" s="163" t="s">
        <v>116</v>
      </c>
      <c r="C29" s="164">
        <v>2029</v>
      </c>
      <c r="D29" s="164">
        <v>1103</v>
      </c>
      <c r="E29" s="164">
        <v>1075</v>
      </c>
      <c r="F29" s="164">
        <v>960</v>
      </c>
      <c r="G29" s="164">
        <v>849</v>
      </c>
      <c r="H29" s="164">
        <v>888</v>
      </c>
      <c r="I29" s="165">
        <f t="shared" si="15"/>
        <v>4.5936395759717419E-2</v>
      </c>
      <c r="J29" s="165">
        <f t="shared" si="12"/>
        <v>4.6178567528354581E-3</v>
      </c>
      <c r="K29" s="164">
        <v>8997</v>
      </c>
      <c r="L29" s="164">
        <v>4807</v>
      </c>
      <c r="M29" s="164">
        <v>11296</v>
      </c>
      <c r="N29" s="164">
        <v>10958</v>
      </c>
      <c r="O29" s="164">
        <v>9856</v>
      </c>
      <c r="P29" s="164">
        <v>10035</v>
      </c>
      <c r="Q29" s="165">
        <f t="shared" si="16"/>
        <v>1.8161525974025983E-2</v>
      </c>
      <c r="R29" s="165">
        <f t="shared" si="14"/>
        <v>1.1910597523877573E-2</v>
      </c>
      <c r="S29" s="164">
        <v>11026</v>
      </c>
      <c r="T29" s="164">
        <v>12371</v>
      </c>
      <c r="U29" s="164">
        <v>11918</v>
      </c>
      <c r="V29" s="164">
        <v>10705</v>
      </c>
      <c r="W29" s="164">
        <v>10923</v>
      </c>
      <c r="X29" s="165">
        <f t="shared" si="17"/>
        <v>2.036431574030817E-2</v>
      </c>
      <c r="Y29" s="165">
        <f t="shared" si="18"/>
        <v>1.0555418119409677E-2</v>
      </c>
    </row>
    <row r="30" spans="1:25" x14ac:dyDescent="0.25">
      <c r="A30" s="56"/>
      <c r="B30" s="163" t="s">
        <v>123</v>
      </c>
      <c r="C30" s="164">
        <v>1607</v>
      </c>
      <c r="D30" s="164">
        <v>4</v>
      </c>
      <c r="E30" s="164">
        <v>2100</v>
      </c>
      <c r="F30" s="164">
        <v>1309</v>
      </c>
      <c r="G30" s="164">
        <v>837</v>
      </c>
      <c r="H30" s="164">
        <v>923</v>
      </c>
      <c r="I30" s="165">
        <f t="shared" si="15"/>
        <v>0.10274790919952204</v>
      </c>
      <c r="J30" s="165">
        <f t="shared" si="12"/>
        <v>4.7998668725981169E-3</v>
      </c>
      <c r="K30" s="164">
        <v>8621</v>
      </c>
      <c r="L30" s="164">
        <v>290</v>
      </c>
      <c r="M30" s="164">
        <v>14318</v>
      </c>
      <c r="N30" s="164">
        <v>11050</v>
      </c>
      <c r="O30" s="164">
        <v>12644</v>
      </c>
      <c r="P30" s="164">
        <v>12161</v>
      </c>
      <c r="Q30" s="165">
        <f t="shared" si="16"/>
        <v>-3.8199936728883221E-2</v>
      </c>
      <c r="R30" s="165">
        <f t="shared" si="14"/>
        <v>1.4433958793011974E-2</v>
      </c>
      <c r="S30" s="164">
        <v>10228</v>
      </c>
      <c r="T30" s="164">
        <v>16418</v>
      </c>
      <c r="U30" s="164">
        <v>12359</v>
      </c>
      <c r="V30" s="164">
        <v>13481</v>
      </c>
      <c r="W30" s="164">
        <v>13084</v>
      </c>
      <c r="X30" s="165">
        <f t="shared" si="17"/>
        <v>-2.9448853942585895E-2</v>
      </c>
      <c r="Y30" s="165">
        <f t="shared" si="18"/>
        <v>1.2643695932834955E-2</v>
      </c>
    </row>
    <row r="31" spans="1:25" x14ac:dyDescent="0.25">
      <c r="A31" s="56"/>
      <c r="B31" s="163" t="s">
        <v>119</v>
      </c>
      <c r="C31" s="164">
        <v>1003</v>
      </c>
      <c r="D31" s="164">
        <v>34</v>
      </c>
      <c r="E31" s="164">
        <v>1044</v>
      </c>
      <c r="F31" s="164">
        <v>1016</v>
      </c>
      <c r="G31" s="164">
        <v>653</v>
      </c>
      <c r="H31" s="164">
        <v>715</v>
      </c>
      <c r="I31" s="165">
        <f t="shared" si="15"/>
        <v>9.4946401225114885E-2</v>
      </c>
      <c r="J31" s="165">
        <f t="shared" si="12"/>
        <v>3.7182067322943154E-3</v>
      </c>
      <c r="K31" s="164">
        <v>13673</v>
      </c>
      <c r="L31" s="164">
        <v>791</v>
      </c>
      <c r="M31" s="164">
        <v>20105</v>
      </c>
      <c r="N31" s="164">
        <v>17240</v>
      </c>
      <c r="O31" s="164">
        <v>18439</v>
      </c>
      <c r="P31" s="164">
        <v>18378</v>
      </c>
      <c r="Q31" s="165">
        <f t="shared" si="16"/>
        <v>-3.308205434134126E-3</v>
      </c>
      <c r="R31" s="165">
        <f t="shared" si="14"/>
        <v>2.1812950801576685E-2</v>
      </c>
      <c r="S31" s="164">
        <v>14676</v>
      </c>
      <c r="T31" s="164">
        <v>21149</v>
      </c>
      <c r="U31" s="164">
        <v>18256</v>
      </c>
      <c r="V31" s="164">
        <v>19092</v>
      </c>
      <c r="W31" s="164">
        <v>19093</v>
      </c>
      <c r="X31" s="165">
        <f t="shared" si="17"/>
        <v>5.2377959354643622E-5</v>
      </c>
      <c r="Y31" s="165">
        <f t="shared" si="18"/>
        <v>1.8450480468176232E-2</v>
      </c>
    </row>
    <row r="32" spans="1:25" x14ac:dyDescent="0.25">
      <c r="A32" s="56"/>
      <c r="B32" s="163" t="s">
        <v>128</v>
      </c>
      <c r="C32" s="164">
        <v>1374</v>
      </c>
      <c r="D32" s="164">
        <v>0</v>
      </c>
      <c r="E32" s="164">
        <v>806</v>
      </c>
      <c r="F32" s="164">
        <v>1304</v>
      </c>
      <c r="G32" s="164">
        <v>1343</v>
      </c>
      <c r="H32" s="164">
        <v>1058</v>
      </c>
      <c r="I32" s="165">
        <f t="shared" si="15"/>
        <v>-0.21221146686522707</v>
      </c>
      <c r="J32" s="165">
        <f t="shared" si="12"/>
        <v>5.501905905968372E-3</v>
      </c>
      <c r="K32" s="164">
        <v>8151</v>
      </c>
      <c r="L32" s="164">
        <v>60</v>
      </c>
      <c r="M32" s="164">
        <v>7589</v>
      </c>
      <c r="N32" s="164">
        <v>8889</v>
      </c>
      <c r="O32" s="164">
        <v>8141</v>
      </c>
      <c r="P32" s="164">
        <v>6610</v>
      </c>
      <c r="Q32" s="165">
        <f t="shared" si="16"/>
        <v>-0.1880604348360152</v>
      </c>
      <c r="R32" s="165">
        <f t="shared" si="14"/>
        <v>7.8454459026238918E-3</v>
      </c>
      <c r="S32" s="164">
        <v>9525</v>
      </c>
      <c r="T32" s="164">
        <v>8395</v>
      </c>
      <c r="U32" s="164">
        <v>10193</v>
      </c>
      <c r="V32" s="164">
        <v>9484</v>
      </c>
      <c r="W32" s="164">
        <v>7668</v>
      </c>
      <c r="X32" s="165">
        <f t="shared" si="17"/>
        <v>-0.19148038802193168</v>
      </c>
      <c r="Y32" s="165">
        <f t="shared" si="18"/>
        <v>7.4099557026122316E-3</v>
      </c>
    </row>
    <row r="33" spans="1:25" x14ac:dyDescent="0.25">
      <c r="A33" s="56"/>
      <c r="B33" s="163" t="s">
        <v>131</v>
      </c>
      <c r="C33" s="164">
        <v>662</v>
      </c>
      <c r="D33" s="164">
        <v>3</v>
      </c>
      <c r="E33" s="164">
        <v>300</v>
      </c>
      <c r="F33" s="164">
        <v>449</v>
      </c>
      <c r="G33" s="164">
        <v>275</v>
      </c>
      <c r="H33" s="164">
        <v>223</v>
      </c>
      <c r="I33" s="165">
        <f t="shared" si="15"/>
        <v>-0.18909090909090909</v>
      </c>
      <c r="J33" s="165">
        <f t="shared" si="12"/>
        <v>1.1596644773449404E-3</v>
      </c>
      <c r="K33" s="164">
        <v>10437</v>
      </c>
      <c r="L33" s="164">
        <v>120</v>
      </c>
      <c r="M33" s="164">
        <v>4824</v>
      </c>
      <c r="N33" s="164">
        <v>8907</v>
      </c>
      <c r="O33" s="164">
        <v>9350</v>
      </c>
      <c r="P33" s="164">
        <v>7556</v>
      </c>
      <c r="Q33" s="165">
        <f t="shared" si="16"/>
        <v>-0.19187165775401072</v>
      </c>
      <c r="R33" s="165">
        <f t="shared" si="14"/>
        <v>8.9682585839979019E-3</v>
      </c>
      <c r="S33" s="164">
        <v>11099</v>
      </c>
      <c r="T33" s="164">
        <v>5124</v>
      </c>
      <c r="U33" s="164">
        <v>9356</v>
      </c>
      <c r="V33" s="164">
        <v>9625</v>
      </c>
      <c r="W33" s="164">
        <v>7779</v>
      </c>
      <c r="X33" s="165">
        <f t="shared" si="17"/>
        <v>-0.19179220779220785</v>
      </c>
      <c r="Y33" s="165">
        <f t="shared" si="18"/>
        <v>7.5172203195905778E-3</v>
      </c>
    </row>
    <row r="34" spans="1:25" x14ac:dyDescent="0.25">
      <c r="A34" s="56"/>
      <c r="B34" s="168" t="s">
        <v>145</v>
      </c>
      <c r="C34" s="169">
        <f t="shared" ref="C34" si="19">C26-SUM(C27:C33)</f>
        <v>8096</v>
      </c>
      <c r="D34" s="169">
        <f t="shared" ref="D34:H34" si="20">D26-SUM(D27:D33)</f>
        <v>196</v>
      </c>
      <c r="E34" s="169">
        <f t="shared" si="20"/>
        <v>10053</v>
      </c>
      <c r="F34" s="169">
        <f t="shared" si="20"/>
        <v>11249</v>
      </c>
      <c r="G34" s="169">
        <f t="shared" si="20"/>
        <v>10860</v>
      </c>
      <c r="H34" s="169">
        <f t="shared" si="20"/>
        <v>11373</v>
      </c>
      <c r="I34" s="170">
        <f t="shared" si="15"/>
        <v>4.7237569060773588E-2</v>
      </c>
      <c r="J34" s="170">
        <f t="shared" si="12"/>
        <v>5.9142888344591957E-2</v>
      </c>
      <c r="K34" s="169">
        <f t="shared" ref="K34:P34" si="21">K26-SUM(K27:K33)</f>
        <v>48784</v>
      </c>
      <c r="L34" s="169">
        <f t="shared" si="21"/>
        <v>12196</v>
      </c>
      <c r="M34" s="169">
        <f t="shared" si="21"/>
        <v>57005</v>
      </c>
      <c r="N34" s="169">
        <f t="shared" si="21"/>
        <v>68216</v>
      </c>
      <c r="O34" s="169">
        <f t="shared" si="21"/>
        <v>82276</v>
      </c>
      <c r="P34" s="169">
        <f t="shared" si="21"/>
        <v>75026</v>
      </c>
      <c r="Q34" s="170">
        <f t="shared" si="16"/>
        <v>-8.8118041713257766E-2</v>
      </c>
      <c r="R34" s="170">
        <f t="shared" si="14"/>
        <v>8.904877825873829E-2</v>
      </c>
      <c r="S34" s="169">
        <f>S26-SUM(S27:S33)</f>
        <v>56880</v>
      </c>
      <c r="T34" s="169">
        <f>T26-SUM(T27:T33)</f>
        <v>67058</v>
      </c>
      <c r="U34" s="169">
        <f>U26-SUM(U27:U33)</f>
        <v>79465</v>
      </c>
      <c r="V34" s="169">
        <f>V26-SUM(V27:V33)</f>
        <v>93136</v>
      </c>
      <c r="W34" s="169">
        <f>W26-SUM(W27:W33)</f>
        <v>86399</v>
      </c>
      <c r="X34" s="170">
        <f t="shared" si="17"/>
        <v>-7.2335079883181552E-2</v>
      </c>
      <c r="Y34" s="170">
        <f t="shared" si="18"/>
        <v>8.3491492273082182E-2</v>
      </c>
    </row>
    <row r="35" spans="1:25" x14ac:dyDescent="0.25">
      <c r="A35" s="56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6"/>
      <c r="B36" s="156" t="s">
        <v>68</v>
      </c>
      <c r="C36" s="176">
        <f t="shared" ref="C36:H36" si="22">C37+C40</f>
        <v>39616</v>
      </c>
      <c r="D36" s="176">
        <f t="shared" si="22"/>
        <v>1477</v>
      </c>
      <c r="E36" s="176">
        <f t="shared" si="22"/>
        <v>35453</v>
      </c>
      <c r="F36" s="176">
        <f t="shared" si="22"/>
        <v>49948</v>
      </c>
      <c r="G36" s="176">
        <f t="shared" si="22"/>
        <v>49345</v>
      </c>
      <c r="H36" s="176">
        <f t="shared" si="22"/>
        <v>51360</v>
      </c>
      <c r="I36" s="177">
        <f>IFERROR(H36/G36-1,"-")</f>
        <v>4.083493768365587E-2</v>
      </c>
      <c r="J36" s="177">
        <f t="shared" ref="J36:J48" si="23">H36/H$8</f>
        <v>0.26708685002886162</v>
      </c>
      <c r="K36" s="176">
        <f t="shared" ref="K36:P36" si="24">K37+K40</f>
        <v>107490</v>
      </c>
      <c r="L36" s="176">
        <f t="shared" si="24"/>
        <v>7546</v>
      </c>
      <c r="M36" s="176">
        <f t="shared" si="24"/>
        <v>116535</v>
      </c>
      <c r="N36" s="176">
        <f t="shared" si="24"/>
        <v>142792</v>
      </c>
      <c r="O36" s="176">
        <f t="shared" si="24"/>
        <v>156369</v>
      </c>
      <c r="P36" s="176">
        <f t="shared" si="24"/>
        <v>165684</v>
      </c>
      <c r="Q36" s="177">
        <f>IFERROR(P36/O36-1,"-")</f>
        <v>5.9570631007424657E-2</v>
      </c>
      <c r="R36" s="177">
        <f t="shared" ref="R36:R48" si="25">P36/P$8</f>
        <v>0.19665126458855325</v>
      </c>
      <c r="S36" s="176">
        <f>S37+S40</f>
        <v>147106</v>
      </c>
      <c r="T36" s="176">
        <f>T37+T40</f>
        <v>151988</v>
      </c>
      <c r="U36" s="176">
        <f>U37+U40</f>
        <v>192740</v>
      </c>
      <c r="V36" s="176">
        <f>V37+V40</f>
        <v>205714</v>
      </c>
      <c r="W36" s="176">
        <f>W37+W40</f>
        <v>217044</v>
      </c>
      <c r="X36" s="177">
        <f>IFERROR(W36/V36-1,"-")</f>
        <v>5.50764653839797E-2</v>
      </c>
      <c r="Y36" s="177">
        <f>W36/W$8</f>
        <v>0.2097400137607941</v>
      </c>
    </row>
    <row r="37" spans="1:25" x14ac:dyDescent="0.25">
      <c r="A37" s="56"/>
      <c r="B37" s="159" t="s">
        <v>97</v>
      </c>
      <c r="C37" s="160">
        <v>2530</v>
      </c>
      <c r="D37" s="160">
        <v>582</v>
      </c>
      <c r="E37" s="160">
        <v>2257</v>
      </c>
      <c r="F37" s="160">
        <v>4171</v>
      </c>
      <c r="G37" s="160">
        <v>4077</v>
      </c>
      <c r="H37" s="160">
        <v>3734</v>
      </c>
      <c r="I37" s="161">
        <f>IFERROR(H37/G37-1,"-")</f>
        <v>-8.4130488103998036E-2</v>
      </c>
      <c r="J37" s="161">
        <f t="shared" si="23"/>
        <v>1.9417879634107658E-2</v>
      </c>
      <c r="K37" s="160">
        <v>7136</v>
      </c>
      <c r="L37" s="160">
        <v>1996</v>
      </c>
      <c r="M37" s="160">
        <v>8798</v>
      </c>
      <c r="N37" s="160">
        <v>8012</v>
      </c>
      <c r="O37" s="160">
        <v>8933</v>
      </c>
      <c r="P37" s="160">
        <v>8909</v>
      </c>
      <c r="Q37" s="161">
        <f>IFERROR(P37/O37-1,"-")</f>
        <v>-2.6866674129631951E-3</v>
      </c>
      <c r="R37" s="161">
        <f t="shared" si="25"/>
        <v>1.0574141837590962E-2</v>
      </c>
      <c r="S37" s="160">
        <v>9666</v>
      </c>
      <c r="T37" s="160">
        <v>11055</v>
      </c>
      <c r="U37" s="160">
        <v>12183</v>
      </c>
      <c r="V37" s="160">
        <v>13010</v>
      </c>
      <c r="W37" s="160">
        <v>12643</v>
      </c>
      <c r="X37" s="161">
        <f>IFERROR(W37/V37-1,"-")</f>
        <v>-2.8209069946195209E-2</v>
      </c>
      <c r="Y37" s="161">
        <f>W37/W$8</f>
        <v>1.2217536508623689E-2</v>
      </c>
    </row>
    <row r="38" spans="1:25" x14ac:dyDescent="0.25">
      <c r="A38" s="56"/>
      <c r="B38" s="163" t="s">
        <v>103</v>
      </c>
      <c r="C38" s="164">
        <v>1111</v>
      </c>
      <c r="D38" s="164">
        <v>475</v>
      </c>
      <c r="E38" s="164">
        <v>1676</v>
      </c>
      <c r="F38" s="164">
        <v>1884</v>
      </c>
      <c r="G38" s="164">
        <v>2924</v>
      </c>
      <c r="H38" s="164">
        <v>2044</v>
      </c>
      <c r="I38" s="165">
        <f>IFERROR(H38/G38-1,"-")</f>
        <v>-0.30095759233926134</v>
      </c>
      <c r="J38" s="165">
        <f t="shared" si="23"/>
        <v>1.0629390994139273E-2</v>
      </c>
      <c r="K38" s="164">
        <v>954</v>
      </c>
      <c r="L38" s="164">
        <v>853</v>
      </c>
      <c r="M38" s="164">
        <v>1768</v>
      </c>
      <c r="N38" s="164">
        <v>985</v>
      </c>
      <c r="O38" s="164">
        <v>1269</v>
      </c>
      <c r="P38" s="164">
        <v>1968</v>
      </c>
      <c r="Q38" s="165">
        <f>IFERROR(P38/O38-1,"-")</f>
        <v>0.55082742316784872</v>
      </c>
      <c r="R38" s="165">
        <f t="shared" si="25"/>
        <v>2.3358301870444508E-3</v>
      </c>
      <c r="S38" s="164">
        <v>2065</v>
      </c>
      <c r="T38" s="164">
        <v>3444</v>
      </c>
      <c r="U38" s="164">
        <v>2869</v>
      </c>
      <c r="V38" s="164">
        <v>4193</v>
      </c>
      <c r="W38" s="164">
        <v>4012</v>
      </c>
      <c r="X38" s="165">
        <f>IFERROR(W38/V38-1,"-")</f>
        <v>-4.3167183400906306E-2</v>
      </c>
      <c r="Y38" s="165">
        <f>W38/W$8</f>
        <v>3.8769877776317517E-3</v>
      </c>
    </row>
    <row r="39" spans="1:25" x14ac:dyDescent="0.25">
      <c r="A39" s="56"/>
      <c r="B39" s="163" t="s">
        <v>100</v>
      </c>
      <c r="C39" s="164">
        <v>1419</v>
      </c>
      <c r="D39" s="164">
        <v>107</v>
      </c>
      <c r="E39" s="164">
        <v>581</v>
      </c>
      <c r="F39" s="164">
        <v>2287</v>
      </c>
      <c r="G39" s="164">
        <v>1153</v>
      </c>
      <c r="H39" s="164">
        <v>1690</v>
      </c>
      <c r="I39" s="165">
        <f>IFERROR(H39/G39-1,"-")</f>
        <v>0.46574154379878574</v>
      </c>
      <c r="J39" s="165">
        <f t="shared" si="23"/>
        <v>8.7884886399683827E-3</v>
      </c>
      <c r="K39" s="164">
        <v>6182</v>
      </c>
      <c r="L39" s="164">
        <v>1143</v>
      </c>
      <c r="M39" s="164">
        <v>7030</v>
      </c>
      <c r="N39" s="164">
        <v>7027</v>
      </c>
      <c r="O39" s="164">
        <v>7664</v>
      </c>
      <c r="P39" s="164">
        <v>6941</v>
      </c>
      <c r="Q39" s="165">
        <f>IFERROR(P39/O39-1,"-")</f>
        <v>-9.433716075156573E-2</v>
      </c>
      <c r="R39" s="165">
        <f t="shared" si="25"/>
        <v>8.2383116505465107E-3</v>
      </c>
      <c r="S39" s="164">
        <v>7601</v>
      </c>
      <c r="T39" s="164">
        <v>7611</v>
      </c>
      <c r="U39" s="164">
        <v>9314</v>
      </c>
      <c r="V39" s="164">
        <v>8817</v>
      </c>
      <c r="W39" s="164">
        <v>8631</v>
      </c>
      <c r="X39" s="165">
        <f>IFERROR(W39/V39-1,"-")</f>
        <v>-2.1095610751956428E-2</v>
      </c>
      <c r="Y39" s="165">
        <f>W39/W$8</f>
        <v>8.3405487309919368E-3</v>
      </c>
    </row>
    <row r="40" spans="1:25" x14ac:dyDescent="0.25">
      <c r="A40" s="56"/>
      <c r="B40" s="159" t="s">
        <v>107</v>
      </c>
      <c r="C40" s="160">
        <v>37086</v>
      </c>
      <c r="D40" s="160">
        <v>895</v>
      </c>
      <c r="E40" s="160">
        <v>33196</v>
      </c>
      <c r="F40" s="160">
        <v>45777</v>
      </c>
      <c r="G40" s="160">
        <v>45268</v>
      </c>
      <c r="H40" s="160">
        <v>47626</v>
      </c>
      <c r="I40" s="161">
        <f>IFERROR(H40/G40-1,"-")</f>
        <v>5.2089776442520108E-2</v>
      </c>
      <c r="J40" s="161">
        <f t="shared" si="23"/>
        <v>0.24766897039475394</v>
      </c>
      <c r="K40" s="160">
        <v>100354</v>
      </c>
      <c r="L40" s="160">
        <v>5550</v>
      </c>
      <c r="M40" s="160">
        <v>107737</v>
      </c>
      <c r="N40" s="160">
        <v>134780</v>
      </c>
      <c r="O40" s="160">
        <v>147436</v>
      </c>
      <c r="P40" s="160">
        <v>156775</v>
      </c>
      <c r="Q40" s="161">
        <f>IFERROR(P40/O40-1,"-")</f>
        <v>6.334273854418182E-2</v>
      </c>
      <c r="R40" s="161">
        <f t="shared" si="25"/>
        <v>0.18607712275096228</v>
      </c>
      <c r="S40" s="160">
        <v>137440</v>
      </c>
      <c r="T40" s="160">
        <v>140933</v>
      </c>
      <c r="U40" s="160">
        <v>180557</v>
      </c>
      <c r="V40" s="160">
        <v>192704</v>
      </c>
      <c r="W40" s="160">
        <v>204401</v>
      </c>
      <c r="X40" s="161">
        <f>IFERROR(W40/V40-1,"-")</f>
        <v>6.0699310860179434E-2</v>
      </c>
      <c r="Y40" s="161">
        <f>W40/W$8</f>
        <v>0.19752247725217043</v>
      </c>
    </row>
    <row r="41" spans="1:25" s="56" customFormat="1" x14ac:dyDescent="0.25">
      <c r="B41" s="163" t="s">
        <v>110</v>
      </c>
      <c r="C41" s="164">
        <v>18060</v>
      </c>
      <c r="D41" s="164">
        <v>33</v>
      </c>
      <c r="E41" s="164">
        <v>12846</v>
      </c>
      <c r="F41" s="164">
        <v>16722</v>
      </c>
      <c r="G41" s="164">
        <v>16683</v>
      </c>
      <c r="H41" s="164">
        <v>17150</v>
      </c>
      <c r="I41" s="165">
        <f t="shared" ref="I41:I48" si="26">IFERROR(H41/G41-1,"-")</f>
        <v>2.799256728406152E-2</v>
      </c>
      <c r="J41" s="165">
        <f t="shared" si="23"/>
        <v>8.9184958683702811E-2</v>
      </c>
      <c r="K41" s="164">
        <v>48199</v>
      </c>
      <c r="L41" s="164">
        <v>254</v>
      </c>
      <c r="M41" s="164">
        <v>47085</v>
      </c>
      <c r="N41" s="164">
        <v>61148</v>
      </c>
      <c r="O41" s="164">
        <v>69535</v>
      </c>
      <c r="P41" s="164">
        <v>74959</v>
      </c>
      <c r="Q41" s="165">
        <f t="shared" ref="Q41:Q48" si="27">IFERROR(P41/O41-1,"-")</f>
        <v>7.8003882936650504E-2</v>
      </c>
      <c r="R41" s="165">
        <f t="shared" si="25"/>
        <v>8.896925558468749E-2</v>
      </c>
      <c r="S41" s="164">
        <v>66259</v>
      </c>
      <c r="T41" s="164">
        <v>59931</v>
      </c>
      <c r="U41" s="164">
        <v>77870</v>
      </c>
      <c r="V41" s="164">
        <v>86218</v>
      </c>
      <c r="W41" s="164">
        <v>92109</v>
      </c>
      <c r="X41" s="165">
        <f t="shared" ref="X41:X48" si="28">IFERROR(W41/V41-1,"-")</f>
        <v>6.832679950822329E-2</v>
      </c>
      <c r="Y41" s="165">
        <f t="shared" ref="Y41:Y48" si="29">W41/W$8</f>
        <v>8.9009338786112419E-2</v>
      </c>
    </row>
    <row r="42" spans="1:25" s="56" customFormat="1" x14ac:dyDescent="0.25">
      <c r="B42" s="163" t="s">
        <v>113</v>
      </c>
      <c r="C42" s="164">
        <v>2861</v>
      </c>
      <c r="D42" s="164">
        <v>54</v>
      </c>
      <c r="E42" s="164">
        <v>1608</v>
      </c>
      <c r="F42" s="164">
        <v>3471</v>
      </c>
      <c r="G42" s="164">
        <v>3531</v>
      </c>
      <c r="H42" s="164">
        <v>3518</v>
      </c>
      <c r="I42" s="165">
        <f t="shared" si="26"/>
        <v>-3.6816765788728611E-3</v>
      </c>
      <c r="J42" s="165">
        <f t="shared" si="23"/>
        <v>1.8294617180715247E-2</v>
      </c>
      <c r="K42" s="164">
        <v>5618</v>
      </c>
      <c r="L42" s="164">
        <v>624</v>
      </c>
      <c r="M42" s="164">
        <v>5356</v>
      </c>
      <c r="N42" s="164">
        <v>7206</v>
      </c>
      <c r="O42" s="164">
        <v>6657</v>
      </c>
      <c r="P42" s="164">
        <v>6033</v>
      </c>
      <c r="Q42" s="165">
        <f t="shared" si="27"/>
        <v>-9.3735917079765696E-2</v>
      </c>
      <c r="R42" s="165">
        <f t="shared" si="25"/>
        <v>7.1606013813207171E-3</v>
      </c>
      <c r="S42" s="164">
        <v>8479</v>
      </c>
      <c r="T42" s="164">
        <v>6964</v>
      </c>
      <c r="U42" s="164">
        <v>10677</v>
      </c>
      <c r="V42" s="164">
        <v>10188</v>
      </c>
      <c r="W42" s="164">
        <v>9551</v>
      </c>
      <c r="X42" s="165">
        <f t="shared" si="28"/>
        <v>-6.2524538672948604E-2</v>
      </c>
      <c r="Y42" s="165">
        <f t="shared" si="29"/>
        <v>9.2295887996412911E-3</v>
      </c>
    </row>
    <row r="43" spans="1:25" x14ac:dyDescent="0.25">
      <c r="A43" s="56"/>
      <c r="B43" s="163" t="s">
        <v>116</v>
      </c>
      <c r="C43" s="164">
        <v>1616</v>
      </c>
      <c r="D43" s="164">
        <v>61</v>
      </c>
      <c r="E43" s="164">
        <v>1072</v>
      </c>
      <c r="F43" s="164">
        <v>1967</v>
      </c>
      <c r="G43" s="164">
        <v>1732</v>
      </c>
      <c r="H43" s="164">
        <v>2022</v>
      </c>
      <c r="I43" s="165">
        <f t="shared" si="26"/>
        <v>0.16743648960739033</v>
      </c>
      <c r="J43" s="165">
        <f t="shared" si="23"/>
        <v>1.0514984633145603E-2</v>
      </c>
      <c r="K43" s="164">
        <v>2576</v>
      </c>
      <c r="L43" s="164">
        <v>1041</v>
      </c>
      <c r="M43" s="164">
        <v>3029</v>
      </c>
      <c r="N43" s="164">
        <v>3126</v>
      </c>
      <c r="O43" s="164">
        <v>3098</v>
      </c>
      <c r="P43" s="164">
        <v>3765</v>
      </c>
      <c r="Q43" s="165">
        <f t="shared" si="27"/>
        <v>0.21530019367333764</v>
      </c>
      <c r="R43" s="165">
        <f t="shared" si="25"/>
        <v>4.4686995194219295E-3</v>
      </c>
      <c r="S43" s="164">
        <v>4192</v>
      </c>
      <c r="T43" s="164">
        <v>4101</v>
      </c>
      <c r="U43" s="164">
        <v>5093</v>
      </c>
      <c r="V43" s="164">
        <v>4830</v>
      </c>
      <c r="W43" s="164">
        <v>5787</v>
      </c>
      <c r="X43" s="165">
        <f t="shared" si="28"/>
        <v>0.19813664596273295</v>
      </c>
      <c r="Y43" s="165">
        <f t="shared" si="29"/>
        <v>5.5922553013845831E-3</v>
      </c>
    </row>
    <row r="44" spans="1:25" x14ac:dyDescent="0.25">
      <c r="A44" s="56"/>
      <c r="B44" s="163" t="s">
        <v>123</v>
      </c>
      <c r="C44" s="164">
        <v>711</v>
      </c>
      <c r="D44" s="164">
        <v>6</v>
      </c>
      <c r="E44" s="164">
        <v>862</v>
      </c>
      <c r="F44" s="164">
        <v>974</v>
      </c>
      <c r="G44" s="164">
        <v>972</v>
      </c>
      <c r="H44" s="164">
        <v>964</v>
      </c>
      <c r="I44" s="165">
        <f t="shared" si="26"/>
        <v>-8.2304526748970819E-3</v>
      </c>
      <c r="J44" s="165">
        <f t="shared" si="23"/>
        <v>5.0130787271772314E-3</v>
      </c>
      <c r="K44" s="164">
        <v>4692</v>
      </c>
      <c r="L44" s="164">
        <v>84</v>
      </c>
      <c r="M44" s="164">
        <v>5729</v>
      </c>
      <c r="N44" s="164">
        <v>6163</v>
      </c>
      <c r="O44" s="164">
        <v>6577</v>
      </c>
      <c r="P44" s="164">
        <v>6612</v>
      </c>
      <c r="Q44" s="165">
        <f t="shared" si="27"/>
        <v>5.3215751862552008E-3</v>
      </c>
      <c r="R44" s="165">
        <f t="shared" si="25"/>
        <v>7.8478197137895871E-3</v>
      </c>
      <c r="S44" s="164">
        <v>5403</v>
      </c>
      <c r="T44" s="164">
        <v>6591</v>
      </c>
      <c r="U44" s="164">
        <v>7137</v>
      </c>
      <c r="V44" s="164">
        <v>7549</v>
      </c>
      <c r="W44" s="164">
        <v>7576</v>
      </c>
      <c r="X44" s="165">
        <f t="shared" si="28"/>
        <v>3.5766326665782611E-3</v>
      </c>
      <c r="Y44" s="165">
        <f t="shared" si="29"/>
        <v>7.321051695747296E-3</v>
      </c>
    </row>
    <row r="45" spans="1:25" x14ac:dyDescent="0.25">
      <c r="A45" s="56"/>
      <c r="B45" s="163" t="s">
        <v>119</v>
      </c>
      <c r="C45" s="164">
        <v>694</v>
      </c>
      <c r="D45" s="164">
        <v>14</v>
      </c>
      <c r="E45" s="164">
        <v>441</v>
      </c>
      <c r="F45" s="164">
        <v>677</v>
      </c>
      <c r="G45" s="164">
        <v>701</v>
      </c>
      <c r="H45" s="164">
        <v>698</v>
      </c>
      <c r="I45" s="165">
        <f t="shared" si="26"/>
        <v>-4.2796005706133844E-3</v>
      </c>
      <c r="J45" s="165">
        <f t="shared" si="23"/>
        <v>3.6298018169810243E-3</v>
      </c>
      <c r="K45" s="164">
        <v>6876</v>
      </c>
      <c r="L45" s="164">
        <v>105</v>
      </c>
      <c r="M45" s="164">
        <v>6469</v>
      </c>
      <c r="N45" s="164">
        <v>7550</v>
      </c>
      <c r="O45" s="164">
        <v>8530</v>
      </c>
      <c r="P45" s="164">
        <v>6514</v>
      </c>
      <c r="Q45" s="165">
        <f t="shared" si="27"/>
        <v>-0.23634232121922627</v>
      </c>
      <c r="R45" s="165">
        <f t="shared" si="25"/>
        <v>7.7315029666705044E-3</v>
      </c>
      <c r="S45" s="164">
        <v>7570</v>
      </c>
      <c r="T45" s="164">
        <v>6910</v>
      </c>
      <c r="U45" s="164">
        <v>8227</v>
      </c>
      <c r="V45" s="164">
        <v>9231</v>
      </c>
      <c r="W45" s="164">
        <v>7212</v>
      </c>
      <c r="X45" s="165">
        <f t="shared" si="28"/>
        <v>-0.21871953201169969</v>
      </c>
      <c r="Y45" s="165">
        <f t="shared" si="29"/>
        <v>6.9693010598903772E-3</v>
      </c>
    </row>
    <row r="46" spans="1:25" x14ac:dyDescent="0.25">
      <c r="A46" s="56"/>
      <c r="B46" s="163" t="s">
        <v>128</v>
      </c>
      <c r="C46" s="164">
        <v>1093</v>
      </c>
      <c r="D46" s="164">
        <v>0</v>
      </c>
      <c r="E46" s="164">
        <v>1020</v>
      </c>
      <c r="F46" s="164">
        <v>1223</v>
      </c>
      <c r="G46" s="164">
        <v>697</v>
      </c>
      <c r="H46" s="164">
        <v>1051</v>
      </c>
      <c r="I46" s="165">
        <f t="shared" si="26"/>
        <v>0.50789096126255373</v>
      </c>
      <c r="J46" s="165">
        <f t="shared" si="23"/>
        <v>5.4655038820158397E-3</v>
      </c>
      <c r="K46" s="164">
        <v>2222</v>
      </c>
      <c r="L46" s="164">
        <v>87</v>
      </c>
      <c r="M46" s="164">
        <v>2469</v>
      </c>
      <c r="N46" s="164">
        <v>3681</v>
      </c>
      <c r="O46" s="164">
        <v>3331</v>
      </c>
      <c r="P46" s="164">
        <v>3774</v>
      </c>
      <c r="Q46" s="165">
        <f t="shared" si="27"/>
        <v>0.13299309516661673</v>
      </c>
      <c r="R46" s="165">
        <f t="shared" si="25"/>
        <v>4.4793816696675594E-3</v>
      </c>
      <c r="S46" s="164">
        <v>3315</v>
      </c>
      <c r="T46" s="164">
        <v>3489</v>
      </c>
      <c r="U46" s="164">
        <v>4904</v>
      </c>
      <c r="V46" s="164">
        <v>4028</v>
      </c>
      <c r="W46" s="164">
        <v>4825</v>
      </c>
      <c r="X46" s="165">
        <f t="shared" si="28"/>
        <v>0.1978649453823238</v>
      </c>
      <c r="Y46" s="165">
        <f t="shared" si="29"/>
        <v>4.6626286209055842E-3</v>
      </c>
    </row>
    <row r="47" spans="1:25" x14ac:dyDescent="0.25">
      <c r="A47" s="56"/>
      <c r="B47" s="163" t="s">
        <v>131</v>
      </c>
      <c r="C47" s="164">
        <v>1061</v>
      </c>
      <c r="D47" s="164">
        <v>2</v>
      </c>
      <c r="E47" s="164">
        <v>586</v>
      </c>
      <c r="F47" s="164">
        <v>798</v>
      </c>
      <c r="G47" s="164">
        <v>756</v>
      </c>
      <c r="H47" s="164">
        <v>580</v>
      </c>
      <c r="I47" s="165">
        <f t="shared" si="26"/>
        <v>-0.23280423280423279</v>
      </c>
      <c r="J47" s="165">
        <f t="shared" si="23"/>
        <v>3.0161676989240603E-3</v>
      </c>
      <c r="K47" s="164">
        <v>3677</v>
      </c>
      <c r="L47" s="164">
        <v>569</v>
      </c>
      <c r="M47" s="164">
        <v>2602</v>
      </c>
      <c r="N47" s="164">
        <v>3840</v>
      </c>
      <c r="O47" s="164">
        <v>4055</v>
      </c>
      <c r="P47" s="164">
        <v>3329</v>
      </c>
      <c r="Q47" s="165">
        <f t="shared" si="27"/>
        <v>-0.17903822441430328</v>
      </c>
      <c r="R47" s="165">
        <f t="shared" si="25"/>
        <v>3.9512086853002934E-3</v>
      </c>
      <c r="S47" s="164">
        <v>4738</v>
      </c>
      <c r="T47" s="164">
        <v>3188</v>
      </c>
      <c r="U47" s="164">
        <v>4638</v>
      </c>
      <c r="V47" s="164">
        <v>4811</v>
      </c>
      <c r="W47" s="164">
        <v>3909</v>
      </c>
      <c r="X47" s="165">
        <f t="shared" si="28"/>
        <v>-0.18748700893785075</v>
      </c>
      <c r="Y47" s="165">
        <f t="shared" si="29"/>
        <v>3.7774539438590522E-3</v>
      </c>
    </row>
    <row r="48" spans="1:25" x14ac:dyDescent="0.25">
      <c r="A48" s="56"/>
      <c r="B48" s="168" t="s">
        <v>145</v>
      </c>
      <c r="C48" s="169">
        <f t="shared" ref="C48" si="30">C40-SUM(C41:C47)</f>
        <v>10990</v>
      </c>
      <c r="D48" s="169">
        <f t="shared" ref="D48:H48" si="31">D40-SUM(D41:D47)</f>
        <v>725</v>
      </c>
      <c r="E48" s="169">
        <f t="shared" si="31"/>
        <v>14761</v>
      </c>
      <c r="F48" s="169">
        <f t="shared" si="31"/>
        <v>19945</v>
      </c>
      <c r="G48" s="169">
        <f t="shared" si="31"/>
        <v>20196</v>
      </c>
      <c r="H48" s="169">
        <f t="shared" si="31"/>
        <v>21643</v>
      </c>
      <c r="I48" s="170">
        <f t="shared" si="26"/>
        <v>7.1647851059615686E-2</v>
      </c>
      <c r="J48" s="170">
        <f t="shared" si="23"/>
        <v>0.11254985777209213</v>
      </c>
      <c r="K48" s="169">
        <f t="shared" ref="K48:P48" si="32">K40-SUM(K41:K47)</f>
        <v>26494</v>
      </c>
      <c r="L48" s="169">
        <f t="shared" si="32"/>
        <v>2786</v>
      </c>
      <c r="M48" s="169">
        <f t="shared" si="32"/>
        <v>34998</v>
      </c>
      <c r="N48" s="169">
        <f t="shared" si="32"/>
        <v>42066</v>
      </c>
      <c r="O48" s="169">
        <f t="shared" si="32"/>
        <v>45653</v>
      </c>
      <c r="P48" s="169">
        <f t="shared" si="32"/>
        <v>51789</v>
      </c>
      <c r="Q48" s="170">
        <f t="shared" si="27"/>
        <v>0.13440518695375991</v>
      </c>
      <c r="R48" s="170">
        <f t="shared" si="25"/>
        <v>6.1468653230104198E-2</v>
      </c>
      <c r="S48" s="169">
        <f>S40-SUM(S41:S47)</f>
        <v>37484</v>
      </c>
      <c r="T48" s="169">
        <f>T40-SUM(T41:T47)</f>
        <v>49759</v>
      </c>
      <c r="U48" s="169">
        <f>U40-SUM(U41:U47)</f>
        <v>62011</v>
      </c>
      <c r="V48" s="169">
        <f>V40-SUM(V41:V47)</f>
        <v>65849</v>
      </c>
      <c r="W48" s="169">
        <f>W40-SUM(W41:W47)</f>
        <v>73432</v>
      </c>
      <c r="X48" s="170">
        <f t="shared" si="28"/>
        <v>0.11515740557943177</v>
      </c>
      <c r="Y48" s="170">
        <f t="shared" si="29"/>
        <v>7.0960859044629815E-2</v>
      </c>
    </row>
    <row r="49" spans="1:25" x14ac:dyDescent="0.25">
      <c r="A49" s="56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6"/>
      <c r="B50" s="156" t="s">
        <v>68</v>
      </c>
      <c r="C50" s="176">
        <f t="shared" ref="C50:H50" si="33">C51+C54</f>
        <v>0</v>
      </c>
      <c r="D50" s="176">
        <f t="shared" si="33"/>
        <v>1769</v>
      </c>
      <c r="E50" s="176">
        <f t="shared" si="33"/>
        <v>0</v>
      </c>
      <c r="F50" s="176">
        <f t="shared" si="33"/>
        <v>0</v>
      </c>
      <c r="G50" s="176">
        <f t="shared" si="33"/>
        <v>0</v>
      </c>
      <c r="H50" s="176">
        <f t="shared" si="33"/>
        <v>0</v>
      </c>
      <c r="I50" s="177" t="str">
        <f>IFERROR(H50/G50-1,"-")</f>
        <v>-</v>
      </c>
      <c r="J50" s="177">
        <f t="shared" ref="J50:J62" si="34">H50/H$8</f>
        <v>0</v>
      </c>
      <c r="K50" s="176">
        <f t="shared" ref="K50:P50" si="35">K51+K54</f>
        <v>0</v>
      </c>
      <c r="L50" s="176">
        <f t="shared" si="35"/>
        <v>0</v>
      </c>
      <c r="M50" s="176">
        <f t="shared" si="35"/>
        <v>0</v>
      </c>
      <c r="N50" s="176">
        <f t="shared" si="35"/>
        <v>0</v>
      </c>
      <c r="O50" s="176">
        <f t="shared" si="35"/>
        <v>0</v>
      </c>
      <c r="P50" s="176">
        <f t="shared" si="35"/>
        <v>0</v>
      </c>
      <c r="Q50" s="177" t="str">
        <f>IFERROR(P50/O50-1,"-")</f>
        <v>-</v>
      </c>
      <c r="R50" s="177">
        <f t="shared" ref="R50:R62" si="36">P50/P$8</f>
        <v>0</v>
      </c>
      <c r="S50" s="176">
        <f>S51+S54</f>
        <v>8192</v>
      </c>
      <c r="T50" s="176">
        <f>T51+T54</f>
        <v>8929</v>
      </c>
      <c r="U50" s="176">
        <f>U51+U54</f>
        <v>16128</v>
      </c>
      <c r="V50" s="176">
        <f>V51+V54</f>
        <v>14923</v>
      </c>
      <c r="W50" s="176">
        <f>W51+W54</f>
        <v>12395</v>
      </c>
      <c r="X50" s="177">
        <f>IFERROR(W50/V50-1,"-")</f>
        <v>-0.16940293506667559</v>
      </c>
      <c r="Y50" s="177">
        <f>W50/W$8</f>
        <v>1.1977882229248645E-2</v>
      </c>
    </row>
    <row r="51" spans="1:25" x14ac:dyDescent="0.25">
      <c r="A51" s="56"/>
      <c r="B51" s="159" t="s">
        <v>97</v>
      </c>
      <c r="C51" s="160">
        <v>0</v>
      </c>
      <c r="D51" s="160">
        <v>312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4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6"/>
        <v>0</v>
      </c>
      <c r="S51" s="160">
        <v>773</v>
      </c>
      <c r="T51" s="160">
        <v>750</v>
      </c>
      <c r="U51" s="160">
        <v>6601</v>
      </c>
      <c r="V51" s="160">
        <v>3793</v>
      </c>
      <c r="W51" s="160">
        <v>2191</v>
      </c>
      <c r="X51" s="161">
        <f>IFERROR(W51/V51-1,"-")</f>
        <v>-0.42235697337200107</v>
      </c>
      <c r="Y51" s="161">
        <f>W51/W$8</f>
        <v>2.1172682504464529E-3</v>
      </c>
    </row>
    <row r="52" spans="1:25" x14ac:dyDescent="0.25">
      <c r="A52" s="56"/>
      <c r="B52" s="163" t="s">
        <v>103</v>
      </c>
      <c r="C52" s="164">
        <v>0</v>
      </c>
      <c r="D52" s="164">
        <v>116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4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6"/>
        <v>0</v>
      </c>
      <c r="S52" s="164">
        <v>367</v>
      </c>
      <c r="T52" s="164">
        <v>199</v>
      </c>
      <c r="U52" s="164">
        <v>4795</v>
      </c>
      <c r="V52" s="164">
        <v>2362</v>
      </c>
      <c r="W52" s="164">
        <v>1288</v>
      </c>
      <c r="X52" s="165">
        <f>IFERROR(W52/V52-1,"-")</f>
        <v>-0.45469940728196445</v>
      </c>
      <c r="Y52" s="165">
        <f>W52/W$8</f>
        <v>1.2446560961090968E-3</v>
      </c>
    </row>
    <row r="53" spans="1:25" x14ac:dyDescent="0.25">
      <c r="A53" s="56"/>
      <c r="B53" s="163" t="s">
        <v>100</v>
      </c>
      <c r="C53" s="164">
        <v>0</v>
      </c>
      <c r="D53" s="164">
        <v>196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4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6"/>
        <v>0</v>
      </c>
      <c r="S53" s="164">
        <v>406</v>
      </c>
      <c r="T53" s="164">
        <v>551</v>
      </c>
      <c r="U53" s="164">
        <v>1806</v>
      </c>
      <c r="V53" s="164">
        <v>1431</v>
      </c>
      <c r="W53" s="164">
        <v>903</v>
      </c>
      <c r="X53" s="165">
        <f>IFERROR(W53/V53-1,"-")</f>
        <v>-0.36897274633123689</v>
      </c>
      <c r="Y53" s="165">
        <f>W53/W$8</f>
        <v>8.7261215433735587E-4</v>
      </c>
    </row>
    <row r="54" spans="1:25" x14ac:dyDescent="0.25">
      <c r="A54" s="56"/>
      <c r="B54" s="159" t="s">
        <v>107</v>
      </c>
      <c r="C54" s="160">
        <v>0</v>
      </c>
      <c r="D54" s="160">
        <v>1457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4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6"/>
        <v>0</v>
      </c>
      <c r="S54" s="160">
        <v>7419</v>
      </c>
      <c r="T54" s="160">
        <v>8179</v>
      </c>
      <c r="U54" s="160">
        <v>9527</v>
      </c>
      <c r="V54" s="160">
        <v>11130</v>
      </c>
      <c r="W54" s="160">
        <v>10204</v>
      </c>
      <c r="X54" s="161">
        <f>IFERROR(W54/V54-1,"-")</f>
        <v>-8.3198562443845492E-2</v>
      </c>
      <c r="Y54" s="161">
        <f>W54/W$8</f>
        <v>9.8606139788021928E-3</v>
      </c>
    </row>
    <row r="55" spans="1:25" s="56" customFormat="1" x14ac:dyDescent="0.25">
      <c r="B55" s="163" t="s">
        <v>110</v>
      </c>
      <c r="C55" s="164">
        <v>0</v>
      </c>
      <c r="D55" s="164">
        <v>30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7">IFERROR(H55/G55-1,"-")</f>
        <v>-</v>
      </c>
      <c r="J55" s="165">
        <f t="shared" si="34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8">IFERROR(P55/O55-1,"-")</f>
        <v>-</v>
      </c>
      <c r="R55" s="165">
        <f t="shared" si="36"/>
        <v>0</v>
      </c>
      <c r="S55" s="164">
        <v>2301</v>
      </c>
      <c r="T55" s="164">
        <v>2645</v>
      </c>
      <c r="U55" s="164">
        <v>2668</v>
      </c>
      <c r="V55" s="164">
        <v>2934</v>
      </c>
      <c r="W55" s="164">
        <v>3387</v>
      </c>
      <c r="X55" s="165">
        <f t="shared" ref="X55:X62" si="39">IFERROR(W55/V55-1,"-")</f>
        <v>0.15439672801635984</v>
      </c>
      <c r="Y55" s="165">
        <f t="shared" ref="Y55:Y62" si="40">W55/W$8</f>
        <v>3.2730203396906139E-3</v>
      </c>
    </row>
    <row r="56" spans="1:25" s="56" customFormat="1" x14ac:dyDescent="0.25">
      <c r="B56" s="163" t="s">
        <v>113</v>
      </c>
      <c r="C56" s="164">
        <v>0</v>
      </c>
      <c r="D56" s="164">
        <v>629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7"/>
        <v>-</v>
      </c>
      <c r="J56" s="165">
        <f t="shared" si="34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8"/>
        <v>-</v>
      </c>
      <c r="R56" s="165">
        <f t="shared" si="36"/>
        <v>0</v>
      </c>
      <c r="S56" s="164">
        <v>2164</v>
      </c>
      <c r="T56" s="164">
        <v>2204</v>
      </c>
      <c r="U56" s="164">
        <v>1893</v>
      </c>
      <c r="V56" s="164">
        <v>2683</v>
      </c>
      <c r="W56" s="164">
        <v>2315</v>
      </c>
      <c r="X56" s="165">
        <f t="shared" si="39"/>
        <v>-0.13715989563920983</v>
      </c>
      <c r="Y56" s="165">
        <f t="shared" si="40"/>
        <v>2.2370953901339743E-3</v>
      </c>
    </row>
    <row r="57" spans="1:25" x14ac:dyDescent="0.25">
      <c r="A57" s="56"/>
      <c r="B57" s="163" t="s">
        <v>116</v>
      </c>
      <c r="C57" s="164">
        <v>0</v>
      </c>
      <c r="D57" s="164">
        <v>213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7"/>
        <v>-</v>
      </c>
      <c r="J57" s="165">
        <f t="shared" si="34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8"/>
        <v>-</v>
      </c>
      <c r="R57" s="165">
        <f t="shared" si="36"/>
        <v>0</v>
      </c>
      <c r="S57" s="164">
        <v>393</v>
      </c>
      <c r="T57" s="164">
        <v>521</v>
      </c>
      <c r="U57" s="164">
        <v>948</v>
      </c>
      <c r="V57" s="164">
        <v>876</v>
      </c>
      <c r="W57" s="164">
        <v>588</v>
      </c>
      <c r="X57" s="165">
        <f t="shared" si="39"/>
        <v>-0.32876712328767121</v>
      </c>
      <c r="Y57" s="165">
        <f t="shared" si="40"/>
        <v>5.682125656150225E-4</v>
      </c>
    </row>
    <row r="58" spans="1:25" x14ac:dyDescent="0.25">
      <c r="A58" s="56"/>
      <c r="B58" s="163" t="s">
        <v>123</v>
      </c>
      <c r="C58" s="164">
        <v>0</v>
      </c>
      <c r="D58" s="164">
        <v>24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7"/>
        <v>-</v>
      </c>
      <c r="J58" s="165">
        <f t="shared" si="34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8"/>
        <v>-</v>
      </c>
      <c r="R58" s="165">
        <f t="shared" si="36"/>
        <v>0</v>
      </c>
      <c r="S58" s="164">
        <v>205</v>
      </c>
      <c r="T58" s="164">
        <v>273</v>
      </c>
      <c r="U58" s="164">
        <v>245</v>
      </c>
      <c r="V58" s="164">
        <v>411</v>
      </c>
      <c r="W58" s="164">
        <v>331</v>
      </c>
      <c r="X58" s="165">
        <f t="shared" si="39"/>
        <v>-0.194647201946472</v>
      </c>
      <c r="Y58" s="165">
        <f t="shared" si="40"/>
        <v>3.198611551336266E-4</v>
      </c>
    </row>
    <row r="59" spans="1:25" x14ac:dyDescent="0.25">
      <c r="A59" s="56"/>
      <c r="B59" s="163" t="s">
        <v>119</v>
      </c>
      <c r="C59" s="164">
        <v>0</v>
      </c>
      <c r="D59" s="164">
        <v>38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7"/>
        <v>-</v>
      </c>
      <c r="J59" s="165">
        <f t="shared" si="34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8"/>
        <v>-</v>
      </c>
      <c r="R59" s="165">
        <f t="shared" si="36"/>
        <v>0</v>
      </c>
      <c r="S59" s="164">
        <v>135</v>
      </c>
      <c r="T59" s="164">
        <v>253</v>
      </c>
      <c r="U59" s="164">
        <v>227</v>
      </c>
      <c r="V59" s="164">
        <v>331</v>
      </c>
      <c r="W59" s="164">
        <v>312</v>
      </c>
      <c r="X59" s="165">
        <f t="shared" si="39"/>
        <v>-5.7401812688821718E-2</v>
      </c>
      <c r="Y59" s="165">
        <f t="shared" si="40"/>
        <v>3.0150054502021598E-4</v>
      </c>
    </row>
    <row r="60" spans="1:25" x14ac:dyDescent="0.25">
      <c r="A60" s="56"/>
      <c r="B60" s="163" t="s">
        <v>128</v>
      </c>
      <c r="C60" s="164">
        <v>0</v>
      </c>
      <c r="D60" s="164">
        <v>11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7"/>
        <v>-</v>
      </c>
      <c r="J60" s="165">
        <f t="shared" si="34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8"/>
        <v>-</v>
      </c>
      <c r="R60" s="165">
        <f t="shared" si="36"/>
        <v>0</v>
      </c>
      <c r="S60" s="164">
        <v>76</v>
      </c>
      <c r="T60" s="164">
        <v>39</v>
      </c>
      <c r="U60" s="164">
        <v>129</v>
      </c>
      <c r="V60" s="164">
        <v>76</v>
      </c>
      <c r="W60" s="164">
        <v>143</v>
      </c>
      <c r="X60" s="165">
        <f t="shared" si="39"/>
        <v>0.88157894736842102</v>
      </c>
      <c r="Y60" s="165">
        <f t="shared" si="40"/>
        <v>1.3818774980093234E-4</v>
      </c>
    </row>
    <row r="61" spans="1:25" x14ac:dyDescent="0.25">
      <c r="A61" s="56"/>
      <c r="B61" s="163" t="s">
        <v>131</v>
      </c>
      <c r="C61" s="164">
        <v>0</v>
      </c>
      <c r="D61" s="164">
        <v>10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7"/>
        <v>-</v>
      </c>
      <c r="J61" s="165">
        <f t="shared" si="34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8"/>
        <v>-</v>
      </c>
      <c r="R61" s="165">
        <f t="shared" si="36"/>
        <v>0</v>
      </c>
      <c r="S61" s="164">
        <v>105</v>
      </c>
      <c r="T61" s="164">
        <v>79</v>
      </c>
      <c r="U61" s="164">
        <v>119</v>
      </c>
      <c r="V61" s="164">
        <v>75</v>
      </c>
      <c r="W61" s="164">
        <v>102</v>
      </c>
      <c r="X61" s="165">
        <f t="shared" si="39"/>
        <v>0.3600000000000001</v>
      </c>
      <c r="Y61" s="165">
        <f t="shared" si="40"/>
        <v>9.8567485871993687E-5</v>
      </c>
    </row>
    <row r="62" spans="1:25" x14ac:dyDescent="0.25">
      <c r="A62" s="56"/>
      <c r="B62" s="168" t="s">
        <v>145</v>
      </c>
      <c r="C62" s="169">
        <f t="shared" ref="C62" si="41">C54-SUM(C55:C61)</f>
        <v>0</v>
      </c>
      <c r="D62" s="169">
        <f t="shared" ref="D62:H62" si="42">D54-SUM(D55:D61)</f>
        <v>502</v>
      </c>
      <c r="E62" s="169">
        <f t="shared" si="42"/>
        <v>0</v>
      </c>
      <c r="F62" s="169">
        <f t="shared" si="42"/>
        <v>0</v>
      </c>
      <c r="G62" s="169">
        <f t="shared" si="42"/>
        <v>0</v>
      </c>
      <c r="H62" s="169">
        <f t="shared" si="42"/>
        <v>0</v>
      </c>
      <c r="I62" s="170" t="str">
        <f t="shared" si="37"/>
        <v>-</v>
      </c>
      <c r="J62" s="170">
        <f t="shared" si="34"/>
        <v>0</v>
      </c>
      <c r="K62" s="169">
        <f t="shared" ref="K62:P62" si="43">K54-SUM(K55:K61)</f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70" t="str">
        <f t="shared" si="38"/>
        <v>-</v>
      </c>
      <c r="R62" s="170">
        <f t="shared" si="36"/>
        <v>0</v>
      </c>
      <c r="S62" s="169">
        <f>S54-SUM(S55:S61)</f>
        <v>2040</v>
      </c>
      <c r="T62" s="169">
        <f>T54-SUM(T55:T61)</f>
        <v>2165</v>
      </c>
      <c r="U62" s="169">
        <f>U54-SUM(U55:U61)</f>
        <v>3298</v>
      </c>
      <c r="V62" s="169">
        <f>V54-SUM(V55:V61)</f>
        <v>3744</v>
      </c>
      <c r="W62" s="169">
        <f>W54-SUM(W55:W61)</f>
        <v>3026</v>
      </c>
      <c r="X62" s="170">
        <f t="shared" si="39"/>
        <v>-0.19177350427350426</v>
      </c>
      <c r="Y62" s="170">
        <f t="shared" si="40"/>
        <v>2.9241687475358128E-3</v>
      </c>
    </row>
    <row r="63" spans="1:25" x14ac:dyDescent="0.25">
      <c r="A63" s="56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6"/>
      <c r="B64" s="156" t="s">
        <v>68</v>
      </c>
      <c r="C64" s="176">
        <f t="shared" ref="C64:H64" si="44">C65+C68</f>
        <v>1940</v>
      </c>
      <c r="D64" s="176">
        <f t="shared" si="44"/>
        <v>0</v>
      </c>
      <c r="E64" s="176">
        <f t="shared" si="44"/>
        <v>0</v>
      </c>
      <c r="F64" s="176">
        <f t="shared" si="44"/>
        <v>0</v>
      </c>
      <c r="G64" s="176">
        <f t="shared" si="44"/>
        <v>0</v>
      </c>
      <c r="H64" s="176">
        <f t="shared" si="44"/>
        <v>0</v>
      </c>
      <c r="I64" s="177" t="str">
        <f>IFERROR(H64/G64-1,"-")</f>
        <v>-</v>
      </c>
      <c r="J64" s="177">
        <f t="shared" ref="J64:J76" si="45">H64/H$8</f>
        <v>0</v>
      </c>
      <c r="K64" s="176">
        <f t="shared" ref="K64:P64" si="46">K65+K68</f>
        <v>21395</v>
      </c>
      <c r="L64" s="176">
        <f t="shared" si="46"/>
        <v>5567</v>
      </c>
      <c r="M64" s="176">
        <f t="shared" si="46"/>
        <v>0</v>
      </c>
      <c r="N64" s="176">
        <f t="shared" si="46"/>
        <v>0</v>
      </c>
      <c r="O64" s="176">
        <f t="shared" si="46"/>
        <v>0</v>
      </c>
      <c r="P64" s="176">
        <f t="shared" si="46"/>
        <v>0</v>
      </c>
      <c r="Q64" s="177" t="str">
        <f>IFERROR(P64/O64-1,"-")</f>
        <v>-</v>
      </c>
      <c r="R64" s="177">
        <f t="shared" ref="R64:R76" si="47">P64/P$8</f>
        <v>0</v>
      </c>
      <c r="S64" s="176">
        <f>S65+S68</f>
        <v>23335</v>
      </c>
      <c r="T64" s="176">
        <f>T65+T68</f>
        <v>27741</v>
      </c>
      <c r="U64" s="176">
        <f>U65+U68</f>
        <v>50438</v>
      </c>
      <c r="V64" s="176">
        <f>V65+V68</f>
        <v>49581</v>
      </c>
      <c r="W64" s="176">
        <f>W65+W68</f>
        <v>36460</v>
      </c>
      <c r="X64" s="177">
        <f>IFERROR(W64/V64-1,"-")</f>
        <v>-0.26463766362114516</v>
      </c>
      <c r="Y64" s="177">
        <f>W64/W$8</f>
        <v>3.5233044459734214E-2</v>
      </c>
    </row>
    <row r="65" spans="1:25" x14ac:dyDescent="0.25">
      <c r="A65" s="56"/>
      <c r="B65" s="159" t="s">
        <v>97</v>
      </c>
      <c r="C65" s="160">
        <v>97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5"/>
        <v>0</v>
      </c>
      <c r="K65" s="160">
        <v>5384</v>
      </c>
      <c r="L65" s="160">
        <v>3008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7"/>
        <v>0</v>
      </c>
      <c r="S65" s="160">
        <v>5481</v>
      </c>
      <c r="T65" s="160">
        <v>6128</v>
      </c>
      <c r="U65" s="160">
        <v>5696</v>
      </c>
      <c r="V65" s="160">
        <v>7703</v>
      </c>
      <c r="W65" s="160">
        <v>5974</v>
      </c>
      <c r="X65" s="161">
        <f>IFERROR(W65/V65-1,"-")</f>
        <v>-0.2244580033753083</v>
      </c>
      <c r="Y65" s="161">
        <f>W65/W$8</f>
        <v>5.7729623588165715E-3</v>
      </c>
    </row>
    <row r="66" spans="1:25" x14ac:dyDescent="0.25">
      <c r="A66" s="56"/>
      <c r="B66" s="163" t="s">
        <v>103</v>
      </c>
      <c r="C66" s="164">
        <v>57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5"/>
        <v>0</v>
      </c>
      <c r="K66" s="164">
        <v>2142</v>
      </c>
      <c r="L66" s="164">
        <v>3008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7"/>
        <v>0</v>
      </c>
      <c r="S66" s="164">
        <v>2199</v>
      </c>
      <c r="T66" s="164">
        <v>3771</v>
      </c>
      <c r="U66" s="164">
        <v>4324</v>
      </c>
      <c r="V66" s="164">
        <v>3620</v>
      </c>
      <c r="W66" s="164">
        <v>1718</v>
      </c>
      <c r="X66" s="165">
        <f>IFERROR(W66/V66-1,"-")</f>
        <v>-0.52541436464088398</v>
      </c>
      <c r="Y66" s="165">
        <f>W66/W$8</f>
        <v>1.6601856934125997E-3</v>
      </c>
    </row>
    <row r="67" spans="1:25" x14ac:dyDescent="0.25">
      <c r="A67" s="56"/>
      <c r="B67" s="163" t="s">
        <v>100</v>
      </c>
      <c r="C67" s="164">
        <v>40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5"/>
        <v>0</v>
      </c>
      <c r="K67" s="164">
        <v>3242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7"/>
        <v>0</v>
      </c>
      <c r="S67" s="164">
        <v>3282</v>
      </c>
      <c r="T67" s="164">
        <v>2357</v>
      </c>
      <c r="U67" s="164">
        <v>1372</v>
      </c>
      <c r="V67" s="164">
        <v>4083</v>
      </c>
      <c r="W67" s="164">
        <v>4256</v>
      </c>
      <c r="X67" s="165">
        <f>IFERROR(W67/V67-1,"-")</f>
        <v>4.2370805780063581E-2</v>
      </c>
      <c r="Y67" s="165">
        <f>W67/W$8</f>
        <v>4.1127766654039718E-3</v>
      </c>
    </row>
    <row r="68" spans="1:25" x14ac:dyDescent="0.25">
      <c r="A68" s="56"/>
      <c r="B68" s="159" t="s">
        <v>107</v>
      </c>
      <c r="C68" s="160">
        <v>1843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5"/>
        <v>0</v>
      </c>
      <c r="K68" s="160">
        <v>16011</v>
      </c>
      <c r="L68" s="160">
        <v>2559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7"/>
        <v>0</v>
      </c>
      <c r="S68" s="160">
        <v>17854</v>
      </c>
      <c r="T68" s="160">
        <v>21613</v>
      </c>
      <c r="U68" s="160">
        <v>44742</v>
      </c>
      <c r="V68" s="160">
        <v>41878</v>
      </c>
      <c r="W68" s="160">
        <v>30486</v>
      </c>
      <c r="X68" s="161">
        <f>IFERROR(W68/V68-1,"-")</f>
        <v>-0.27202827260136586</v>
      </c>
      <c r="Y68" s="161">
        <f>W68/W$8</f>
        <v>2.9460082100917644E-2</v>
      </c>
    </row>
    <row r="69" spans="1:25" s="56" customFormat="1" x14ac:dyDescent="0.25">
      <c r="B69" s="163" t="s">
        <v>110</v>
      </c>
      <c r="C69" s="164">
        <v>217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8">IFERROR(H69/G69-1,"-")</f>
        <v>-</v>
      </c>
      <c r="J69" s="165">
        <f t="shared" si="45"/>
        <v>0</v>
      </c>
      <c r="K69" s="164">
        <v>6895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9">IFERROR(P69/O69-1,"-")</f>
        <v>-</v>
      </c>
      <c r="R69" s="165">
        <f t="shared" si="47"/>
        <v>0</v>
      </c>
      <c r="S69" s="164">
        <v>7112</v>
      </c>
      <c r="T69" s="164">
        <v>7316</v>
      </c>
      <c r="U69" s="164">
        <v>15428</v>
      </c>
      <c r="V69" s="164">
        <v>13017</v>
      </c>
      <c r="W69" s="164">
        <v>12146</v>
      </c>
      <c r="X69" s="165">
        <f t="shared" ref="X69:X76" si="50">IFERROR(W69/V69-1,"-")</f>
        <v>-6.6912499039717299E-2</v>
      </c>
      <c r="Y69" s="165">
        <f t="shared" ref="Y69:Y76" si="51">W69/W$8</f>
        <v>1.1737261601972896E-2</v>
      </c>
    </row>
    <row r="70" spans="1:25" s="56" customFormat="1" x14ac:dyDescent="0.25">
      <c r="B70" s="163" t="s">
        <v>113</v>
      </c>
      <c r="C70" s="164">
        <v>271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8"/>
        <v>-</v>
      </c>
      <c r="J70" s="165">
        <f t="shared" si="45"/>
        <v>0</v>
      </c>
      <c r="K70" s="164">
        <v>1796</v>
      </c>
      <c r="L70" s="164">
        <v>690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9"/>
        <v>-</v>
      </c>
      <c r="R70" s="165">
        <f t="shared" si="47"/>
        <v>0</v>
      </c>
      <c r="S70" s="164">
        <v>2067</v>
      </c>
      <c r="T70" s="164">
        <v>2967</v>
      </c>
      <c r="U70" s="164">
        <v>2315</v>
      </c>
      <c r="V70" s="164">
        <v>3931</v>
      </c>
      <c r="W70" s="164">
        <v>3206</v>
      </c>
      <c r="X70" s="165">
        <f t="shared" si="50"/>
        <v>-0.18443144238107356</v>
      </c>
      <c r="Y70" s="165">
        <f t="shared" si="51"/>
        <v>3.0981113696628604E-3</v>
      </c>
    </row>
    <row r="71" spans="1:25" x14ac:dyDescent="0.25">
      <c r="A71" s="56"/>
      <c r="B71" s="163" t="s">
        <v>116</v>
      </c>
      <c r="C71" s="164">
        <v>564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8"/>
        <v>-</v>
      </c>
      <c r="J71" s="165">
        <f t="shared" si="45"/>
        <v>0</v>
      </c>
      <c r="K71" s="164">
        <v>1867</v>
      </c>
      <c r="L71" s="164">
        <v>442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9"/>
        <v>-</v>
      </c>
      <c r="R71" s="165">
        <f t="shared" si="47"/>
        <v>0</v>
      </c>
      <c r="S71" s="164">
        <v>2431</v>
      </c>
      <c r="T71" s="164">
        <v>2635</v>
      </c>
      <c r="U71" s="164">
        <v>6510</v>
      </c>
      <c r="V71" s="164">
        <v>5012</v>
      </c>
      <c r="W71" s="164">
        <v>2335</v>
      </c>
      <c r="X71" s="165">
        <f t="shared" si="50"/>
        <v>-0.53411811652035124</v>
      </c>
      <c r="Y71" s="165">
        <f t="shared" si="51"/>
        <v>2.2564223481480908E-3</v>
      </c>
    </row>
    <row r="72" spans="1:25" x14ac:dyDescent="0.25">
      <c r="A72" s="56"/>
      <c r="B72" s="163" t="s">
        <v>123</v>
      </c>
      <c r="C72" s="164">
        <v>22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8"/>
        <v>-</v>
      </c>
      <c r="J72" s="165">
        <f t="shared" si="45"/>
        <v>0</v>
      </c>
      <c r="K72" s="164">
        <v>182</v>
      </c>
      <c r="L72" s="164">
        <v>24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9"/>
        <v>-</v>
      </c>
      <c r="R72" s="165">
        <f t="shared" si="47"/>
        <v>0</v>
      </c>
      <c r="S72" s="164">
        <v>204</v>
      </c>
      <c r="T72" s="164">
        <v>493</v>
      </c>
      <c r="U72" s="164">
        <v>1008</v>
      </c>
      <c r="V72" s="164">
        <v>1487</v>
      </c>
      <c r="W72" s="164">
        <v>816</v>
      </c>
      <c r="X72" s="165">
        <f t="shared" si="50"/>
        <v>-0.45124411566913247</v>
      </c>
      <c r="Y72" s="165">
        <f t="shared" si="51"/>
        <v>7.885398869759495E-4</v>
      </c>
    </row>
    <row r="73" spans="1:25" x14ac:dyDescent="0.25">
      <c r="A73" s="56"/>
      <c r="B73" s="163" t="s">
        <v>119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8"/>
        <v>-</v>
      </c>
      <c r="J73" s="165">
        <f t="shared" si="45"/>
        <v>0</v>
      </c>
      <c r="K73" s="164">
        <v>442</v>
      </c>
      <c r="L73" s="164">
        <v>149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9"/>
        <v>-</v>
      </c>
      <c r="R73" s="165">
        <f t="shared" si="47"/>
        <v>0</v>
      </c>
      <c r="S73" s="164">
        <v>442</v>
      </c>
      <c r="T73" s="164">
        <v>810</v>
      </c>
      <c r="U73" s="164">
        <v>710</v>
      </c>
      <c r="V73" s="164">
        <v>927</v>
      </c>
      <c r="W73" s="164">
        <v>853</v>
      </c>
      <c r="X73" s="165">
        <f t="shared" si="50"/>
        <v>-7.9827400215749744E-2</v>
      </c>
      <c r="Y73" s="165">
        <f t="shared" si="51"/>
        <v>8.2429475930206485E-4</v>
      </c>
    </row>
    <row r="74" spans="1:25" x14ac:dyDescent="0.25">
      <c r="A74" s="56"/>
      <c r="B74" s="163" t="s">
        <v>128</v>
      </c>
      <c r="C74" s="164">
        <v>83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8"/>
        <v>-</v>
      </c>
      <c r="J74" s="165">
        <f t="shared" si="45"/>
        <v>0</v>
      </c>
      <c r="K74" s="164">
        <v>551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9"/>
        <v>-</v>
      </c>
      <c r="R74" s="165">
        <f t="shared" si="47"/>
        <v>0</v>
      </c>
      <c r="S74" s="164">
        <v>634</v>
      </c>
      <c r="T74" s="164">
        <v>751</v>
      </c>
      <c r="U74" s="164">
        <v>2992</v>
      </c>
      <c r="V74" s="164">
        <v>1591</v>
      </c>
      <c r="W74" s="164">
        <v>674</v>
      </c>
      <c r="X74" s="165">
        <f t="shared" si="50"/>
        <v>-0.57636706473915778</v>
      </c>
      <c r="Y74" s="165">
        <f t="shared" si="51"/>
        <v>6.5131848507572298E-4</v>
      </c>
    </row>
    <row r="75" spans="1:25" x14ac:dyDescent="0.25">
      <c r="A75" s="56"/>
      <c r="B75" s="163" t="s">
        <v>131</v>
      </c>
      <c r="C75" s="164">
        <v>63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8"/>
        <v>-</v>
      </c>
      <c r="J75" s="165">
        <f t="shared" si="45"/>
        <v>0</v>
      </c>
      <c r="K75" s="164">
        <v>710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9"/>
        <v>-</v>
      </c>
      <c r="R75" s="165">
        <f t="shared" si="47"/>
        <v>0</v>
      </c>
      <c r="S75" s="164">
        <v>773</v>
      </c>
      <c r="T75" s="164">
        <v>179</v>
      </c>
      <c r="U75" s="164">
        <v>705</v>
      </c>
      <c r="V75" s="164">
        <v>202</v>
      </c>
      <c r="W75" s="164">
        <v>450</v>
      </c>
      <c r="X75" s="165">
        <f t="shared" si="50"/>
        <v>1.2277227722772279</v>
      </c>
      <c r="Y75" s="165">
        <f t="shared" si="51"/>
        <v>4.3485655531761921E-4</v>
      </c>
    </row>
    <row r="76" spans="1:25" x14ac:dyDescent="0.25">
      <c r="A76" s="56"/>
      <c r="B76" s="168" t="s">
        <v>145</v>
      </c>
      <c r="C76" s="169">
        <f t="shared" ref="C76" si="52">C68-SUM(C69:C75)</f>
        <v>623</v>
      </c>
      <c r="D76" s="169">
        <f t="shared" ref="D76:H76" si="53">D68-SUM(D69:D75)</f>
        <v>0</v>
      </c>
      <c r="E76" s="169">
        <f t="shared" si="53"/>
        <v>0</v>
      </c>
      <c r="F76" s="169">
        <f t="shared" si="53"/>
        <v>0</v>
      </c>
      <c r="G76" s="169">
        <f t="shared" si="53"/>
        <v>0</v>
      </c>
      <c r="H76" s="169">
        <f t="shared" si="53"/>
        <v>0</v>
      </c>
      <c r="I76" s="170" t="str">
        <f t="shared" si="48"/>
        <v>-</v>
      </c>
      <c r="J76" s="170">
        <f t="shared" si="45"/>
        <v>0</v>
      </c>
      <c r="K76" s="169">
        <f t="shared" ref="K76:P76" si="54">K68-SUM(K69:K75)</f>
        <v>3568</v>
      </c>
      <c r="L76" s="169">
        <f t="shared" si="54"/>
        <v>1254</v>
      </c>
      <c r="M76" s="169">
        <f t="shared" si="54"/>
        <v>0</v>
      </c>
      <c r="N76" s="169">
        <f t="shared" si="54"/>
        <v>0</v>
      </c>
      <c r="O76" s="169">
        <f t="shared" si="54"/>
        <v>0</v>
      </c>
      <c r="P76" s="169">
        <f t="shared" si="54"/>
        <v>0</v>
      </c>
      <c r="Q76" s="170" t="str">
        <f t="shared" si="49"/>
        <v>-</v>
      </c>
      <c r="R76" s="170">
        <f t="shared" si="47"/>
        <v>0</v>
      </c>
      <c r="S76" s="169">
        <f>S68-SUM(S69:S75)</f>
        <v>4191</v>
      </c>
      <c r="T76" s="169">
        <f>T68-SUM(T69:T75)</f>
        <v>6462</v>
      </c>
      <c r="U76" s="169">
        <f>U68-SUM(U69:U75)</f>
        <v>15074</v>
      </c>
      <c r="V76" s="169">
        <f>V68-SUM(V69:V75)</f>
        <v>15711</v>
      </c>
      <c r="W76" s="169">
        <f>W68-SUM(W69:W75)</f>
        <v>10006</v>
      </c>
      <c r="X76" s="170">
        <f t="shared" si="50"/>
        <v>-0.36312137992489335</v>
      </c>
      <c r="Y76" s="170">
        <f t="shared" si="51"/>
        <v>9.66927709446244E-3</v>
      </c>
    </row>
    <row r="77" spans="1:25" x14ac:dyDescent="0.25">
      <c r="A77" s="56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6"/>
      <c r="B78" s="156" t="s">
        <v>68</v>
      </c>
      <c r="C78" s="176">
        <f t="shared" ref="C78:H78" si="55">C79+C82</f>
        <v>22825</v>
      </c>
      <c r="D78" s="176">
        <f t="shared" si="55"/>
        <v>6525</v>
      </c>
      <c r="E78" s="176">
        <f t="shared" si="55"/>
        <v>26921</v>
      </c>
      <c r="F78" s="176">
        <f t="shared" si="55"/>
        <v>24090</v>
      </c>
      <c r="G78" s="176">
        <f t="shared" si="55"/>
        <v>26014</v>
      </c>
      <c r="H78" s="176">
        <f t="shared" si="55"/>
        <v>28206</v>
      </c>
      <c r="I78" s="177">
        <f>IFERROR(H78/G78-1,"-")</f>
        <v>8.4262320289075099E-2</v>
      </c>
      <c r="J78" s="177">
        <f t="shared" ref="J78:J90" si="56">H78/H$8</f>
        <v>0.1466793553721587</v>
      </c>
      <c r="K78" s="176">
        <f t="shared" ref="K78:P78" si="57">K79+K82</f>
        <v>93394</v>
      </c>
      <c r="L78" s="176">
        <f t="shared" si="57"/>
        <v>7208</v>
      </c>
      <c r="M78" s="176">
        <f t="shared" si="57"/>
        <v>90075</v>
      </c>
      <c r="N78" s="176">
        <f t="shared" si="57"/>
        <v>127180</v>
      </c>
      <c r="O78" s="176">
        <f t="shared" si="57"/>
        <v>147764</v>
      </c>
      <c r="P78" s="176">
        <f t="shared" si="57"/>
        <v>147183</v>
      </c>
      <c r="Q78" s="177">
        <f>IFERROR(P78/O78-1,"-")</f>
        <v>-3.9319455347716081E-3</v>
      </c>
      <c r="R78" s="177">
        <f t="shared" ref="R78:R90" si="58">P78/P$8</f>
        <v>0.17469232440028629</v>
      </c>
      <c r="S78" s="176">
        <f>S79+S82</f>
        <v>116219</v>
      </c>
      <c r="T78" s="176">
        <f>T79+T82</f>
        <v>116996</v>
      </c>
      <c r="U78" s="176">
        <f>U79+U82</f>
        <v>151270</v>
      </c>
      <c r="V78" s="176">
        <f>V79+V82</f>
        <v>173778</v>
      </c>
      <c r="W78" s="176">
        <f>W79+W82</f>
        <v>175389</v>
      </c>
      <c r="X78" s="177">
        <f>IFERROR(W78/V78-1,"-")</f>
        <v>9.2704485032628625E-3</v>
      </c>
      <c r="Y78" s="177">
        <f>W78/W$8</f>
        <v>0.16948679195689315</v>
      </c>
    </row>
    <row r="79" spans="1:25" x14ac:dyDescent="0.25">
      <c r="A79" s="56"/>
      <c r="B79" s="159" t="s">
        <v>97</v>
      </c>
      <c r="C79" s="160">
        <v>7130</v>
      </c>
      <c r="D79" s="160">
        <v>3199</v>
      </c>
      <c r="E79" s="160">
        <v>9856</v>
      </c>
      <c r="F79" s="160">
        <v>8407</v>
      </c>
      <c r="G79" s="160">
        <v>8197</v>
      </c>
      <c r="H79" s="160">
        <v>10007</v>
      </c>
      <c r="I79" s="161">
        <f>IFERROR(H79/G79-1,"-")</f>
        <v>0.22081249237525924</v>
      </c>
      <c r="J79" s="161">
        <f t="shared" si="56"/>
        <v>5.2039293384712193E-2</v>
      </c>
      <c r="K79" s="160">
        <v>33582</v>
      </c>
      <c r="L79" s="160">
        <v>3501</v>
      </c>
      <c r="M79" s="160">
        <v>36784</v>
      </c>
      <c r="N79" s="160">
        <v>45513</v>
      </c>
      <c r="O79" s="160">
        <v>44496</v>
      </c>
      <c r="P79" s="160">
        <v>42485</v>
      </c>
      <c r="Q79" s="161">
        <f>IFERROR(P79/O79-1,"-")</f>
        <v>-4.5195073714491163E-2</v>
      </c>
      <c r="R79" s="161">
        <f t="shared" si="58"/>
        <v>5.0425683687288357E-2</v>
      </c>
      <c r="S79" s="160">
        <v>40712</v>
      </c>
      <c r="T79" s="160">
        <v>46640</v>
      </c>
      <c r="U79" s="160">
        <v>53920</v>
      </c>
      <c r="V79" s="160">
        <v>52693</v>
      </c>
      <c r="W79" s="160">
        <v>52492</v>
      </c>
      <c r="X79" s="161">
        <f>IFERROR(W79/V79-1,"-")</f>
        <v>-3.8145484219915815E-3</v>
      </c>
      <c r="Y79" s="161">
        <f>W79/W$8</f>
        <v>5.072553400384993E-2</v>
      </c>
    </row>
    <row r="80" spans="1:25" x14ac:dyDescent="0.25">
      <c r="A80" s="56"/>
      <c r="B80" s="163" t="s">
        <v>103</v>
      </c>
      <c r="C80" s="164">
        <v>2296</v>
      </c>
      <c r="D80" s="164">
        <v>2388</v>
      </c>
      <c r="E80" s="164">
        <v>6265</v>
      </c>
      <c r="F80" s="164">
        <v>4605</v>
      </c>
      <c r="G80" s="164">
        <v>3632</v>
      </c>
      <c r="H80" s="164">
        <v>4650</v>
      </c>
      <c r="I80" s="165">
        <f>IFERROR(H80/G80-1,"-")</f>
        <v>0.28028634361233484</v>
      </c>
      <c r="J80" s="165">
        <f t="shared" si="56"/>
        <v>2.4181344482753241E-2</v>
      </c>
      <c r="K80" s="164">
        <v>4508</v>
      </c>
      <c r="L80" s="164">
        <v>1144</v>
      </c>
      <c r="M80" s="164">
        <v>4724</v>
      </c>
      <c r="N80" s="164">
        <v>3490</v>
      </c>
      <c r="O80" s="164">
        <v>6260</v>
      </c>
      <c r="P80" s="164">
        <v>4527</v>
      </c>
      <c r="Q80" s="165">
        <f>IFERROR(P80/O80-1,"-")</f>
        <v>-0.27683706070287539</v>
      </c>
      <c r="R80" s="165">
        <f t="shared" si="58"/>
        <v>5.3731215735519453E-3</v>
      </c>
      <c r="S80" s="164">
        <v>6804</v>
      </c>
      <c r="T80" s="164">
        <v>10989</v>
      </c>
      <c r="U80" s="164">
        <v>8095</v>
      </c>
      <c r="V80" s="164">
        <v>9892</v>
      </c>
      <c r="W80" s="164">
        <v>9177</v>
      </c>
      <c r="X80" s="165">
        <f>IFERROR(W80/V80-1,"-")</f>
        <v>-7.2280630812778024E-2</v>
      </c>
      <c r="Y80" s="165">
        <f>W80/W$8</f>
        <v>8.8681746847773142E-3</v>
      </c>
    </row>
    <row r="81" spans="1:25" x14ac:dyDescent="0.25">
      <c r="A81" s="56"/>
      <c r="B81" s="163" t="s">
        <v>100</v>
      </c>
      <c r="C81" s="164">
        <v>4834</v>
      </c>
      <c r="D81" s="164">
        <v>811</v>
      </c>
      <c r="E81" s="164">
        <v>3591</v>
      </c>
      <c r="F81" s="164">
        <v>3802</v>
      </c>
      <c r="G81" s="164">
        <v>4565</v>
      </c>
      <c r="H81" s="164">
        <v>5357</v>
      </c>
      <c r="I81" s="165">
        <f>IFERROR(H81/G81-1,"-")</f>
        <v>0.17349397590361448</v>
      </c>
      <c r="J81" s="165">
        <f t="shared" si="56"/>
        <v>2.7857948901958949E-2</v>
      </c>
      <c r="K81" s="164">
        <v>29074</v>
      </c>
      <c r="L81" s="164">
        <v>2357</v>
      </c>
      <c r="M81" s="164">
        <v>32060</v>
      </c>
      <c r="N81" s="164">
        <v>42023</v>
      </c>
      <c r="O81" s="164">
        <v>38236</v>
      </c>
      <c r="P81" s="164">
        <v>37958</v>
      </c>
      <c r="Q81" s="165">
        <f>IFERROR(P81/O81-1,"-")</f>
        <v>-7.2706350036614298E-3</v>
      </c>
      <c r="R81" s="165">
        <f t="shared" si="58"/>
        <v>4.5052562113736414E-2</v>
      </c>
      <c r="S81" s="164">
        <v>33908</v>
      </c>
      <c r="T81" s="164">
        <v>35651</v>
      </c>
      <c r="U81" s="164">
        <v>45825</v>
      </c>
      <c r="V81" s="164">
        <v>42801</v>
      </c>
      <c r="W81" s="164">
        <v>43315</v>
      </c>
      <c r="X81" s="165">
        <f>IFERROR(W81/V81-1,"-")</f>
        <v>1.2009065208756775E-2</v>
      </c>
      <c r="Y81" s="165">
        <f>W81/W$8</f>
        <v>4.1857359319072612E-2</v>
      </c>
    </row>
    <row r="82" spans="1:25" x14ac:dyDescent="0.25">
      <c r="A82" s="56"/>
      <c r="B82" s="159" t="s">
        <v>107</v>
      </c>
      <c r="C82" s="160">
        <v>15695</v>
      </c>
      <c r="D82" s="160">
        <v>3326</v>
      </c>
      <c r="E82" s="160">
        <v>17065</v>
      </c>
      <c r="F82" s="160">
        <v>15683</v>
      </c>
      <c r="G82" s="160">
        <v>17817</v>
      </c>
      <c r="H82" s="160">
        <v>18199</v>
      </c>
      <c r="I82" s="161">
        <f>IFERROR(H82/G82-1,"-")</f>
        <v>2.1440197564124075E-2</v>
      </c>
      <c r="J82" s="161">
        <f t="shared" si="56"/>
        <v>9.4640061987446497E-2</v>
      </c>
      <c r="K82" s="160">
        <v>59812</v>
      </c>
      <c r="L82" s="160">
        <v>3707</v>
      </c>
      <c r="M82" s="160">
        <v>53291</v>
      </c>
      <c r="N82" s="160">
        <v>81667</v>
      </c>
      <c r="O82" s="160">
        <v>103268</v>
      </c>
      <c r="P82" s="160">
        <v>104698</v>
      </c>
      <c r="Q82" s="161">
        <f>IFERROR(P82/O82-1,"-")</f>
        <v>1.3847464848742996E-2</v>
      </c>
      <c r="R82" s="161">
        <f t="shared" si="58"/>
        <v>0.12426664071299792</v>
      </c>
      <c r="S82" s="160">
        <v>75507</v>
      </c>
      <c r="T82" s="160">
        <v>70356</v>
      </c>
      <c r="U82" s="160">
        <v>97350</v>
      </c>
      <c r="V82" s="160">
        <v>121085</v>
      </c>
      <c r="W82" s="160">
        <v>122897</v>
      </c>
      <c r="X82" s="161">
        <f>IFERROR(W82/V82-1,"-")</f>
        <v>1.4964694223066344E-2</v>
      </c>
      <c r="Y82" s="161">
        <f>W82/W$8</f>
        <v>0.11876125795304322</v>
      </c>
    </row>
    <row r="83" spans="1:25" s="56" customFormat="1" x14ac:dyDescent="0.25">
      <c r="B83" s="163" t="s">
        <v>110</v>
      </c>
      <c r="C83" s="164">
        <v>2122</v>
      </c>
      <c r="D83" s="164">
        <v>241</v>
      </c>
      <c r="E83" s="164">
        <v>1680</v>
      </c>
      <c r="F83" s="164">
        <v>2240</v>
      </c>
      <c r="G83" s="164">
        <v>2832</v>
      </c>
      <c r="H83" s="164">
        <v>2506</v>
      </c>
      <c r="I83" s="165">
        <f t="shared" ref="I83:I90" si="59">IFERROR(H83/G83-1,"-")</f>
        <v>-0.11511299435028244</v>
      </c>
      <c r="J83" s="165">
        <f t="shared" si="56"/>
        <v>1.3031924575006371E-2</v>
      </c>
      <c r="K83" s="164">
        <v>12866</v>
      </c>
      <c r="L83" s="164">
        <v>268</v>
      </c>
      <c r="M83" s="164">
        <v>10322</v>
      </c>
      <c r="N83" s="164">
        <v>17344</v>
      </c>
      <c r="O83" s="164">
        <v>22218</v>
      </c>
      <c r="P83" s="164">
        <v>22568</v>
      </c>
      <c r="Q83" s="165">
        <f t="shared" ref="Q83:Q90" si="60">IFERROR(P83/O83-1,"-")</f>
        <v>1.5752993068683052E-2</v>
      </c>
      <c r="R83" s="165">
        <f t="shared" si="58"/>
        <v>2.6786085193708925E-2</v>
      </c>
      <c r="S83" s="164">
        <v>14988</v>
      </c>
      <c r="T83" s="164">
        <v>12002</v>
      </c>
      <c r="U83" s="164">
        <v>19584</v>
      </c>
      <c r="V83" s="164">
        <v>25050</v>
      </c>
      <c r="W83" s="164">
        <v>25074</v>
      </c>
      <c r="X83" s="165">
        <f t="shared" ref="X83:X90" si="61">IFERROR(W83/V83-1,"-")</f>
        <v>9.5808383233531025E-4</v>
      </c>
      <c r="Y83" s="165">
        <f t="shared" ref="Y83:Y90" si="62">W83/W$8</f>
        <v>2.4230207262297743E-2</v>
      </c>
    </row>
    <row r="84" spans="1:25" s="56" customFormat="1" x14ac:dyDescent="0.25">
      <c r="B84" s="163" t="s">
        <v>113</v>
      </c>
      <c r="C84" s="164">
        <v>4630</v>
      </c>
      <c r="D84" s="164">
        <v>830</v>
      </c>
      <c r="E84" s="164">
        <v>4204</v>
      </c>
      <c r="F84" s="164">
        <v>4711</v>
      </c>
      <c r="G84" s="164">
        <v>5146</v>
      </c>
      <c r="H84" s="164">
        <v>4650</v>
      </c>
      <c r="I84" s="165">
        <f t="shared" si="59"/>
        <v>-9.6385542168674676E-2</v>
      </c>
      <c r="J84" s="165">
        <f t="shared" si="56"/>
        <v>2.4181344482753241E-2</v>
      </c>
      <c r="K84" s="164">
        <v>23780</v>
      </c>
      <c r="L84" s="164">
        <v>715</v>
      </c>
      <c r="M84" s="164">
        <v>19057</v>
      </c>
      <c r="N84" s="164">
        <v>28064</v>
      </c>
      <c r="O84" s="164">
        <v>34381</v>
      </c>
      <c r="P84" s="164">
        <v>33421</v>
      </c>
      <c r="Q84" s="165">
        <f t="shared" si="60"/>
        <v>-2.7922398999447373E-2</v>
      </c>
      <c r="R84" s="165">
        <f t="shared" si="58"/>
        <v>3.9667571484355992E-2</v>
      </c>
      <c r="S84" s="164">
        <v>28410</v>
      </c>
      <c r="T84" s="164">
        <v>23261</v>
      </c>
      <c r="U84" s="164">
        <v>32775</v>
      </c>
      <c r="V84" s="164">
        <v>39527</v>
      </c>
      <c r="W84" s="164">
        <v>38071</v>
      </c>
      <c r="X84" s="165">
        <f t="shared" si="61"/>
        <v>-3.6835580742277441E-2</v>
      </c>
      <c r="Y84" s="165">
        <f t="shared" si="62"/>
        <v>3.6789830927771293E-2</v>
      </c>
    </row>
    <row r="85" spans="1:25" x14ac:dyDescent="0.25">
      <c r="A85" s="56"/>
      <c r="B85" s="163" t="s">
        <v>116</v>
      </c>
      <c r="C85" s="164">
        <v>1312</v>
      </c>
      <c r="D85" s="164">
        <v>1090</v>
      </c>
      <c r="E85" s="164">
        <v>2063</v>
      </c>
      <c r="F85" s="164">
        <v>1591</v>
      </c>
      <c r="G85" s="164">
        <v>1452</v>
      </c>
      <c r="H85" s="164">
        <v>1612</v>
      </c>
      <c r="I85" s="165">
        <f t="shared" si="59"/>
        <v>0.11019283746556474</v>
      </c>
      <c r="J85" s="165">
        <f t="shared" si="56"/>
        <v>8.3828660873544562E-3</v>
      </c>
      <c r="K85" s="164">
        <v>3742</v>
      </c>
      <c r="L85" s="164">
        <v>801</v>
      </c>
      <c r="M85" s="164">
        <v>4756</v>
      </c>
      <c r="N85" s="164">
        <v>7487</v>
      </c>
      <c r="O85" s="164">
        <v>11240</v>
      </c>
      <c r="P85" s="164">
        <v>10520</v>
      </c>
      <c r="Q85" s="165">
        <f t="shared" si="60"/>
        <v>-6.4056939501779375E-2</v>
      </c>
      <c r="R85" s="165">
        <f t="shared" si="58"/>
        <v>1.2486246731558751E-2</v>
      </c>
      <c r="S85" s="164">
        <v>5054</v>
      </c>
      <c r="T85" s="164">
        <v>6819</v>
      </c>
      <c r="U85" s="164">
        <v>9078</v>
      </c>
      <c r="V85" s="164">
        <v>12692</v>
      </c>
      <c r="W85" s="164">
        <v>12132</v>
      </c>
      <c r="X85" s="165">
        <f t="shared" si="61"/>
        <v>-4.4122281752284942E-2</v>
      </c>
      <c r="Y85" s="165">
        <f t="shared" si="62"/>
        <v>1.1723732731363014E-2</v>
      </c>
    </row>
    <row r="86" spans="1:25" x14ac:dyDescent="0.25">
      <c r="A86" s="56"/>
      <c r="B86" s="163" t="s">
        <v>123</v>
      </c>
      <c r="C86" s="164">
        <v>223</v>
      </c>
      <c r="D86" s="164">
        <v>27</v>
      </c>
      <c r="E86" s="164">
        <v>447</v>
      </c>
      <c r="F86" s="164">
        <v>358</v>
      </c>
      <c r="G86" s="164">
        <v>469</v>
      </c>
      <c r="H86" s="164">
        <v>506</v>
      </c>
      <c r="I86" s="165">
        <f t="shared" si="59"/>
        <v>7.8891257995735709E-2</v>
      </c>
      <c r="J86" s="165">
        <f t="shared" si="56"/>
        <v>2.6313463028544387E-3</v>
      </c>
      <c r="K86" s="164">
        <v>951</v>
      </c>
      <c r="L86" s="164">
        <v>56</v>
      </c>
      <c r="M86" s="164">
        <v>1191</v>
      </c>
      <c r="N86" s="164">
        <v>1246</v>
      </c>
      <c r="O86" s="164">
        <v>1975</v>
      </c>
      <c r="P86" s="164">
        <v>2914</v>
      </c>
      <c r="Q86" s="165">
        <f t="shared" si="60"/>
        <v>0.47544303797468346</v>
      </c>
      <c r="R86" s="165">
        <f t="shared" si="58"/>
        <v>3.45864286841846E-3</v>
      </c>
      <c r="S86" s="164">
        <v>1174</v>
      </c>
      <c r="T86" s="164">
        <v>1638</v>
      </c>
      <c r="U86" s="164">
        <v>1604</v>
      </c>
      <c r="V86" s="164">
        <v>2444</v>
      </c>
      <c r="W86" s="164">
        <v>3420</v>
      </c>
      <c r="X86" s="165">
        <f t="shared" si="61"/>
        <v>0.39934533551554829</v>
      </c>
      <c r="Y86" s="165">
        <f t="shared" si="62"/>
        <v>3.3049098204139061E-3</v>
      </c>
    </row>
    <row r="87" spans="1:25" x14ac:dyDescent="0.25">
      <c r="A87" s="56"/>
      <c r="B87" s="163" t="s">
        <v>119</v>
      </c>
      <c r="C87" s="164">
        <v>139</v>
      </c>
      <c r="D87" s="164">
        <v>49</v>
      </c>
      <c r="E87" s="164">
        <v>348</v>
      </c>
      <c r="F87" s="164">
        <v>273</v>
      </c>
      <c r="G87" s="164">
        <v>200</v>
      </c>
      <c r="H87" s="164">
        <v>242</v>
      </c>
      <c r="I87" s="165">
        <f t="shared" si="59"/>
        <v>0.20999999999999996</v>
      </c>
      <c r="J87" s="165">
        <f t="shared" si="56"/>
        <v>1.2584699709303837E-3</v>
      </c>
      <c r="K87" s="164">
        <v>854</v>
      </c>
      <c r="L87" s="164">
        <v>57</v>
      </c>
      <c r="M87" s="164">
        <v>1109</v>
      </c>
      <c r="N87" s="164">
        <v>1269</v>
      </c>
      <c r="O87" s="164">
        <v>1443</v>
      </c>
      <c r="P87" s="164">
        <v>1791</v>
      </c>
      <c r="Q87" s="165">
        <f t="shared" si="60"/>
        <v>0.24116424116424118</v>
      </c>
      <c r="R87" s="165">
        <f t="shared" si="58"/>
        <v>2.1257478988803919E-3</v>
      </c>
      <c r="S87" s="164">
        <v>993</v>
      </c>
      <c r="T87" s="164">
        <v>1457</v>
      </c>
      <c r="U87" s="164">
        <v>1542</v>
      </c>
      <c r="V87" s="164">
        <v>1643</v>
      </c>
      <c r="W87" s="164">
        <v>2033</v>
      </c>
      <c r="X87" s="165">
        <f t="shared" si="61"/>
        <v>0.23737066342057211</v>
      </c>
      <c r="Y87" s="165">
        <f t="shared" si="62"/>
        <v>1.9645852821349331E-3</v>
      </c>
    </row>
    <row r="88" spans="1:25" x14ac:dyDescent="0.25">
      <c r="A88" s="56"/>
      <c r="B88" s="163" t="s">
        <v>128</v>
      </c>
      <c r="C88" s="164">
        <v>282</v>
      </c>
      <c r="D88" s="164">
        <v>11</v>
      </c>
      <c r="E88" s="164">
        <v>207</v>
      </c>
      <c r="F88" s="164">
        <v>237</v>
      </c>
      <c r="G88" s="164">
        <v>261</v>
      </c>
      <c r="H88" s="164">
        <v>276</v>
      </c>
      <c r="I88" s="165">
        <f t="shared" si="59"/>
        <v>5.7471264367816133E-2</v>
      </c>
      <c r="J88" s="165">
        <f t="shared" si="56"/>
        <v>1.4352798015569667E-3</v>
      </c>
      <c r="K88" s="164">
        <v>1406</v>
      </c>
      <c r="L88" s="164">
        <v>4</v>
      </c>
      <c r="M88" s="164">
        <v>1174</v>
      </c>
      <c r="N88" s="164">
        <v>1961</v>
      </c>
      <c r="O88" s="164">
        <v>1954</v>
      </c>
      <c r="P88" s="164">
        <v>1872</v>
      </c>
      <c r="Q88" s="165">
        <f t="shared" si="60"/>
        <v>-4.1965199590583424E-2</v>
      </c>
      <c r="R88" s="165">
        <f t="shared" si="58"/>
        <v>2.221887251091063E-3</v>
      </c>
      <c r="S88" s="164">
        <v>1688</v>
      </c>
      <c r="T88" s="164">
        <v>1381</v>
      </c>
      <c r="U88" s="164">
        <v>2198</v>
      </c>
      <c r="V88" s="164">
        <v>2215</v>
      </c>
      <c r="W88" s="164">
        <v>2148</v>
      </c>
      <c r="X88" s="165">
        <f t="shared" si="61"/>
        <v>-3.0248306997742613E-2</v>
      </c>
      <c r="Y88" s="165">
        <f t="shared" si="62"/>
        <v>2.0757152907161023E-3</v>
      </c>
    </row>
    <row r="89" spans="1:25" x14ac:dyDescent="0.25">
      <c r="A89" s="56"/>
      <c r="B89" s="163" t="s">
        <v>131</v>
      </c>
      <c r="C89" s="164">
        <v>378</v>
      </c>
      <c r="D89" s="164">
        <v>64</v>
      </c>
      <c r="E89" s="164">
        <v>341</v>
      </c>
      <c r="F89" s="164">
        <v>287</v>
      </c>
      <c r="G89" s="164">
        <v>292</v>
      </c>
      <c r="H89" s="164">
        <v>364</v>
      </c>
      <c r="I89" s="165">
        <f t="shared" si="59"/>
        <v>0.24657534246575352</v>
      </c>
      <c r="J89" s="165">
        <f t="shared" si="56"/>
        <v>1.8929052455316515E-3</v>
      </c>
      <c r="K89" s="164">
        <v>1875</v>
      </c>
      <c r="L89" s="164">
        <v>36</v>
      </c>
      <c r="M89" s="164">
        <v>766</v>
      </c>
      <c r="N89" s="164">
        <v>1696</v>
      </c>
      <c r="O89" s="164">
        <v>2233</v>
      </c>
      <c r="P89" s="164">
        <v>1452</v>
      </c>
      <c r="Q89" s="165">
        <f t="shared" si="60"/>
        <v>-0.34975369458128081</v>
      </c>
      <c r="R89" s="165">
        <f t="shared" si="58"/>
        <v>1.7233869062949912E-3</v>
      </c>
      <c r="S89" s="164">
        <v>2253</v>
      </c>
      <c r="T89" s="164">
        <v>1107</v>
      </c>
      <c r="U89" s="164">
        <v>1983</v>
      </c>
      <c r="V89" s="164">
        <v>2525</v>
      </c>
      <c r="W89" s="164">
        <v>1816</v>
      </c>
      <c r="X89" s="165">
        <f t="shared" si="61"/>
        <v>-0.28079207920792082</v>
      </c>
      <c r="Y89" s="165">
        <f t="shared" si="62"/>
        <v>1.75488778768177E-3</v>
      </c>
    </row>
    <row r="90" spans="1:25" x14ac:dyDescent="0.25">
      <c r="A90" s="56"/>
      <c r="B90" s="168" t="s">
        <v>145</v>
      </c>
      <c r="C90" s="169">
        <f t="shared" ref="C90" si="63">C82-SUM(C83:C89)</f>
        <v>6609</v>
      </c>
      <c r="D90" s="169">
        <f t="shared" ref="D90:H90" si="64">D82-SUM(D83:D89)</f>
        <v>1014</v>
      </c>
      <c r="E90" s="169">
        <f t="shared" si="64"/>
        <v>7775</v>
      </c>
      <c r="F90" s="169">
        <f t="shared" si="64"/>
        <v>5986</v>
      </c>
      <c r="G90" s="169">
        <f t="shared" si="64"/>
        <v>7165</v>
      </c>
      <c r="H90" s="169">
        <f t="shared" si="64"/>
        <v>8043</v>
      </c>
      <c r="I90" s="170">
        <f t="shared" si="59"/>
        <v>0.12254012561060712</v>
      </c>
      <c r="J90" s="170">
        <f t="shared" si="56"/>
        <v>4.1825925521458994E-2</v>
      </c>
      <c r="K90" s="169">
        <f t="shared" ref="K90:P90" si="65">K82-SUM(K83:K89)</f>
        <v>14338</v>
      </c>
      <c r="L90" s="169">
        <f t="shared" si="65"/>
        <v>1770</v>
      </c>
      <c r="M90" s="169">
        <f t="shared" si="65"/>
        <v>14916</v>
      </c>
      <c r="N90" s="169">
        <f t="shared" si="65"/>
        <v>22600</v>
      </c>
      <c r="O90" s="169">
        <f t="shared" si="65"/>
        <v>27824</v>
      </c>
      <c r="P90" s="169">
        <f t="shared" si="65"/>
        <v>30160</v>
      </c>
      <c r="Q90" s="170">
        <f t="shared" si="60"/>
        <v>8.3956296722254242E-2</v>
      </c>
      <c r="R90" s="170">
        <f t="shared" si="58"/>
        <v>3.579707237868935E-2</v>
      </c>
      <c r="S90" s="169">
        <f>S82-SUM(S83:S89)</f>
        <v>20947</v>
      </c>
      <c r="T90" s="169">
        <f>T82-SUM(T83:T89)</f>
        <v>22691</v>
      </c>
      <c r="U90" s="169">
        <f>U82-SUM(U83:U89)</f>
        <v>28586</v>
      </c>
      <c r="V90" s="169">
        <f>V82-SUM(V83:V89)</f>
        <v>34989</v>
      </c>
      <c r="W90" s="169">
        <f>W82-SUM(W83:W89)</f>
        <v>38203</v>
      </c>
      <c r="X90" s="170">
        <f t="shared" si="61"/>
        <v>9.1857440910000365E-2</v>
      </c>
      <c r="Y90" s="170">
        <f t="shared" si="62"/>
        <v>3.6917388850664458E-2</v>
      </c>
    </row>
    <row r="91" spans="1:25" x14ac:dyDescent="0.25">
      <c r="A91" s="56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6"/>
      <c r="B92" s="156" t="s">
        <v>68</v>
      </c>
      <c r="C92" s="176">
        <f t="shared" ref="C92:H92" si="66">C93+C96</f>
        <v>4061</v>
      </c>
      <c r="D92" s="176">
        <f t="shared" si="66"/>
        <v>0</v>
      </c>
      <c r="E92" s="176">
        <f t="shared" si="66"/>
        <v>0</v>
      </c>
      <c r="F92" s="176">
        <f t="shared" si="66"/>
        <v>2355</v>
      </c>
      <c r="G92" s="176">
        <f t="shared" si="66"/>
        <v>2291</v>
      </c>
      <c r="H92" s="176">
        <f t="shared" si="66"/>
        <v>2482</v>
      </c>
      <c r="I92" s="177">
        <f>IFERROR(H92/G92-1,"-")</f>
        <v>8.3369707551287586E-2</v>
      </c>
      <c r="J92" s="177">
        <f t="shared" ref="J92:J104" si="67">H92/H$8</f>
        <v>1.2907117635740548E-2</v>
      </c>
      <c r="K92" s="176">
        <f t="shared" ref="K92:P92" si="68">K93+K96</f>
        <v>8693</v>
      </c>
      <c r="L92" s="176">
        <f t="shared" si="68"/>
        <v>0</v>
      </c>
      <c r="M92" s="176">
        <f t="shared" si="68"/>
        <v>0</v>
      </c>
      <c r="N92" s="176">
        <f t="shared" si="68"/>
        <v>13964</v>
      </c>
      <c r="O92" s="176">
        <f t="shared" si="68"/>
        <v>12897</v>
      </c>
      <c r="P92" s="176">
        <f t="shared" si="68"/>
        <v>12365</v>
      </c>
      <c r="Q92" s="177">
        <f>IFERROR(P92/O92-1,"-")</f>
        <v>-4.1249903078235284E-2</v>
      </c>
      <c r="R92" s="177">
        <f t="shared" ref="R92:R104" si="69">P92/P$8</f>
        <v>1.4676087531912924E-2</v>
      </c>
      <c r="S92" s="176">
        <f>S93+S96</f>
        <v>12754</v>
      </c>
      <c r="T92" s="176">
        <f>T93+T96</f>
        <v>12444</v>
      </c>
      <c r="U92" s="176">
        <f>U93+U96</f>
        <v>16319</v>
      </c>
      <c r="V92" s="176">
        <f>V93+V96</f>
        <v>15188</v>
      </c>
      <c r="W92" s="176">
        <f>W93+W96</f>
        <v>14847</v>
      </c>
      <c r="X92" s="177">
        <f>IFERROR(W92/V92-1,"-")</f>
        <v>-2.2451935738741158E-2</v>
      </c>
      <c r="Y92" s="177">
        <f>W92/W$8</f>
        <v>1.4347367281779317E-2</v>
      </c>
    </row>
    <row r="93" spans="1:25" x14ac:dyDescent="0.25">
      <c r="A93" s="56"/>
      <c r="B93" s="159" t="s">
        <v>97</v>
      </c>
      <c r="C93" s="160">
        <v>2731</v>
      </c>
      <c r="D93" s="160">
        <v>0</v>
      </c>
      <c r="E93" s="160">
        <v>0</v>
      </c>
      <c r="F93" s="160">
        <v>1469</v>
      </c>
      <c r="G93" s="160">
        <v>1517</v>
      </c>
      <c r="H93" s="160">
        <v>1578</v>
      </c>
      <c r="I93" s="161">
        <f>IFERROR(H93/G93-1,"-")</f>
        <v>4.0210942649967052E-2</v>
      </c>
      <c r="J93" s="161">
        <f t="shared" si="67"/>
        <v>8.2060562567278748E-3</v>
      </c>
      <c r="K93" s="160">
        <v>4723</v>
      </c>
      <c r="L93" s="160">
        <v>0</v>
      </c>
      <c r="M93" s="160">
        <v>0</v>
      </c>
      <c r="N93" s="160">
        <v>8095</v>
      </c>
      <c r="O93" s="160">
        <v>5459</v>
      </c>
      <c r="P93" s="160">
        <v>5597</v>
      </c>
      <c r="Q93" s="161">
        <f>IFERROR(P93/O93-1,"-")</f>
        <v>2.5279355193258857E-2</v>
      </c>
      <c r="R93" s="161">
        <f t="shared" si="69"/>
        <v>6.643110547199081E-3</v>
      </c>
      <c r="S93" s="160">
        <v>7454</v>
      </c>
      <c r="T93" s="160">
        <v>6703</v>
      </c>
      <c r="U93" s="160">
        <v>9564</v>
      </c>
      <c r="V93" s="160">
        <v>6976</v>
      </c>
      <c r="W93" s="160">
        <v>7175</v>
      </c>
      <c r="X93" s="161">
        <f>IFERROR(W93/V93-1,"-")</f>
        <v>2.8526376146789101E-2</v>
      </c>
      <c r="Y93" s="161">
        <f>W93/W$8</f>
        <v>6.9335461875642624E-3</v>
      </c>
    </row>
    <row r="94" spans="1:25" x14ac:dyDescent="0.25">
      <c r="A94" s="56"/>
      <c r="B94" s="163" t="s">
        <v>103</v>
      </c>
      <c r="C94" s="164">
        <v>2063</v>
      </c>
      <c r="D94" s="164">
        <v>0</v>
      </c>
      <c r="E94" s="164">
        <v>0</v>
      </c>
      <c r="F94" s="164">
        <v>1010</v>
      </c>
      <c r="G94" s="164">
        <v>1048</v>
      </c>
      <c r="H94" s="164">
        <v>1131</v>
      </c>
      <c r="I94" s="165">
        <f>IFERROR(H94/G94-1,"-")</f>
        <v>7.9198473282442672E-2</v>
      </c>
      <c r="J94" s="165">
        <f t="shared" si="67"/>
        <v>5.8815270129019175E-3</v>
      </c>
      <c r="K94" s="164">
        <v>2176</v>
      </c>
      <c r="L94" s="164">
        <v>0</v>
      </c>
      <c r="M94" s="164">
        <v>0</v>
      </c>
      <c r="N94" s="164">
        <v>1591</v>
      </c>
      <c r="O94" s="164">
        <v>748</v>
      </c>
      <c r="P94" s="164">
        <v>994</v>
      </c>
      <c r="Q94" s="165">
        <f>IFERROR(P94/O94-1,"-")</f>
        <v>0.32887700534759357</v>
      </c>
      <c r="R94" s="165">
        <f t="shared" si="69"/>
        <v>1.1797841493507034E-3</v>
      </c>
      <c r="S94" s="164">
        <v>4239</v>
      </c>
      <c r="T94" s="164">
        <v>3234</v>
      </c>
      <c r="U94" s="164">
        <v>2601</v>
      </c>
      <c r="V94" s="164">
        <v>1796</v>
      </c>
      <c r="W94" s="164">
        <v>2125</v>
      </c>
      <c r="X94" s="165">
        <f>IFERROR(W94/V94-1,"-")</f>
        <v>0.18318485523385308</v>
      </c>
      <c r="Y94" s="165">
        <f>W94/W$8</f>
        <v>2.0534892889998687E-3</v>
      </c>
    </row>
    <row r="95" spans="1:25" x14ac:dyDescent="0.25">
      <c r="A95" s="56"/>
      <c r="B95" s="163" t="s">
        <v>100</v>
      </c>
      <c r="C95" s="164">
        <v>668</v>
      </c>
      <c r="D95" s="164">
        <v>0</v>
      </c>
      <c r="E95" s="164">
        <v>0</v>
      </c>
      <c r="F95" s="164">
        <v>459</v>
      </c>
      <c r="G95" s="164">
        <v>469</v>
      </c>
      <c r="H95" s="164">
        <v>447</v>
      </c>
      <c r="I95" s="165">
        <f>IFERROR(H95/G95-1,"-")</f>
        <v>-4.6908315565031944E-2</v>
      </c>
      <c r="J95" s="165">
        <f t="shared" si="67"/>
        <v>2.3245292438259569E-3</v>
      </c>
      <c r="K95" s="164">
        <v>2547</v>
      </c>
      <c r="L95" s="164">
        <v>0</v>
      </c>
      <c r="M95" s="164">
        <v>0</v>
      </c>
      <c r="N95" s="164">
        <v>6504</v>
      </c>
      <c r="O95" s="164">
        <v>4711</v>
      </c>
      <c r="P95" s="164">
        <v>4603</v>
      </c>
      <c r="Q95" s="165">
        <f>IFERROR(P95/O95-1,"-")</f>
        <v>-2.2925068987476149E-2</v>
      </c>
      <c r="R95" s="165">
        <f t="shared" si="69"/>
        <v>5.4633263978483776E-3</v>
      </c>
      <c r="S95" s="164">
        <v>3215</v>
      </c>
      <c r="T95" s="164">
        <v>3469</v>
      </c>
      <c r="U95" s="164">
        <v>6963</v>
      </c>
      <c r="V95" s="164">
        <v>5180</v>
      </c>
      <c r="W95" s="164">
        <v>5050</v>
      </c>
      <c r="X95" s="165">
        <f>IFERROR(W95/V95-1,"-")</f>
        <v>-2.5096525096525046E-2</v>
      </c>
      <c r="Y95" s="165">
        <f>W95/W$8</f>
        <v>4.8800568985643937E-3</v>
      </c>
    </row>
    <row r="96" spans="1:25" x14ac:dyDescent="0.25">
      <c r="A96" s="56"/>
      <c r="B96" s="159" t="s">
        <v>107</v>
      </c>
      <c r="C96" s="160">
        <v>1330</v>
      </c>
      <c r="D96" s="160">
        <v>0</v>
      </c>
      <c r="E96" s="160">
        <v>0</v>
      </c>
      <c r="F96" s="160">
        <v>886</v>
      </c>
      <c r="G96" s="160">
        <v>774</v>
      </c>
      <c r="H96" s="160">
        <v>904</v>
      </c>
      <c r="I96" s="161">
        <f>IFERROR(H96/G96-1,"-")</f>
        <v>0.16795865633074936</v>
      </c>
      <c r="J96" s="161">
        <f t="shared" si="67"/>
        <v>4.7010613790126731E-3</v>
      </c>
      <c r="K96" s="160">
        <v>3970</v>
      </c>
      <c r="L96" s="160">
        <v>0</v>
      </c>
      <c r="M96" s="160">
        <v>0</v>
      </c>
      <c r="N96" s="160">
        <v>5869</v>
      </c>
      <c r="O96" s="160">
        <v>7438</v>
      </c>
      <c r="P96" s="160">
        <v>6768</v>
      </c>
      <c r="Q96" s="161">
        <f>IFERROR(P96/O96-1,"-")</f>
        <v>-9.0077977951062094E-2</v>
      </c>
      <c r="R96" s="161">
        <f t="shared" si="69"/>
        <v>8.0329769847138424E-3</v>
      </c>
      <c r="S96" s="160">
        <v>5300</v>
      </c>
      <c r="T96" s="160">
        <v>5741</v>
      </c>
      <c r="U96" s="160">
        <v>6755</v>
      </c>
      <c r="V96" s="160">
        <v>8212</v>
      </c>
      <c r="W96" s="160">
        <v>7672</v>
      </c>
      <c r="X96" s="161">
        <f>IFERROR(W96/V96-1,"-")</f>
        <v>-6.5757428153921049E-2</v>
      </c>
      <c r="Y96" s="161">
        <f>W96/W$8</f>
        <v>7.4138210942150552E-3</v>
      </c>
    </row>
    <row r="97" spans="1:25" s="56" customFormat="1" x14ac:dyDescent="0.25">
      <c r="B97" s="163" t="s">
        <v>110</v>
      </c>
      <c r="C97" s="164">
        <v>79</v>
      </c>
      <c r="D97" s="164">
        <v>0</v>
      </c>
      <c r="E97" s="164">
        <v>0</v>
      </c>
      <c r="F97" s="164">
        <v>57</v>
      </c>
      <c r="G97" s="164">
        <v>74</v>
      </c>
      <c r="H97" s="164">
        <v>66</v>
      </c>
      <c r="I97" s="165">
        <f t="shared" ref="I97:I104" si="70">IFERROR(H97/G97-1,"-")</f>
        <v>-0.10810810810810811</v>
      </c>
      <c r="J97" s="165">
        <f t="shared" si="67"/>
        <v>3.4321908298101374E-4</v>
      </c>
      <c r="K97" s="164">
        <v>915</v>
      </c>
      <c r="L97" s="164">
        <v>0</v>
      </c>
      <c r="M97" s="164">
        <v>0</v>
      </c>
      <c r="N97" s="164">
        <v>1076</v>
      </c>
      <c r="O97" s="164">
        <v>1290</v>
      </c>
      <c r="P97" s="164">
        <v>1122</v>
      </c>
      <c r="Q97" s="165">
        <f t="shared" ref="Q97:Q104" si="71">IFERROR(P97/O97-1,"-")</f>
        <v>-0.13023255813953494</v>
      </c>
      <c r="R97" s="165">
        <f t="shared" si="69"/>
        <v>1.3317080639552205E-3</v>
      </c>
      <c r="S97" s="164">
        <v>994</v>
      </c>
      <c r="T97" s="164">
        <v>915</v>
      </c>
      <c r="U97" s="164">
        <v>1133</v>
      </c>
      <c r="V97" s="164">
        <v>1364</v>
      </c>
      <c r="W97" s="164">
        <v>1188</v>
      </c>
      <c r="X97" s="165">
        <f t="shared" ref="X97:X104" si="72">IFERROR(W97/V97-1,"-")</f>
        <v>-0.12903225806451613</v>
      </c>
      <c r="Y97" s="165">
        <f t="shared" ref="Y97:Y104" si="73">W97/W$8</f>
        <v>1.1480213060385148E-3</v>
      </c>
    </row>
    <row r="98" spans="1:25" s="56" customFormat="1" x14ac:dyDescent="0.25">
      <c r="B98" s="163" t="s">
        <v>113</v>
      </c>
      <c r="C98" s="164">
        <v>299</v>
      </c>
      <c r="D98" s="164">
        <v>0</v>
      </c>
      <c r="E98" s="164">
        <v>0</v>
      </c>
      <c r="F98" s="164">
        <v>111</v>
      </c>
      <c r="G98" s="164">
        <v>144</v>
      </c>
      <c r="H98" s="164">
        <v>141</v>
      </c>
      <c r="I98" s="165">
        <f t="shared" si="70"/>
        <v>-2.083333333333337E-2</v>
      </c>
      <c r="J98" s="165">
        <f t="shared" si="67"/>
        <v>7.332407681867112E-4</v>
      </c>
      <c r="K98" s="164">
        <v>772</v>
      </c>
      <c r="L98" s="164">
        <v>0</v>
      </c>
      <c r="M98" s="164">
        <v>0</v>
      </c>
      <c r="N98" s="164">
        <v>1239</v>
      </c>
      <c r="O98" s="164">
        <v>1601</v>
      </c>
      <c r="P98" s="164">
        <v>1409</v>
      </c>
      <c r="Q98" s="165">
        <f t="shared" si="71"/>
        <v>-0.11992504684572147</v>
      </c>
      <c r="R98" s="165">
        <f t="shared" si="69"/>
        <v>1.6723499662325361E-3</v>
      </c>
      <c r="S98" s="164">
        <v>1071</v>
      </c>
      <c r="T98" s="164">
        <v>1130</v>
      </c>
      <c r="U98" s="164">
        <v>1350</v>
      </c>
      <c r="V98" s="164">
        <v>1745</v>
      </c>
      <c r="W98" s="164">
        <v>1550</v>
      </c>
      <c r="X98" s="165">
        <f t="shared" si="72"/>
        <v>-0.11174785100286533</v>
      </c>
      <c r="Y98" s="165">
        <f t="shared" si="73"/>
        <v>1.4978392460940218E-3</v>
      </c>
    </row>
    <row r="99" spans="1:25" x14ac:dyDescent="0.25">
      <c r="A99" s="56"/>
      <c r="B99" s="163" t="s">
        <v>116</v>
      </c>
      <c r="C99" s="164">
        <v>539</v>
      </c>
      <c r="D99" s="164">
        <v>0</v>
      </c>
      <c r="E99" s="164">
        <v>0</v>
      </c>
      <c r="F99" s="164">
        <v>380</v>
      </c>
      <c r="G99" s="164">
        <v>243</v>
      </c>
      <c r="H99" s="164">
        <v>294</v>
      </c>
      <c r="I99" s="165">
        <f t="shared" si="70"/>
        <v>0.20987654320987659</v>
      </c>
      <c r="J99" s="165">
        <f t="shared" si="67"/>
        <v>1.5288850060063339E-3</v>
      </c>
      <c r="K99" s="164">
        <v>622</v>
      </c>
      <c r="L99" s="164">
        <v>0</v>
      </c>
      <c r="M99" s="164">
        <v>0</v>
      </c>
      <c r="N99" s="164">
        <v>978</v>
      </c>
      <c r="O99" s="164">
        <v>1088</v>
      </c>
      <c r="P99" s="164">
        <v>1023</v>
      </c>
      <c r="Q99" s="165">
        <f t="shared" si="71"/>
        <v>-5.9742647058823484E-2</v>
      </c>
      <c r="R99" s="165">
        <f t="shared" si="69"/>
        <v>1.2142044112532892E-3</v>
      </c>
      <c r="S99" s="164">
        <v>1161</v>
      </c>
      <c r="T99" s="164">
        <v>1096</v>
      </c>
      <c r="U99" s="164">
        <v>1358</v>
      </c>
      <c r="V99" s="164">
        <v>1331</v>
      </c>
      <c r="W99" s="164">
        <v>1317</v>
      </c>
      <c r="X99" s="165">
        <f t="shared" si="72"/>
        <v>-1.0518407212622094E-2</v>
      </c>
      <c r="Y99" s="165">
        <f t="shared" si="73"/>
        <v>1.2726801852295656E-3</v>
      </c>
    </row>
    <row r="100" spans="1:25" x14ac:dyDescent="0.25">
      <c r="A100" s="56"/>
      <c r="B100" s="163" t="s">
        <v>123</v>
      </c>
      <c r="C100" s="164">
        <v>55</v>
      </c>
      <c r="D100" s="164">
        <v>0</v>
      </c>
      <c r="E100" s="164">
        <v>0</v>
      </c>
      <c r="F100" s="164">
        <v>15</v>
      </c>
      <c r="G100" s="164">
        <v>47</v>
      </c>
      <c r="H100" s="164">
        <v>36</v>
      </c>
      <c r="I100" s="165">
        <f t="shared" si="70"/>
        <v>-0.23404255319148937</v>
      </c>
      <c r="J100" s="165">
        <f t="shared" si="67"/>
        <v>1.8721040889873477E-4</v>
      </c>
      <c r="K100" s="164">
        <v>210</v>
      </c>
      <c r="L100" s="164">
        <v>0</v>
      </c>
      <c r="M100" s="164">
        <v>0</v>
      </c>
      <c r="N100" s="164">
        <v>365</v>
      </c>
      <c r="O100" s="164">
        <v>411</v>
      </c>
      <c r="P100" s="164">
        <v>389</v>
      </c>
      <c r="Q100" s="165">
        <f t="shared" si="71"/>
        <v>-5.3527980535279851E-2</v>
      </c>
      <c r="R100" s="165">
        <f t="shared" si="69"/>
        <v>4.6170627172779032E-4</v>
      </c>
      <c r="S100" s="164">
        <v>265</v>
      </c>
      <c r="T100" s="164">
        <v>402</v>
      </c>
      <c r="U100" s="164">
        <v>380</v>
      </c>
      <c r="V100" s="164">
        <v>458</v>
      </c>
      <c r="W100" s="164">
        <v>425</v>
      </c>
      <c r="X100" s="165">
        <f t="shared" si="72"/>
        <v>-7.2052401746724892E-2</v>
      </c>
      <c r="Y100" s="165">
        <f t="shared" si="73"/>
        <v>4.106978577999737E-4</v>
      </c>
    </row>
    <row r="101" spans="1:25" x14ac:dyDescent="0.25">
      <c r="A101" s="56"/>
      <c r="B101" s="163" t="s">
        <v>119</v>
      </c>
      <c r="C101" s="164">
        <v>30</v>
      </c>
      <c r="D101" s="164">
        <v>0</v>
      </c>
      <c r="E101" s="164">
        <v>0</v>
      </c>
      <c r="F101" s="164">
        <v>51</v>
      </c>
      <c r="G101" s="164">
        <v>22</v>
      </c>
      <c r="H101" s="164">
        <v>37</v>
      </c>
      <c r="I101" s="165">
        <f t="shared" si="70"/>
        <v>0.68181818181818188</v>
      </c>
      <c r="J101" s="165">
        <f t="shared" si="67"/>
        <v>1.9241069803481074E-4</v>
      </c>
      <c r="K101" s="164">
        <v>102</v>
      </c>
      <c r="L101" s="164">
        <v>0</v>
      </c>
      <c r="M101" s="164">
        <v>0</v>
      </c>
      <c r="N101" s="164">
        <v>134</v>
      </c>
      <c r="O101" s="164">
        <v>337</v>
      </c>
      <c r="P101" s="164">
        <v>297</v>
      </c>
      <c r="Q101" s="165">
        <f t="shared" si="71"/>
        <v>-0.11869436201780414</v>
      </c>
      <c r="R101" s="165">
        <f t="shared" si="69"/>
        <v>3.5251095810579365E-4</v>
      </c>
      <c r="S101" s="164">
        <v>132</v>
      </c>
      <c r="T101" s="164">
        <v>250</v>
      </c>
      <c r="U101" s="164">
        <v>185</v>
      </c>
      <c r="V101" s="164">
        <v>359</v>
      </c>
      <c r="W101" s="164">
        <v>334</v>
      </c>
      <c r="X101" s="165">
        <f t="shared" si="72"/>
        <v>-6.9637883008356494E-2</v>
      </c>
      <c r="Y101" s="165">
        <f t="shared" si="73"/>
        <v>3.2276019883574405E-4</v>
      </c>
    </row>
    <row r="102" spans="1:25" x14ac:dyDescent="0.25">
      <c r="A102" s="56"/>
      <c r="B102" s="163" t="s">
        <v>128</v>
      </c>
      <c r="C102" s="164">
        <v>22</v>
      </c>
      <c r="D102" s="164">
        <v>0</v>
      </c>
      <c r="E102" s="164">
        <v>0</v>
      </c>
      <c r="F102" s="164">
        <v>6</v>
      </c>
      <c r="G102" s="164">
        <v>14</v>
      </c>
      <c r="H102" s="164">
        <v>12</v>
      </c>
      <c r="I102" s="165">
        <f t="shared" si="70"/>
        <v>-0.1428571428571429</v>
      </c>
      <c r="J102" s="165">
        <f t="shared" si="67"/>
        <v>6.2403469632911585E-5</v>
      </c>
      <c r="K102" s="164">
        <v>90</v>
      </c>
      <c r="L102" s="164">
        <v>0</v>
      </c>
      <c r="M102" s="164">
        <v>0</v>
      </c>
      <c r="N102" s="164">
        <v>61</v>
      </c>
      <c r="O102" s="164">
        <v>90</v>
      </c>
      <c r="P102" s="164">
        <v>98</v>
      </c>
      <c r="Q102" s="165">
        <f t="shared" si="71"/>
        <v>8.8888888888888795E-2</v>
      </c>
      <c r="R102" s="165">
        <f t="shared" si="69"/>
        <v>1.1631674711908343E-4</v>
      </c>
      <c r="S102" s="164">
        <v>112</v>
      </c>
      <c r="T102" s="164">
        <v>159</v>
      </c>
      <c r="U102" s="164">
        <v>67</v>
      </c>
      <c r="V102" s="164">
        <v>104</v>
      </c>
      <c r="W102" s="164">
        <v>110</v>
      </c>
      <c r="X102" s="165">
        <f t="shared" si="72"/>
        <v>5.7692307692307709E-2</v>
      </c>
      <c r="Y102" s="165">
        <f t="shared" si="73"/>
        <v>1.0629826907764026E-4</v>
      </c>
    </row>
    <row r="103" spans="1:25" x14ac:dyDescent="0.25">
      <c r="A103" s="56"/>
      <c r="B103" s="163" t="s">
        <v>131</v>
      </c>
      <c r="C103" s="164">
        <v>0</v>
      </c>
      <c r="D103" s="164">
        <v>0</v>
      </c>
      <c r="E103" s="164">
        <v>0</v>
      </c>
      <c r="F103" s="164">
        <v>0</v>
      </c>
      <c r="G103" s="164">
        <v>11</v>
      </c>
      <c r="H103" s="164">
        <v>8</v>
      </c>
      <c r="I103" s="165">
        <f t="shared" si="70"/>
        <v>-0.27272727272727271</v>
      </c>
      <c r="J103" s="165">
        <f t="shared" si="67"/>
        <v>4.1602313088607726E-5</v>
      </c>
      <c r="K103" s="164">
        <v>61</v>
      </c>
      <c r="L103" s="164">
        <v>0</v>
      </c>
      <c r="M103" s="164">
        <v>0</v>
      </c>
      <c r="N103" s="164">
        <v>118</v>
      </c>
      <c r="O103" s="164">
        <v>230</v>
      </c>
      <c r="P103" s="164">
        <v>115</v>
      </c>
      <c r="Q103" s="165">
        <f t="shared" si="71"/>
        <v>-0.5</v>
      </c>
      <c r="R103" s="165">
        <f t="shared" si="69"/>
        <v>1.3649414202749585E-4</v>
      </c>
      <c r="S103" s="164">
        <v>61</v>
      </c>
      <c r="T103" s="164">
        <v>69</v>
      </c>
      <c r="U103" s="164">
        <v>118</v>
      </c>
      <c r="V103" s="164">
        <v>241</v>
      </c>
      <c r="W103" s="164">
        <v>123</v>
      </c>
      <c r="X103" s="165">
        <f t="shared" si="72"/>
        <v>-0.48962655601659755</v>
      </c>
      <c r="Y103" s="165">
        <f t="shared" si="73"/>
        <v>1.1886079178681592E-4</v>
      </c>
    </row>
    <row r="104" spans="1:25" x14ac:dyDescent="0.25">
      <c r="A104" s="56"/>
      <c r="B104" s="168" t="s">
        <v>145</v>
      </c>
      <c r="C104" s="169">
        <f t="shared" ref="C104" si="74">C96-SUM(C97:C103)</f>
        <v>306</v>
      </c>
      <c r="D104" s="169">
        <f t="shared" ref="D104:H104" si="75">D96-SUM(D97:D103)</f>
        <v>0</v>
      </c>
      <c r="E104" s="169">
        <f t="shared" si="75"/>
        <v>0</v>
      </c>
      <c r="F104" s="169">
        <f t="shared" si="75"/>
        <v>266</v>
      </c>
      <c r="G104" s="169">
        <f t="shared" si="75"/>
        <v>219</v>
      </c>
      <c r="H104" s="169">
        <f t="shared" si="75"/>
        <v>310</v>
      </c>
      <c r="I104" s="170">
        <f t="shared" si="70"/>
        <v>0.41552511415525117</v>
      </c>
      <c r="J104" s="170">
        <f t="shared" si="67"/>
        <v>1.6120896321835494E-3</v>
      </c>
      <c r="K104" s="169">
        <f t="shared" ref="K104:P104" si="76">K96-SUM(K97:K103)</f>
        <v>1198</v>
      </c>
      <c r="L104" s="169">
        <f t="shared" si="76"/>
        <v>0</v>
      </c>
      <c r="M104" s="169">
        <f t="shared" si="76"/>
        <v>0</v>
      </c>
      <c r="N104" s="169">
        <f t="shared" si="76"/>
        <v>1898</v>
      </c>
      <c r="O104" s="169">
        <f t="shared" si="76"/>
        <v>2391</v>
      </c>
      <c r="P104" s="169">
        <f t="shared" si="76"/>
        <v>2315</v>
      </c>
      <c r="Q104" s="170">
        <f t="shared" si="71"/>
        <v>-3.178586365537428E-2</v>
      </c>
      <c r="R104" s="170">
        <f t="shared" si="69"/>
        <v>2.7476864242926341E-3</v>
      </c>
      <c r="S104" s="169">
        <f>S96-SUM(S97:S103)</f>
        <v>1504</v>
      </c>
      <c r="T104" s="169">
        <f>T96-SUM(T97:T103)</f>
        <v>1720</v>
      </c>
      <c r="U104" s="169">
        <f>U96-SUM(U97:U103)</f>
        <v>2164</v>
      </c>
      <c r="V104" s="169">
        <f>V96-SUM(V97:V103)</f>
        <v>2610</v>
      </c>
      <c r="W104" s="169">
        <f>W96-SUM(W97:W103)</f>
        <v>2625</v>
      </c>
      <c r="X104" s="170">
        <f t="shared" si="72"/>
        <v>5.7471264367816577E-3</v>
      </c>
      <c r="Y104" s="170">
        <f t="shared" si="73"/>
        <v>2.5366632393527787E-3</v>
      </c>
    </row>
    <row r="105" spans="1:25" x14ac:dyDescent="0.25">
      <c r="A105" s="56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6"/>
      <c r="B106" s="156" t="s">
        <v>68</v>
      </c>
      <c r="C106" s="176">
        <f t="shared" ref="C106:H106" si="77">C107+C110</f>
        <v>0</v>
      </c>
      <c r="D106" s="176">
        <f t="shared" si="77"/>
        <v>0</v>
      </c>
      <c r="E106" s="176">
        <f t="shared" si="77"/>
        <v>0</v>
      </c>
      <c r="F106" s="176">
        <f t="shared" si="77"/>
        <v>0</v>
      </c>
      <c r="G106" s="176">
        <f t="shared" si="77"/>
        <v>0</v>
      </c>
      <c r="H106" s="176">
        <f t="shared" si="77"/>
        <v>0</v>
      </c>
      <c r="I106" s="177" t="str">
        <f>IFERROR(H106/G106-1,"-")</f>
        <v>-</v>
      </c>
      <c r="J106" s="177">
        <f t="shared" ref="J106:J118" si="78">H106/H$8</f>
        <v>0</v>
      </c>
      <c r="K106" s="176">
        <f t="shared" ref="K106:P106" si="79">K107+K110</f>
        <v>22627</v>
      </c>
      <c r="L106" s="176">
        <f t="shared" si="79"/>
        <v>0</v>
      </c>
      <c r="M106" s="176">
        <f t="shared" si="79"/>
        <v>0</v>
      </c>
      <c r="N106" s="176">
        <f t="shared" si="79"/>
        <v>0</v>
      </c>
      <c r="O106" s="176">
        <f t="shared" si="79"/>
        <v>0</v>
      </c>
      <c r="P106" s="176">
        <f t="shared" si="79"/>
        <v>0</v>
      </c>
      <c r="Q106" s="177" t="str">
        <f>IFERROR(P106/O106-1,"-")</f>
        <v>-</v>
      </c>
      <c r="R106" s="177">
        <f t="shared" ref="R106:R118" si="80">P106/P$8</f>
        <v>0</v>
      </c>
      <c r="S106" s="176">
        <f>S107+S110</f>
        <v>22627</v>
      </c>
      <c r="T106" s="176">
        <f>T107+T110</f>
        <v>40659</v>
      </c>
      <c r="U106" s="176">
        <f>U107+U110</f>
        <v>51144</v>
      </c>
      <c r="V106" s="176">
        <f>V107+V110</f>
        <v>49721</v>
      </c>
      <c r="W106" s="176">
        <f>W107+W110</f>
        <v>53497</v>
      </c>
      <c r="X106" s="177">
        <f>IFERROR(W106/V106-1,"-")</f>
        <v>7.5943766215482489E-2</v>
      </c>
      <c r="Y106" s="177">
        <f>W106/W$8</f>
        <v>5.1696713644059276E-2</v>
      </c>
    </row>
    <row r="107" spans="1:25" x14ac:dyDescent="0.25">
      <c r="A107" s="56"/>
      <c r="B107" s="159" t="s">
        <v>97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8"/>
        <v>0</v>
      </c>
      <c r="K107" s="160">
        <v>5441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80"/>
        <v>0</v>
      </c>
      <c r="S107" s="160">
        <v>5441</v>
      </c>
      <c r="T107" s="160">
        <v>6243</v>
      </c>
      <c r="U107" s="160">
        <v>8171</v>
      </c>
      <c r="V107" s="160">
        <v>7134</v>
      </c>
      <c r="W107" s="160">
        <v>7551</v>
      </c>
      <c r="X107" s="161">
        <f>IFERROR(W107/V107-1,"-")</f>
        <v>5.8452481076535001E-2</v>
      </c>
      <c r="Y107" s="161">
        <f>W107/W$8</f>
        <v>7.296892998229651E-3</v>
      </c>
    </row>
    <row r="108" spans="1:25" x14ac:dyDescent="0.25">
      <c r="A108" s="56"/>
      <c r="B108" s="163" t="s">
        <v>103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8"/>
        <v>0</v>
      </c>
      <c r="K108" s="164">
        <v>273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80"/>
        <v>0</v>
      </c>
      <c r="S108" s="164">
        <v>273</v>
      </c>
      <c r="T108" s="164">
        <v>2825</v>
      </c>
      <c r="U108" s="164">
        <v>2748</v>
      </c>
      <c r="V108" s="164">
        <v>1900</v>
      </c>
      <c r="W108" s="164">
        <v>2105</v>
      </c>
      <c r="X108" s="165">
        <f>IFERROR(W108/V108-1,"-")</f>
        <v>0.10789473684210527</v>
      </c>
      <c r="Y108" s="165">
        <f>W108/W$8</f>
        <v>2.0341623309857522E-3</v>
      </c>
    </row>
    <row r="109" spans="1:25" x14ac:dyDescent="0.25">
      <c r="A109" s="56"/>
      <c r="B109" s="163" t="s">
        <v>100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8"/>
        <v>0</v>
      </c>
      <c r="K109" s="164">
        <v>5168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80"/>
        <v>0</v>
      </c>
      <c r="S109" s="164">
        <v>5168</v>
      </c>
      <c r="T109" s="164">
        <v>3418</v>
      </c>
      <c r="U109" s="164">
        <v>5423</v>
      </c>
      <c r="V109" s="164">
        <v>5234</v>
      </c>
      <c r="W109" s="164">
        <v>5446</v>
      </c>
      <c r="X109" s="165">
        <f>IFERROR(W109/V109-1,"-")</f>
        <v>4.0504394344669459E-2</v>
      </c>
      <c r="Y109" s="165">
        <f>W109/W$8</f>
        <v>5.2627306672438983E-3</v>
      </c>
    </row>
    <row r="110" spans="1:25" x14ac:dyDescent="0.25">
      <c r="A110" s="56"/>
      <c r="B110" s="159" t="s">
        <v>107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8"/>
        <v>0</v>
      </c>
      <c r="K110" s="160">
        <v>17186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80"/>
        <v>0</v>
      </c>
      <c r="S110" s="160">
        <v>17186</v>
      </c>
      <c r="T110" s="160">
        <v>34416</v>
      </c>
      <c r="U110" s="160">
        <v>42973</v>
      </c>
      <c r="V110" s="160">
        <v>42587</v>
      </c>
      <c r="W110" s="160">
        <v>45946</v>
      </c>
      <c r="X110" s="161">
        <f>IFERROR(W110/V110-1,"-")</f>
        <v>7.8873834738300452E-2</v>
      </c>
      <c r="Y110" s="161">
        <f>W110/W$8</f>
        <v>4.4399820645829632E-2</v>
      </c>
    </row>
    <row r="111" spans="1:25" s="56" customFormat="1" x14ac:dyDescent="0.25">
      <c r="B111" s="163" t="s">
        <v>110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81">IFERROR(H111/G111-1,"-")</f>
        <v>-</v>
      </c>
      <c r="J111" s="165">
        <f t="shared" si="78"/>
        <v>0</v>
      </c>
      <c r="K111" s="164">
        <v>9701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82">IFERROR(P111/O111-1,"-")</f>
        <v>-</v>
      </c>
      <c r="R111" s="165">
        <f t="shared" si="80"/>
        <v>0</v>
      </c>
      <c r="S111" s="164">
        <v>9701</v>
      </c>
      <c r="T111" s="164">
        <v>16952</v>
      </c>
      <c r="U111" s="164">
        <v>26586</v>
      </c>
      <c r="V111" s="164">
        <v>24446</v>
      </c>
      <c r="W111" s="164">
        <v>25092</v>
      </c>
      <c r="X111" s="165">
        <f t="shared" ref="X111:X118" si="83">IFERROR(W111/V111-1,"-")</f>
        <v>2.6425591098748313E-2</v>
      </c>
      <c r="Y111" s="165">
        <f t="shared" ref="Y111:Y118" si="84">W111/W$8</f>
        <v>2.424760152451045E-2</v>
      </c>
    </row>
    <row r="112" spans="1:25" s="56" customFormat="1" x14ac:dyDescent="0.25">
      <c r="B112" s="163" t="s">
        <v>113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81"/>
        <v>-</v>
      </c>
      <c r="J112" s="165">
        <f t="shared" si="78"/>
        <v>0</v>
      </c>
      <c r="K112" s="164">
        <v>1353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82"/>
        <v>-</v>
      </c>
      <c r="R112" s="165">
        <f t="shared" si="80"/>
        <v>0</v>
      </c>
      <c r="S112" s="164">
        <v>1353</v>
      </c>
      <c r="T112" s="164">
        <v>2470</v>
      </c>
      <c r="U112" s="164">
        <v>2372</v>
      </c>
      <c r="V112" s="164">
        <v>2405</v>
      </c>
      <c r="W112" s="164">
        <v>2498</v>
      </c>
      <c r="X112" s="165">
        <f t="shared" si="83"/>
        <v>3.8669438669438616E-2</v>
      </c>
      <c r="Y112" s="165">
        <f t="shared" si="84"/>
        <v>2.4139370559631396E-3</v>
      </c>
    </row>
    <row r="113" spans="1:25" x14ac:dyDescent="0.25">
      <c r="A113" s="56"/>
      <c r="B113" s="163" t="s">
        <v>116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81"/>
        <v>-</v>
      </c>
      <c r="J113" s="165">
        <f t="shared" si="78"/>
        <v>0</v>
      </c>
      <c r="K113" s="164">
        <v>895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82"/>
        <v>-</v>
      </c>
      <c r="R113" s="165">
        <f t="shared" si="80"/>
        <v>0</v>
      </c>
      <c r="S113" s="164">
        <v>895</v>
      </c>
      <c r="T113" s="164">
        <v>2575</v>
      </c>
      <c r="U113" s="164">
        <v>4012</v>
      </c>
      <c r="V113" s="164">
        <v>2563</v>
      </c>
      <c r="W113" s="164">
        <v>3754</v>
      </c>
      <c r="X113" s="165">
        <f t="shared" si="83"/>
        <v>0.46468981662114706</v>
      </c>
      <c r="Y113" s="165">
        <f t="shared" si="84"/>
        <v>3.62767001924965E-3</v>
      </c>
    </row>
    <row r="114" spans="1:25" x14ac:dyDescent="0.25">
      <c r="A114" s="56"/>
      <c r="B114" s="163" t="s">
        <v>123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81"/>
        <v>-</v>
      </c>
      <c r="J114" s="165">
        <f t="shared" si="78"/>
        <v>0</v>
      </c>
      <c r="K114" s="164">
        <v>429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82"/>
        <v>-</v>
      </c>
      <c r="R114" s="165">
        <f t="shared" si="80"/>
        <v>0</v>
      </c>
      <c r="S114" s="164">
        <v>429</v>
      </c>
      <c r="T114" s="164">
        <v>1894</v>
      </c>
      <c r="U114" s="164">
        <v>1620</v>
      </c>
      <c r="V114" s="164">
        <v>1971</v>
      </c>
      <c r="W114" s="164">
        <v>2020</v>
      </c>
      <c r="X114" s="165">
        <f t="shared" si="83"/>
        <v>2.4860476915271379E-2</v>
      </c>
      <c r="Y114" s="165">
        <f t="shared" si="84"/>
        <v>1.9520227594257574E-3</v>
      </c>
    </row>
    <row r="115" spans="1:25" x14ac:dyDescent="0.25">
      <c r="A115" s="56"/>
      <c r="B115" s="163" t="s">
        <v>119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81"/>
        <v>-</v>
      </c>
      <c r="J115" s="165">
        <f t="shared" si="78"/>
        <v>0</v>
      </c>
      <c r="K115" s="164">
        <v>623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82"/>
        <v>-</v>
      </c>
      <c r="R115" s="165">
        <f t="shared" si="80"/>
        <v>0</v>
      </c>
      <c r="S115" s="164">
        <v>623</v>
      </c>
      <c r="T115" s="164">
        <v>1403</v>
      </c>
      <c r="U115" s="164">
        <v>1321</v>
      </c>
      <c r="V115" s="164">
        <v>1553</v>
      </c>
      <c r="W115" s="164">
        <v>1366</v>
      </c>
      <c r="X115" s="165">
        <f t="shared" si="83"/>
        <v>-0.1204121056020605</v>
      </c>
      <c r="Y115" s="165">
        <f t="shared" si="84"/>
        <v>1.3200312323641509E-3</v>
      </c>
    </row>
    <row r="116" spans="1:25" x14ac:dyDescent="0.25">
      <c r="A116" s="56"/>
      <c r="B116" s="163" t="s">
        <v>128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81"/>
        <v>-</v>
      </c>
      <c r="J116" s="165">
        <f t="shared" si="78"/>
        <v>0</v>
      </c>
      <c r="K116" s="164">
        <v>206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82"/>
        <v>-</v>
      </c>
      <c r="R116" s="165">
        <f t="shared" si="80"/>
        <v>0</v>
      </c>
      <c r="S116" s="164">
        <v>206</v>
      </c>
      <c r="T116" s="164">
        <v>344</v>
      </c>
      <c r="U116" s="164">
        <v>518</v>
      </c>
      <c r="V116" s="164">
        <v>742</v>
      </c>
      <c r="W116" s="164">
        <v>686</v>
      </c>
      <c r="X116" s="165">
        <f t="shared" si="83"/>
        <v>-7.547169811320753E-2</v>
      </c>
      <c r="Y116" s="165">
        <f t="shared" si="84"/>
        <v>6.6291465988419288E-4</v>
      </c>
    </row>
    <row r="117" spans="1:25" x14ac:dyDescent="0.25">
      <c r="A117" s="56"/>
      <c r="B117" s="163" t="s">
        <v>131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81"/>
        <v>-</v>
      </c>
      <c r="J117" s="165">
        <f t="shared" si="78"/>
        <v>0</v>
      </c>
      <c r="K117" s="164">
        <v>526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82"/>
        <v>-</v>
      </c>
      <c r="R117" s="165">
        <f t="shared" si="80"/>
        <v>0</v>
      </c>
      <c r="S117" s="164">
        <v>526</v>
      </c>
      <c r="T117" s="164">
        <v>560</v>
      </c>
      <c r="U117" s="164">
        <v>337</v>
      </c>
      <c r="V117" s="164">
        <v>947</v>
      </c>
      <c r="W117" s="164">
        <v>568</v>
      </c>
      <c r="X117" s="165">
        <f t="shared" si="83"/>
        <v>-0.40021119324181631</v>
      </c>
      <c r="Y117" s="165">
        <f t="shared" si="84"/>
        <v>5.4888560760090604E-4</v>
      </c>
    </row>
    <row r="118" spans="1:25" x14ac:dyDescent="0.25">
      <c r="A118" s="56"/>
      <c r="B118" s="168" t="s">
        <v>145</v>
      </c>
      <c r="C118" s="169">
        <f t="shared" ref="C118" si="85">C110-SUM(C111:C117)</f>
        <v>0</v>
      </c>
      <c r="D118" s="169">
        <f t="shared" ref="D118:H118" si="86">D110-SUM(D111:D117)</f>
        <v>0</v>
      </c>
      <c r="E118" s="169">
        <f t="shared" si="86"/>
        <v>0</v>
      </c>
      <c r="F118" s="169">
        <f t="shared" si="86"/>
        <v>0</v>
      </c>
      <c r="G118" s="169">
        <f t="shared" si="86"/>
        <v>0</v>
      </c>
      <c r="H118" s="169">
        <f t="shared" si="86"/>
        <v>0</v>
      </c>
      <c r="I118" s="170" t="str">
        <f t="shared" si="81"/>
        <v>-</v>
      </c>
      <c r="J118" s="170">
        <f t="shared" si="78"/>
        <v>0</v>
      </c>
      <c r="K118" s="169">
        <f t="shared" ref="K118:P118" si="87">K110-SUM(K111:K117)</f>
        <v>3453</v>
      </c>
      <c r="L118" s="169">
        <f t="shared" si="87"/>
        <v>0</v>
      </c>
      <c r="M118" s="169">
        <f t="shared" si="87"/>
        <v>0</v>
      </c>
      <c r="N118" s="169">
        <f t="shared" si="87"/>
        <v>0</v>
      </c>
      <c r="O118" s="169">
        <f t="shared" si="87"/>
        <v>0</v>
      </c>
      <c r="P118" s="169">
        <f t="shared" si="87"/>
        <v>0</v>
      </c>
      <c r="Q118" s="170" t="str">
        <f t="shared" si="82"/>
        <v>-</v>
      </c>
      <c r="R118" s="170">
        <f t="shared" si="80"/>
        <v>0</v>
      </c>
      <c r="S118" s="169">
        <f>S110-SUM(S111:S117)</f>
        <v>3453</v>
      </c>
      <c r="T118" s="169">
        <f>T110-SUM(T111:T117)</f>
        <v>8218</v>
      </c>
      <c r="U118" s="169">
        <f>U110-SUM(U111:U117)</f>
        <v>6207</v>
      </c>
      <c r="V118" s="169">
        <f>V110-SUM(V111:V117)</f>
        <v>7960</v>
      </c>
      <c r="W118" s="169">
        <f>W110-SUM(W111:W117)</f>
        <v>9962</v>
      </c>
      <c r="X118" s="170">
        <f t="shared" si="83"/>
        <v>0.25150753768844214</v>
      </c>
      <c r="Y118" s="170">
        <f t="shared" si="84"/>
        <v>9.6267577868313844E-3</v>
      </c>
    </row>
    <row r="119" spans="1:25" x14ac:dyDescent="0.25">
      <c r="A119" s="56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6"/>
      <c r="B120" s="156" t="s">
        <v>68</v>
      </c>
      <c r="C120" s="176">
        <f t="shared" ref="C120:H120" si="88">C121+C124</f>
        <v>26561</v>
      </c>
      <c r="D120" s="176">
        <f t="shared" si="88"/>
        <v>12109</v>
      </c>
      <c r="E120" s="176">
        <f t="shared" si="88"/>
        <v>19439</v>
      </c>
      <c r="F120" s="176">
        <f t="shared" si="88"/>
        <v>28563</v>
      </c>
      <c r="G120" s="176">
        <f t="shared" si="88"/>
        <v>29434</v>
      </c>
      <c r="H120" s="176">
        <f t="shared" si="88"/>
        <v>27882</v>
      </c>
      <c r="I120" s="177">
        <f>IFERROR(H120/G120-1,"-")</f>
        <v>-5.2728137528028851E-2</v>
      </c>
      <c r="J120" s="177">
        <f t="shared" ref="J120:J132" si="89">H120/H$8</f>
        <v>0.14499446169207009</v>
      </c>
      <c r="K120" s="176">
        <f t="shared" ref="K120:P120" si="90">K121+K124</f>
        <v>26292</v>
      </c>
      <c r="L120" s="176">
        <f t="shared" si="90"/>
        <v>11011</v>
      </c>
      <c r="M120" s="176">
        <f t="shared" si="90"/>
        <v>31820</v>
      </c>
      <c r="N120" s="176">
        <f t="shared" si="90"/>
        <v>42995</v>
      </c>
      <c r="O120" s="176">
        <f t="shared" si="90"/>
        <v>40029</v>
      </c>
      <c r="P120" s="176">
        <f t="shared" si="90"/>
        <v>48529</v>
      </c>
      <c r="Q120" s="177">
        <f>IFERROR(P120/O120-1,"-")</f>
        <v>0.21234604911439203</v>
      </c>
      <c r="R120" s="177">
        <f t="shared" ref="R120:R132" si="91">P120/P$8</f>
        <v>5.7599341030020401E-2</v>
      </c>
      <c r="S120" s="176">
        <f>S121+S124</f>
        <v>52853</v>
      </c>
      <c r="T120" s="176">
        <f>T121+T124</f>
        <v>51259</v>
      </c>
      <c r="U120" s="176">
        <f>U121+U124</f>
        <v>71558</v>
      </c>
      <c r="V120" s="176">
        <f>V121+V124</f>
        <v>69463</v>
      </c>
      <c r="W120" s="176">
        <f>W121+W124</f>
        <v>76411</v>
      </c>
      <c r="X120" s="177">
        <f>IFERROR(W120/V120-1,"-")</f>
        <v>0.10002447346069121</v>
      </c>
      <c r="Y120" s="177">
        <f>W120/W$8</f>
        <v>7.3839609440832454E-2</v>
      </c>
    </row>
    <row r="121" spans="1:25" x14ac:dyDescent="0.25">
      <c r="A121" s="56"/>
      <c r="B121" s="159" t="s">
        <v>97</v>
      </c>
      <c r="C121" s="160">
        <v>12262</v>
      </c>
      <c r="D121" s="160">
        <v>5951</v>
      </c>
      <c r="E121" s="160">
        <v>9612</v>
      </c>
      <c r="F121" s="160">
        <v>15603</v>
      </c>
      <c r="G121" s="160">
        <v>17208</v>
      </c>
      <c r="H121" s="160">
        <v>14633</v>
      </c>
      <c r="I121" s="161">
        <f>IFERROR(H121/G121-1,"-")</f>
        <v>-0.14963970246397029</v>
      </c>
      <c r="J121" s="161">
        <f t="shared" si="89"/>
        <v>7.6095830928199604E-2</v>
      </c>
      <c r="K121" s="160">
        <v>14678</v>
      </c>
      <c r="L121" s="160">
        <v>7887</v>
      </c>
      <c r="M121" s="160">
        <v>17531</v>
      </c>
      <c r="N121" s="160">
        <v>22312</v>
      </c>
      <c r="O121" s="160">
        <v>19375</v>
      </c>
      <c r="P121" s="160">
        <v>26389</v>
      </c>
      <c r="Q121" s="161">
        <f>IFERROR(P121/O121-1,"-")</f>
        <v>0.36201290322580637</v>
      </c>
      <c r="R121" s="161">
        <f t="shared" si="91"/>
        <v>3.132125142577033E-2</v>
      </c>
      <c r="S121" s="160">
        <v>26940</v>
      </c>
      <c r="T121" s="160">
        <v>27143</v>
      </c>
      <c r="U121" s="160">
        <v>37915</v>
      </c>
      <c r="V121" s="160">
        <v>36583</v>
      </c>
      <c r="W121" s="160">
        <v>41022</v>
      </c>
      <c r="X121" s="161">
        <f>IFERROR(W121/V121-1,"-")</f>
        <v>0.12134051335319684</v>
      </c>
      <c r="Y121" s="161">
        <f>W121/W$8</f>
        <v>3.9641523582754169E-2</v>
      </c>
    </row>
    <row r="122" spans="1:25" x14ac:dyDescent="0.25">
      <c r="A122" s="56"/>
      <c r="B122" s="163" t="s">
        <v>103</v>
      </c>
      <c r="C122" s="164">
        <v>6450</v>
      </c>
      <c r="D122" s="164">
        <v>3228</v>
      </c>
      <c r="E122" s="164">
        <v>4182</v>
      </c>
      <c r="F122" s="164">
        <v>6993</v>
      </c>
      <c r="G122" s="164">
        <v>9785</v>
      </c>
      <c r="H122" s="164">
        <v>7637</v>
      </c>
      <c r="I122" s="165">
        <f>IFERROR(H122/G122-1,"-")</f>
        <v>-0.21951967296882979</v>
      </c>
      <c r="J122" s="165">
        <f t="shared" si="89"/>
        <v>3.9714608132212149E-2</v>
      </c>
      <c r="K122" s="164">
        <v>7265</v>
      </c>
      <c r="L122" s="164">
        <v>4308</v>
      </c>
      <c r="M122" s="164">
        <v>7728</v>
      </c>
      <c r="N122" s="164">
        <v>10229</v>
      </c>
      <c r="O122" s="164">
        <v>6565</v>
      </c>
      <c r="P122" s="164">
        <v>11327</v>
      </c>
      <c r="Q122" s="165">
        <f>IFERROR(P122/O122-1,"-")</f>
        <v>0.72536176694592536</v>
      </c>
      <c r="R122" s="165">
        <f t="shared" si="91"/>
        <v>1.3444079536916918E-2</v>
      </c>
      <c r="S122" s="164">
        <v>13715</v>
      </c>
      <c r="T122" s="164">
        <v>11910</v>
      </c>
      <c r="U122" s="164">
        <v>17222</v>
      </c>
      <c r="V122" s="164">
        <v>16350</v>
      </c>
      <c r="W122" s="164">
        <v>18964</v>
      </c>
      <c r="X122" s="165">
        <f>IFERROR(W122/V122-1,"-")</f>
        <v>0.15987767584097856</v>
      </c>
      <c r="Y122" s="165">
        <f>W122/W$8</f>
        <v>1.8325821588985179E-2</v>
      </c>
    </row>
    <row r="123" spans="1:25" x14ac:dyDescent="0.25">
      <c r="A123" s="56"/>
      <c r="B123" s="163" t="s">
        <v>100</v>
      </c>
      <c r="C123" s="164">
        <v>5812</v>
      </c>
      <c r="D123" s="164">
        <v>2723</v>
      </c>
      <c r="E123" s="164">
        <v>5430</v>
      </c>
      <c r="F123" s="164">
        <v>8610</v>
      </c>
      <c r="G123" s="164">
        <v>7423</v>
      </c>
      <c r="H123" s="164">
        <v>6996</v>
      </c>
      <c r="I123" s="165">
        <f>IFERROR(H123/G123-1,"-")</f>
        <v>-5.7523912164892943E-2</v>
      </c>
      <c r="J123" s="165">
        <f t="shared" si="89"/>
        <v>3.6381222795987454E-2</v>
      </c>
      <c r="K123" s="164">
        <v>7413</v>
      </c>
      <c r="L123" s="164">
        <v>3579</v>
      </c>
      <c r="M123" s="164">
        <v>9803</v>
      </c>
      <c r="N123" s="164">
        <v>12083</v>
      </c>
      <c r="O123" s="164">
        <v>12810</v>
      </c>
      <c r="P123" s="164">
        <v>15062</v>
      </c>
      <c r="Q123" s="165">
        <f>IFERROR(P123/O123-1,"-")</f>
        <v>0.17580015612802491</v>
      </c>
      <c r="R123" s="165">
        <f t="shared" si="91"/>
        <v>1.7877171888853415E-2</v>
      </c>
      <c r="S123" s="164">
        <v>13225</v>
      </c>
      <c r="T123" s="164">
        <v>15233</v>
      </c>
      <c r="U123" s="164">
        <v>20693</v>
      </c>
      <c r="V123" s="164">
        <v>20233</v>
      </c>
      <c r="W123" s="164">
        <v>22058</v>
      </c>
      <c r="X123" s="165">
        <f>IFERROR(W123/V123-1,"-")</f>
        <v>9.0199179558147602E-2</v>
      </c>
      <c r="Y123" s="165">
        <f>W123/W$8</f>
        <v>2.131570199376899E-2</v>
      </c>
    </row>
    <row r="124" spans="1:25" x14ac:dyDescent="0.25">
      <c r="A124" s="56"/>
      <c r="B124" s="159" t="s">
        <v>107</v>
      </c>
      <c r="C124" s="160">
        <v>14299</v>
      </c>
      <c r="D124" s="160">
        <v>6158</v>
      </c>
      <c r="E124" s="160">
        <v>9827</v>
      </c>
      <c r="F124" s="160">
        <v>12960</v>
      </c>
      <c r="G124" s="160">
        <v>12226</v>
      </c>
      <c r="H124" s="160">
        <v>13249</v>
      </c>
      <c r="I124" s="161">
        <f>IFERROR(H124/G124-1,"-")</f>
        <v>8.3674137084901012E-2</v>
      </c>
      <c r="J124" s="161">
        <f t="shared" si="89"/>
        <v>6.8898630763870469E-2</v>
      </c>
      <c r="K124" s="160">
        <v>11614</v>
      </c>
      <c r="L124" s="160">
        <v>3124</v>
      </c>
      <c r="M124" s="160">
        <v>14289</v>
      </c>
      <c r="N124" s="160">
        <v>20683</v>
      </c>
      <c r="O124" s="160">
        <v>20654</v>
      </c>
      <c r="P124" s="160">
        <v>22140</v>
      </c>
      <c r="Q124" s="161">
        <f>IFERROR(P124/O124-1,"-")</f>
        <v>7.1947322552532222E-2</v>
      </c>
      <c r="R124" s="161">
        <f t="shared" si="91"/>
        <v>2.6278089604250071E-2</v>
      </c>
      <c r="S124" s="160">
        <v>25913</v>
      </c>
      <c r="T124" s="160">
        <v>24116</v>
      </c>
      <c r="U124" s="160">
        <v>33643</v>
      </c>
      <c r="V124" s="160">
        <v>32880</v>
      </c>
      <c r="W124" s="160">
        <v>35389</v>
      </c>
      <c r="X124" s="161">
        <f>IFERROR(W124/V124-1,"-")</f>
        <v>7.630778588807785E-2</v>
      </c>
      <c r="Y124" s="161">
        <f>W124/W$8</f>
        <v>3.4198085858078285E-2</v>
      </c>
    </row>
    <row r="125" spans="1:25" s="56" customFormat="1" x14ac:dyDescent="0.25">
      <c r="B125" s="163" t="s">
        <v>110</v>
      </c>
      <c r="C125" s="164">
        <v>1009</v>
      </c>
      <c r="D125" s="164">
        <v>78</v>
      </c>
      <c r="E125" s="164">
        <v>548</v>
      </c>
      <c r="F125" s="164">
        <v>1063</v>
      </c>
      <c r="G125" s="164">
        <v>1042</v>
      </c>
      <c r="H125" s="164">
        <v>1065</v>
      </c>
      <c r="I125" s="165">
        <f t="shared" ref="I125:I132" si="92">IFERROR(H125/G125-1,"-")</f>
        <v>2.2072936660268772E-2</v>
      </c>
      <c r="J125" s="165">
        <f t="shared" si="89"/>
        <v>5.5383079299209034E-3</v>
      </c>
      <c r="K125" s="164">
        <v>1801</v>
      </c>
      <c r="L125" s="164">
        <v>188</v>
      </c>
      <c r="M125" s="164">
        <v>1930</v>
      </c>
      <c r="N125" s="164">
        <v>3031</v>
      </c>
      <c r="O125" s="164">
        <v>3192</v>
      </c>
      <c r="P125" s="164">
        <v>2857</v>
      </c>
      <c r="Q125" s="165">
        <f t="shared" ref="Q125:Q132" si="93">IFERROR(P125/O125-1,"-")</f>
        <v>-0.10494987468671679</v>
      </c>
      <c r="R125" s="165">
        <f t="shared" si="91"/>
        <v>3.390989250196136E-3</v>
      </c>
      <c r="S125" s="164">
        <v>2810</v>
      </c>
      <c r="T125" s="164">
        <v>2478</v>
      </c>
      <c r="U125" s="164">
        <v>4094</v>
      </c>
      <c r="V125" s="164">
        <v>4234</v>
      </c>
      <c r="W125" s="164">
        <v>3922</v>
      </c>
      <c r="X125" s="165">
        <f t="shared" ref="X125:X132" si="94">IFERROR(W125/V125-1,"-")</f>
        <v>-7.3689182805857345E-2</v>
      </c>
      <c r="Y125" s="165">
        <f t="shared" ref="Y125:Y132" si="95">W125/W$8</f>
        <v>3.7900164665682278E-3</v>
      </c>
    </row>
    <row r="126" spans="1:25" s="56" customFormat="1" x14ac:dyDescent="0.25">
      <c r="B126" s="163" t="s">
        <v>113</v>
      </c>
      <c r="C126" s="164">
        <v>1174</v>
      </c>
      <c r="D126" s="164">
        <v>634</v>
      </c>
      <c r="E126" s="164">
        <v>1065</v>
      </c>
      <c r="F126" s="164">
        <v>2144</v>
      </c>
      <c r="G126" s="164">
        <v>2104</v>
      </c>
      <c r="H126" s="164">
        <v>2192</v>
      </c>
      <c r="I126" s="165">
        <f t="shared" si="92"/>
        <v>4.1825095057034245E-2</v>
      </c>
      <c r="J126" s="165">
        <f t="shared" si="89"/>
        <v>1.1399033786278517E-2</v>
      </c>
      <c r="K126" s="164">
        <v>1720</v>
      </c>
      <c r="L126" s="164">
        <v>424</v>
      </c>
      <c r="M126" s="164">
        <v>1924</v>
      </c>
      <c r="N126" s="164">
        <v>3372</v>
      </c>
      <c r="O126" s="164">
        <v>3212</v>
      </c>
      <c r="P126" s="164">
        <v>3998</v>
      </c>
      <c r="Q126" s="165">
        <f t="shared" si="93"/>
        <v>0.24470734744707356</v>
      </c>
      <c r="R126" s="165">
        <f t="shared" si="91"/>
        <v>4.7452485202254648E-3</v>
      </c>
      <c r="S126" s="164">
        <v>2894</v>
      </c>
      <c r="T126" s="164">
        <v>2989</v>
      </c>
      <c r="U126" s="164">
        <v>5516</v>
      </c>
      <c r="V126" s="164">
        <v>5316</v>
      </c>
      <c r="W126" s="164">
        <v>6190</v>
      </c>
      <c r="X126" s="165">
        <f t="shared" si="94"/>
        <v>0.16440933032355165</v>
      </c>
      <c r="Y126" s="165">
        <f t="shared" si="95"/>
        <v>5.9816935053690293E-3</v>
      </c>
    </row>
    <row r="127" spans="1:25" x14ac:dyDescent="0.25">
      <c r="A127" s="56"/>
      <c r="B127" s="163" t="s">
        <v>116</v>
      </c>
      <c r="C127" s="164">
        <v>890</v>
      </c>
      <c r="D127" s="164">
        <v>491</v>
      </c>
      <c r="E127" s="164">
        <v>777</v>
      </c>
      <c r="F127" s="164">
        <v>984</v>
      </c>
      <c r="G127" s="164">
        <v>977</v>
      </c>
      <c r="H127" s="164">
        <v>1074</v>
      </c>
      <c r="I127" s="165">
        <f t="shared" si="92"/>
        <v>9.9283520982599738E-2</v>
      </c>
      <c r="J127" s="165">
        <f t="shared" si="89"/>
        <v>5.585110532145587E-3</v>
      </c>
      <c r="K127" s="164">
        <v>1060</v>
      </c>
      <c r="L127" s="164">
        <v>656</v>
      </c>
      <c r="M127" s="164">
        <v>1684</v>
      </c>
      <c r="N127" s="164">
        <v>1847</v>
      </c>
      <c r="O127" s="164">
        <v>1579</v>
      </c>
      <c r="P127" s="164">
        <v>1599</v>
      </c>
      <c r="Q127" s="165">
        <f t="shared" si="93"/>
        <v>1.2666244458517939E-2</v>
      </c>
      <c r="R127" s="165">
        <f t="shared" si="91"/>
        <v>1.8978620269736162E-3</v>
      </c>
      <c r="S127" s="164">
        <v>1950</v>
      </c>
      <c r="T127" s="164">
        <v>2461</v>
      </c>
      <c r="U127" s="164">
        <v>2831</v>
      </c>
      <c r="V127" s="164">
        <v>2556</v>
      </c>
      <c r="W127" s="164">
        <v>2673</v>
      </c>
      <c r="X127" s="165">
        <f t="shared" si="94"/>
        <v>4.5774647887323994E-2</v>
      </c>
      <c r="Y127" s="165">
        <f t="shared" si="95"/>
        <v>2.5830479385866583E-3</v>
      </c>
    </row>
    <row r="128" spans="1:25" x14ac:dyDescent="0.25">
      <c r="A128" s="56"/>
      <c r="B128" s="163" t="s">
        <v>123</v>
      </c>
      <c r="C128" s="164">
        <v>261</v>
      </c>
      <c r="D128" s="164">
        <v>57</v>
      </c>
      <c r="E128" s="164">
        <v>245</v>
      </c>
      <c r="F128" s="164">
        <v>257</v>
      </c>
      <c r="G128" s="164">
        <v>263</v>
      </c>
      <c r="H128" s="164">
        <v>371</v>
      </c>
      <c r="I128" s="165">
        <f t="shared" si="92"/>
        <v>0.41064638783269958</v>
      </c>
      <c r="J128" s="165">
        <f t="shared" si="89"/>
        <v>1.9293072694841833E-3</v>
      </c>
      <c r="K128" s="164">
        <v>266</v>
      </c>
      <c r="L128" s="164">
        <v>71</v>
      </c>
      <c r="M128" s="164">
        <v>507</v>
      </c>
      <c r="N128" s="164">
        <v>550</v>
      </c>
      <c r="O128" s="164">
        <v>546</v>
      </c>
      <c r="P128" s="164">
        <v>560</v>
      </c>
      <c r="Q128" s="165">
        <f t="shared" si="93"/>
        <v>2.564102564102555E-2</v>
      </c>
      <c r="R128" s="165">
        <f t="shared" si="91"/>
        <v>6.6466712639476247E-4</v>
      </c>
      <c r="S128" s="164">
        <v>527</v>
      </c>
      <c r="T128" s="164">
        <v>752</v>
      </c>
      <c r="U128" s="164">
        <v>807</v>
      </c>
      <c r="V128" s="164">
        <v>809</v>
      </c>
      <c r="W128" s="164">
        <v>931</v>
      </c>
      <c r="X128" s="165">
        <f t="shared" si="94"/>
        <v>0.15080346106304088</v>
      </c>
      <c r="Y128" s="165">
        <f t="shared" si="95"/>
        <v>8.9966989555711888E-4</v>
      </c>
    </row>
    <row r="129" spans="1:25" x14ac:dyDescent="0.25">
      <c r="A129" s="56"/>
      <c r="B129" s="163" t="s">
        <v>119</v>
      </c>
      <c r="C129" s="164">
        <v>170</v>
      </c>
      <c r="D129" s="164">
        <v>54</v>
      </c>
      <c r="E129" s="164">
        <v>180</v>
      </c>
      <c r="F129" s="164">
        <v>192</v>
      </c>
      <c r="G129" s="164">
        <v>220</v>
      </c>
      <c r="H129" s="164">
        <v>205</v>
      </c>
      <c r="I129" s="165">
        <f t="shared" si="92"/>
        <v>-6.8181818181818232E-2</v>
      </c>
      <c r="J129" s="165">
        <f t="shared" si="89"/>
        <v>1.066059272895573E-3</v>
      </c>
      <c r="K129" s="164">
        <v>285</v>
      </c>
      <c r="L129" s="164">
        <v>58</v>
      </c>
      <c r="M129" s="164">
        <v>366</v>
      </c>
      <c r="N129" s="164">
        <v>453</v>
      </c>
      <c r="O129" s="164">
        <v>436</v>
      </c>
      <c r="P129" s="164">
        <v>523</v>
      </c>
      <c r="Q129" s="165">
        <f t="shared" si="93"/>
        <v>0.19954128440366969</v>
      </c>
      <c r="R129" s="165">
        <f t="shared" si="91"/>
        <v>6.207516198293942E-4</v>
      </c>
      <c r="S129" s="164">
        <v>455</v>
      </c>
      <c r="T129" s="164">
        <v>546</v>
      </c>
      <c r="U129" s="164">
        <v>645</v>
      </c>
      <c r="V129" s="164">
        <v>656</v>
      </c>
      <c r="W129" s="164">
        <v>728</v>
      </c>
      <c r="X129" s="165">
        <f t="shared" si="94"/>
        <v>0.10975609756097571</v>
      </c>
      <c r="Y129" s="165">
        <f t="shared" si="95"/>
        <v>7.0350127171383734E-4</v>
      </c>
    </row>
    <row r="130" spans="1:25" x14ac:dyDescent="0.25">
      <c r="A130" s="56"/>
      <c r="B130" s="163" t="s">
        <v>128</v>
      </c>
      <c r="C130" s="164">
        <v>169</v>
      </c>
      <c r="D130" s="164">
        <v>4</v>
      </c>
      <c r="E130" s="164">
        <v>113</v>
      </c>
      <c r="F130" s="164">
        <v>123</v>
      </c>
      <c r="G130" s="164">
        <v>145</v>
      </c>
      <c r="H130" s="164">
        <v>177</v>
      </c>
      <c r="I130" s="165">
        <f t="shared" si="92"/>
        <v>0.22068965517241379</v>
      </c>
      <c r="J130" s="165">
        <f t="shared" si="89"/>
        <v>9.20451177085446E-4</v>
      </c>
      <c r="K130" s="164">
        <v>461</v>
      </c>
      <c r="L130" s="164">
        <v>4</v>
      </c>
      <c r="M130" s="164">
        <v>289</v>
      </c>
      <c r="N130" s="164">
        <v>484</v>
      </c>
      <c r="O130" s="164">
        <v>556</v>
      </c>
      <c r="P130" s="164">
        <v>371</v>
      </c>
      <c r="Q130" s="165">
        <f t="shared" si="93"/>
        <v>-0.33273381294964033</v>
      </c>
      <c r="R130" s="165">
        <f t="shared" si="91"/>
        <v>4.4034197123653013E-4</v>
      </c>
      <c r="S130" s="164">
        <v>630</v>
      </c>
      <c r="T130" s="164">
        <v>402</v>
      </c>
      <c r="U130" s="164">
        <v>607</v>
      </c>
      <c r="V130" s="164">
        <v>701</v>
      </c>
      <c r="W130" s="164">
        <v>548</v>
      </c>
      <c r="X130" s="165">
        <f t="shared" si="94"/>
        <v>-0.21825962910128383</v>
      </c>
      <c r="Y130" s="165">
        <f t="shared" si="95"/>
        <v>5.2955864958678959E-4</v>
      </c>
    </row>
    <row r="131" spans="1:25" x14ac:dyDescent="0.25">
      <c r="A131" s="56"/>
      <c r="B131" s="163" t="s">
        <v>131</v>
      </c>
      <c r="C131" s="164">
        <v>146</v>
      </c>
      <c r="D131" s="164">
        <v>24</v>
      </c>
      <c r="E131" s="164">
        <v>99</v>
      </c>
      <c r="F131" s="164">
        <v>230</v>
      </c>
      <c r="G131" s="164">
        <v>132</v>
      </c>
      <c r="H131" s="164">
        <v>147</v>
      </c>
      <c r="I131" s="165">
        <f t="shared" si="92"/>
        <v>0.11363636363636354</v>
      </c>
      <c r="J131" s="165">
        <f t="shared" si="89"/>
        <v>7.6444250300316695E-4</v>
      </c>
      <c r="K131" s="164">
        <v>824</v>
      </c>
      <c r="L131" s="164">
        <v>30</v>
      </c>
      <c r="M131" s="164">
        <v>625</v>
      </c>
      <c r="N131" s="164">
        <v>857</v>
      </c>
      <c r="O131" s="164">
        <v>909</v>
      </c>
      <c r="P131" s="164">
        <v>993</v>
      </c>
      <c r="Q131" s="165">
        <f t="shared" si="93"/>
        <v>9.2409240924092417E-2</v>
      </c>
      <c r="R131" s="165">
        <f t="shared" si="91"/>
        <v>1.1785972437678555E-3</v>
      </c>
      <c r="S131" s="164">
        <v>970</v>
      </c>
      <c r="T131" s="164">
        <v>724</v>
      </c>
      <c r="U131" s="164">
        <v>1087</v>
      </c>
      <c r="V131" s="164">
        <v>1041</v>
      </c>
      <c r="W131" s="164">
        <v>1140</v>
      </c>
      <c r="X131" s="165">
        <f t="shared" si="94"/>
        <v>9.5100864553314013E-2</v>
      </c>
      <c r="Y131" s="165">
        <f t="shared" si="95"/>
        <v>1.1016366068046354E-3</v>
      </c>
    </row>
    <row r="132" spans="1:25" x14ac:dyDescent="0.25">
      <c r="A132" s="56"/>
      <c r="B132" s="168" t="s">
        <v>145</v>
      </c>
      <c r="C132" s="169">
        <f t="shared" ref="C132" si="96">C124-SUM(C125:C131)</f>
        <v>10480</v>
      </c>
      <c r="D132" s="169">
        <f t="shared" ref="D132:H132" si="97">D124-SUM(D125:D131)</f>
        <v>4816</v>
      </c>
      <c r="E132" s="169">
        <f t="shared" si="97"/>
        <v>6800</v>
      </c>
      <c r="F132" s="169">
        <f t="shared" si="97"/>
        <v>7967</v>
      </c>
      <c r="G132" s="169">
        <f t="shared" si="97"/>
        <v>7343</v>
      </c>
      <c r="H132" s="169">
        <f t="shared" si="97"/>
        <v>8018</v>
      </c>
      <c r="I132" s="170">
        <f t="shared" si="92"/>
        <v>9.1924281628761983E-2</v>
      </c>
      <c r="J132" s="170">
        <f t="shared" si="89"/>
        <v>4.1695918293057091E-2</v>
      </c>
      <c r="K132" s="169">
        <f t="shared" ref="K132:P132" si="98">K124-SUM(K125:K131)</f>
        <v>5197</v>
      </c>
      <c r="L132" s="169">
        <f t="shared" si="98"/>
        <v>1693</v>
      </c>
      <c r="M132" s="169">
        <f t="shared" si="98"/>
        <v>6964</v>
      </c>
      <c r="N132" s="169">
        <f t="shared" si="98"/>
        <v>10089</v>
      </c>
      <c r="O132" s="169">
        <f t="shared" si="98"/>
        <v>10224</v>
      </c>
      <c r="P132" s="169">
        <f t="shared" si="98"/>
        <v>11239</v>
      </c>
      <c r="Q132" s="170">
        <f t="shared" si="93"/>
        <v>9.9276212832550836E-2</v>
      </c>
      <c r="R132" s="170">
        <f t="shared" si="91"/>
        <v>1.3339631845626313E-2</v>
      </c>
      <c r="S132" s="169">
        <f>S124-SUM(S125:S131)</f>
        <v>15677</v>
      </c>
      <c r="T132" s="169">
        <f>T124-SUM(T125:T131)</f>
        <v>13764</v>
      </c>
      <c r="U132" s="169">
        <f>U124-SUM(U125:U131)</f>
        <v>18056</v>
      </c>
      <c r="V132" s="169">
        <f>V124-SUM(V125:V131)</f>
        <v>17567</v>
      </c>
      <c r="W132" s="169">
        <f>W124-SUM(W125:W131)</f>
        <v>19257</v>
      </c>
      <c r="X132" s="170">
        <f t="shared" si="94"/>
        <v>9.6203108100415546E-2</v>
      </c>
      <c r="Y132" s="170">
        <f t="shared" si="95"/>
        <v>1.8608961523891986E-2</v>
      </c>
    </row>
    <row r="133" spans="1:25" x14ac:dyDescent="0.25">
      <c r="A133" s="56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6"/>
      <c r="B134" s="156" t="s">
        <v>68</v>
      </c>
      <c r="C134" s="176">
        <f t="shared" ref="C134:H134" si="99">C135+C138</f>
        <v>6753</v>
      </c>
      <c r="D134" s="176">
        <f t="shared" si="99"/>
        <v>0</v>
      </c>
      <c r="E134" s="176">
        <f t="shared" si="99"/>
        <v>10954</v>
      </c>
      <c r="F134" s="176">
        <f t="shared" si="99"/>
        <v>10643</v>
      </c>
      <c r="G134" s="176">
        <f t="shared" si="99"/>
        <v>13007</v>
      </c>
      <c r="H134" s="176">
        <f t="shared" si="99"/>
        <v>11769</v>
      </c>
      <c r="I134" s="177">
        <f>IFERROR(H134/G134-1,"-")</f>
        <v>-9.517951872068886E-2</v>
      </c>
      <c r="J134" s="177">
        <f t="shared" ref="J134:J146" si="100">H134/H$8</f>
        <v>6.1202202842478043E-2</v>
      </c>
      <c r="K134" s="176">
        <f t="shared" ref="K134:P134" si="101">K135+K138</f>
        <v>32534</v>
      </c>
      <c r="L134" s="176">
        <f t="shared" si="101"/>
        <v>0</v>
      </c>
      <c r="M134" s="176">
        <f t="shared" si="101"/>
        <v>36716</v>
      </c>
      <c r="N134" s="176">
        <f t="shared" si="101"/>
        <v>44121</v>
      </c>
      <c r="O134" s="176">
        <f t="shared" si="101"/>
        <v>47581</v>
      </c>
      <c r="P134" s="176">
        <f t="shared" si="101"/>
        <v>45024</v>
      </c>
      <c r="Q134" s="177">
        <f>IFERROR(P134/O134-1,"-")</f>
        <v>-5.3739938210630278E-2</v>
      </c>
      <c r="R134" s="177">
        <f t="shared" ref="R134:R146" si="102">P134/P$8</f>
        <v>5.3439236962138897E-2</v>
      </c>
      <c r="S134" s="176">
        <f>S135+S138</f>
        <v>39287</v>
      </c>
      <c r="T134" s="176">
        <f>T135+T138</f>
        <v>47670</v>
      </c>
      <c r="U134" s="176">
        <f>U135+U138</f>
        <v>54764</v>
      </c>
      <c r="V134" s="176">
        <f>V135+V138</f>
        <v>60588</v>
      </c>
      <c r="W134" s="176">
        <f>W135+W138</f>
        <v>56793</v>
      </c>
      <c r="X134" s="177">
        <f>IFERROR(W134/V134-1,"-")</f>
        <v>-6.2636165577342084E-2</v>
      </c>
      <c r="Y134" s="177">
        <f>W134/W$8</f>
        <v>5.4881796324785667E-2</v>
      </c>
    </row>
    <row r="135" spans="1:25" x14ac:dyDescent="0.25">
      <c r="A135" s="56"/>
      <c r="B135" s="159" t="s">
        <v>97</v>
      </c>
      <c r="C135" s="160">
        <v>514</v>
      </c>
      <c r="D135" s="160">
        <v>0</v>
      </c>
      <c r="E135" s="160">
        <v>601</v>
      </c>
      <c r="F135" s="160">
        <v>689</v>
      </c>
      <c r="G135" s="160">
        <v>1715</v>
      </c>
      <c r="H135" s="160">
        <v>239</v>
      </c>
      <c r="I135" s="161">
        <f>IFERROR(H135/G135-1,"-")</f>
        <v>-0.86064139941690965</v>
      </c>
      <c r="J135" s="161">
        <f t="shared" si="100"/>
        <v>1.2428691035221559E-3</v>
      </c>
      <c r="K135" s="160">
        <v>1373</v>
      </c>
      <c r="L135" s="160">
        <v>0</v>
      </c>
      <c r="M135" s="160">
        <v>2431</v>
      </c>
      <c r="N135" s="160">
        <v>2917</v>
      </c>
      <c r="O135" s="160">
        <v>2020</v>
      </c>
      <c r="P135" s="160">
        <v>1662</v>
      </c>
      <c r="Q135" s="161">
        <f>IFERROR(P135/O135-1,"-")</f>
        <v>-0.17722772277227727</v>
      </c>
      <c r="R135" s="161">
        <f t="shared" si="102"/>
        <v>1.9726370786930271E-3</v>
      </c>
      <c r="S135" s="160">
        <v>1887</v>
      </c>
      <c r="T135" s="160">
        <v>3032</v>
      </c>
      <c r="U135" s="160">
        <v>3606</v>
      </c>
      <c r="V135" s="160">
        <v>3735</v>
      </c>
      <c r="W135" s="160">
        <v>1901</v>
      </c>
      <c r="X135" s="161">
        <f>IFERROR(W135/V135-1,"-")</f>
        <v>-0.49103078982597059</v>
      </c>
      <c r="Y135" s="161">
        <f>W135/W$8</f>
        <v>1.8370273592417648E-3</v>
      </c>
    </row>
    <row r="136" spans="1:25" x14ac:dyDescent="0.25">
      <c r="A136" s="56"/>
      <c r="B136" s="163" t="s">
        <v>103</v>
      </c>
      <c r="C136" s="164">
        <v>514</v>
      </c>
      <c r="D136" s="164">
        <v>0</v>
      </c>
      <c r="E136" s="164">
        <v>530</v>
      </c>
      <c r="F136" s="164">
        <v>689</v>
      </c>
      <c r="G136" s="164">
        <v>1715</v>
      </c>
      <c r="H136" s="164">
        <v>239</v>
      </c>
      <c r="I136" s="165">
        <f>IFERROR(H136/G136-1,"-")</f>
        <v>-0.86064139941690965</v>
      </c>
      <c r="J136" s="165">
        <f t="shared" si="100"/>
        <v>1.2428691035221559E-3</v>
      </c>
      <c r="K136" s="164">
        <v>632</v>
      </c>
      <c r="L136" s="164">
        <v>0</v>
      </c>
      <c r="M136" s="164">
        <v>1221</v>
      </c>
      <c r="N136" s="164">
        <v>1519</v>
      </c>
      <c r="O136" s="164">
        <v>598</v>
      </c>
      <c r="P136" s="164">
        <v>429</v>
      </c>
      <c r="Q136" s="165">
        <f>IFERROR(P136/O136-1,"-")</f>
        <v>-0.28260869565217395</v>
      </c>
      <c r="R136" s="165">
        <f t="shared" si="102"/>
        <v>5.0918249504170192E-4</v>
      </c>
      <c r="S136" s="164">
        <v>1146</v>
      </c>
      <c r="T136" s="164">
        <v>1751</v>
      </c>
      <c r="U136" s="164">
        <v>2208</v>
      </c>
      <c r="V136" s="164">
        <v>2313</v>
      </c>
      <c r="W136" s="164">
        <v>668</v>
      </c>
      <c r="X136" s="165">
        <f>IFERROR(W136/V136-1,"-")</f>
        <v>-0.71119757890185908</v>
      </c>
      <c r="Y136" s="165">
        <f>W136/W$8</f>
        <v>6.4552039767148809E-4</v>
      </c>
    </row>
    <row r="137" spans="1:25" x14ac:dyDescent="0.25">
      <c r="A137" s="56"/>
      <c r="B137" s="163" t="s">
        <v>100</v>
      </c>
      <c r="C137" s="164">
        <v>0</v>
      </c>
      <c r="D137" s="164">
        <v>0</v>
      </c>
      <c r="E137" s="164">
        <v>71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100"/>
        <v>0</v>
      </c>
      <c r="K137" s="164">
        <v>741</v>
      </c>
      <c r="L137" s="164">
        <v>0</v>
      </c>
      <c r="M137" s="164">
        <v>1210</v>
      </c>
      <c r="N137" s="164">
        <v>1398</v>
      </c>
      <c r="O137" s="164">
        <v>1422</v>
      </c>
      <c r="P137" s="164">
        <v>1233</v>
      </c>
      <c r="Q137" s="165">
        <f>IFERROR(P137/O137-1,"-")</f>
        <v>-0.13291139240506333</v>
      </c>
      <c r="R137" s="165">
        <f t="shared" si="102"/>
        <v>1.4634545836513251E-3</v>
      </c>
      <c r="S137" s="164">
        <v>741</v>
      </c>
      <c r="T137" s="164">
        <v>1281</v>
      </c>
      <c r="U137" s="164">
        <v>1398</v>
      </c>
      <c r="V137" s="164">
        <v>1422</v>
      </c>
      <c r="W137" s="164">
        <v>1233</v>
      </c>
      <c r="X137" s="165">
        <f>IFERROR(W137/V137-1,"-")</f>
        <v>-0.13291139240506333</v>
      </c>
      <c r="Y137" s="165">
        <f>W137/W$8</f>
        <v>1.1915069615702767E-3</v>
      </c>
    </row>
    <row r="138" spans="1:25" x14ac:dyDescent="0.25">
      <c r="A138" s="56"/>
      <c r="B138" s="159" t="s">
        <v>107</v>
      </c>
      <c r="C138" s="160">
        <v>6239</v>
      </c>
      <c r="D138" s="160">
        <v>0</v>
      </c>
      <c r="E138" s="160">
        <v>10353</v>
      </c>
      <c r="F138" s="160">
        <v>9954</v>
      </c>
      <c r="G138" s="160">
        <v>11292</v>
      </c>
      <c r="H138" s="160">
        <v>11530</v>
      </c>
      <c r="I138" s="161">
        <f>IFERROR(H138/G138-1,"-")</f>
        <v>2.1076868579525287E-2</v>
      </c>
      <c r="J138" s="161">
        <f t="shared" si="100"/>
        <v>5.9959333738955886E-2</v>
      </c>
      <c r="K138" s="160">
        <v>31161</v>
      </c>
      <c r="L138" s="160">
        <v>0</v>
      </c>
      <c r="M138" s="160">
        <v>34285</v>
      </c>
      <c r="N138" s="160">
        <v>41204</v>
      </c>
      <c r="O138" s="160">
        <v>45561</v>
      </c>
      <c r="P138" s="160">
        <v>43362</v>
      </c>
      <c r="Q138" s="161">
        <f>IFERROR(P138/O138-1,"-")</f>
        <v>-4.8264963455587062E-2</v>
      </c>
      <c r="R138" s="161">
        <f t="shared" si="102"/>
        <v>5.1466599883445874E-2</v>
      </c>
      <c r="S138" s="160">
        <v>37400</v>
      </c>
      <c r="T138" s="160">
        <v>44638</v>
      </c>
      <c r="U138" s="160">
        <v>51158</v>
      </c>
      <c r="V138" s="160">
        <v>56853</v>
      </c>
      <c r="W138" s="160">
        <v>54892</v>
      </c>
      <c r="X138" s="161">
        <f>IFERROR(W138/V138-1,"-")</f>
        <v>-3.4492463018662156E-2</v>
      </c>
      <c r="Y138" s="161">
        <f>W138/W$8</f>
        <v>5.3044768965543901E-2</v>
      </c>
    </row>
    <row r="139" spans="1:25" s="56" customFormat="1" x14ac:dyDescent="0.25">
      <c r="B139" s="163" t="s">
        <v>110</v>
      </c>
      <c r="C139" s="164">
        <v>3314</v>
      </c>
      <c r="D139" s="164">
        <v>0</v>
      </c>
      <c r="E139" s="164">
        <v>5175</v>
      </c>
      <c r="F139" s="164">
        <v>5457</v>
      </c>
      <c r="G139" s="164">
        <v>6106</v>
      </c>
      <c r="H139" s="164">
        <v>6505</v>
      </c>
      <c r="I139" s="165">
        <f t="shared" ref="I139:I146" si="103">IFERROR(H139/G139-1,"-")</f>
        <v>6.5345561742548242E-2</v>
      </c>
      <c r="J139" s="165">
        <f t="shared" si="100"/>
        <v>3.3827880830174156E-2</v>
      </c>
      <c r="K139" s="164">
        <v>12322</v>
      </c>
      <c r="L139" s="164">
        <v>0</v>
      </c>
      <c r="M139" s="164">
        <v>11765</v>
      </c>
      <c r="N139" s="164">
        <v>13615</v>
      </c>
      <c r="O139" s="164">
        <v>15783</v>
      </c>
      <c r="P139" s="164">
        <v>15869</v>
      </c>
      <c r="Q139" s="165">
        <f t="shared" ref="Q139:Q146" si="104">IFERROR(P139/O139-1,"-")</f>
        <v>5.4489007159601588E-3</v>
      </c>
      <c r="R139" s="165">
        <f t="shared" si="102"/>
        <v>1.883500469421158E-2</v>
      </c>
      <c r="S139" s="164">
        <v>15636</v>
      </c>
      <c r="T139" s="164">
        <v>16940</v>
      </c>
      <c r="U139" s="164">
        <v>19072</v>
      </c>
      <c r="V139" s="164">
        <v>21889</v>
      </c>
      <c r="W139" s="164">
        <v>22374</v>
      </c>
      <c r="X139" s="165">
        <f t="shared" ref="X139:X146" si="105">IFERROR(W139/V139-1,"-")</f>
        <v>2.2157247932751645E-2</v>
      </c>
      <c r="Y139" s="165">
        <f t="shared" ref="Y139:Y146" si="106">W139/W$8</f>
        <v>2.1621067930392028E-2</v>
      </c>
    </row>
    <row r="140" spans="1:25" s="56" customFormat="1" x14ac:dyDescent="0.25">
      <c r="B140" s="163" t="s">
        <v>113</v>
      </c>
      <c r="C140" s="164">
        <v>966</v>
      </c>
      <c r="D140" s="164">
        <v>0</v>
      </c>
      <c r="E140" s="164">
        <v>252</v>
      </c>
      <c r="F140" s="164">
        <v>658</v>
      </c>
      <c r="G140" s="164">
        <v>637</v>
      </c>
      <c r="H140" s="164">
        <v>616</v>
      </c>
      <c r="I140" s="165">
        <f t="shared" si="103"/>
        <v>-3.2967032967032961E-2</v>
      </c>
      <c r="J140" s="165">
        <f t="shared" si="100"/>
        <v>3.2033781078227947E-3</v>
      </c>
      <c r="K140" s="164">
        <v>1709</v>
      </c>
      <c r="L140" s="164">
        <v>0</v>
      </c>
      <c r="M140" s="164">
        <v>2549</v>
      </c>
      <c r="N140" s="164">
        <v>4170</v>
      </c>
      <c r="O140" s="164">
        <v>5456</v>
      </c>
      <c r="P140" s="164">
        <v>4474</v>
      </c>
      <c r="Q140" s="165">
        <f t="shared" si="104"/>
        <v>-0.17998533724340171</v>
      </c>
      <c r="R140" s="165">
        <f t="shared" si="102"/>
        <v>5.3102155776610128E-3</v>
      </c>
      <c r="S140" s="164">
        <v>2675</v>
      </c>
      <c r="T140" s="164">
        <v>2801</v>
      </c>
      <c r="U140" s="164">
        <v>4828</v>
      </c>
      <c r="V140" s="164">
        <v>6093</v>
      </c>
      <c r="W140" s="164">
        <v>5090</v>
      </c>
      <c r="X140" s="165">
        <f t="shared" si="105"/>
        <v>-0.16461513211882484</v>
      </c>
      <c r="Y140" s="165">
        <f t="shared" si="106"/>
        <v>4.9187108145926266E-3</v>
      </c>
    </row>
    <row r="141" spans="1:25" x14ac:dyDescent="0.25">
      <c r="A141" s="56"/>
      <c r="B141" s="163" t="s">
        <v>116</v>
      </c>
      <c r="C141" s="164">
        <v>87</v>
      </c>
      <c r="D141" s="164">
        <v>0</v>
      </c>
      <c r="E141" s="164">
        <v>1088</v>
      </c>
      <c r="F141" s="164">
        <v>714</v>
      </c>
      <c r="G141" s="164">
        <v>904</v>
      </c>
      <c r="H141" s="164">
        <v>1102</v>
      </c>
      <c r="I141" s="165">
        <f t="shared" si="103"/>
        <v>0.21902654867256643</v>
      </c>
      <c r="J141" s="165">
        <f t="shared" si="100"/>
        <v>5.7307186279557144E-3</v>
      </c>
      <c r="K141" s="164">
        <v>3010</v>
      </c>
      <c r="L141" s="164">
        <v>0</v>
      </c>
      <c r="M141" s="164">
        <v>4310</v>
      </c>
      <c r="N141" s="164">
        <v>4030</v>
      </c>
      <c r="O141" s="164">
        <v>4313</v>
      </c>
      <c r="P141" s="164">
        <v>3886</v>
      </c>
      <c r="Q141" s="165">
        <f t="shared" si="104"/>
        <v>-9.9003014143287715E-2</v>
      </c>
      <c r="R141" s="165">
        <f t="shared" si="102"/>
        <v>4.6123150949465121E-3</v>
      </c>
      <c r="S141" s="164">
        <v>3097</v>
      </c>
      <c r="T141" s="164">
        <v>5398</v>
      </c>
      <c r="U141" s="164">
        <v>4744</v>
      </c>
      <c r="V141" s="164">
        <v>5217</v>
      </c>
      <c r="W141" s="164">
        <v>4988</v>
      </c>
      <c r="X141" s="165">
        <f t="shared" si="105"/>
        <v>-4.3894958788575855E-2</v>
      </c>
      <c r="Y141" s="165">
        <f t="shared" si="106"/>
        <v>4.820143328720633E-3</v>
      </c>
    </row>
    <row r="142" spans="1:25" x14ac:dyDescent="0.25">
      <c r="A142" s="56"/>
      <c r="B142" s="163" t="s">
        <v>123</v>
      </c>
      <c r="C142" s="164">
        <v>94</v>
      </c>
      <c r="D142" s="164">
        <v>0</v>
      </c>
      <c r="E142" s="164">
        <v>1107</v>
      </c>
      <c r="F142" s="164">
        <v>778</v>
      </c>
      <c r="G142" s="164">
        <v>518</v>
      </c>
      <c r="H142" s="164">
        <v>509</v>
      </c>
      <c r="I142" s="165">
        <f t="shared" si="103"/>
        <v>-1.737451737451734E-2</v>
      </c>
      <c r="J142" s="165">
        <f t="shared" si="100"/>
        <v>2.6469471702626666E-3</v>
      </c>
      <c r="K142" s="164">
        <v>312</v>
      </c>
      <c r="L142" s="164">
        <v>0</v>
      </c>
      <c r="M142" s="164">
        <v>655</v>
      </c>
      <c r="N142" s="164">
        <v>931</v>
      </c>
      <c r="O142" s="164">
        <v>885</v>
      </c>
      <c r="P142" s="164">
        <v>812</v>
      </c>
      <c r="Q142" s="165">
        <f t="shared" si="104"/>
        <v>-8.2485875706214684E-2</v>
      </c>
      <c r="R142" s="165">
        <f t="shared" si="102"/>
        <v>9.6376733327240547E-4</v>
      </c>
      <c r="S142" s="164">
        <v>406</v>
      </c>
      <c r="T142" s="164">
        <v>1762</v>
      </c>
      <c r="U142" s="164">
        <v>1709</v>
      </c>
      <c r="V142" s="164">
        <v>1403</v>
      </c>
      <c r="W142" s="164">
        <v>1321</v>
      </c>
      <c r="X142" s="165">
        <f t="shared" si="105"/>
        <v>-5.8446186742694195E-2</v>
      </c>
      <c r="Y142" s="165">
        <f t="shared" si="106"/>
        <v>1.276545576832389E-3</v>
      </c>
    </row>
    <row r="143" spans="1:25" x14ac:dyDescent="0.25">
      <c r="A143" s="56"/>
      <c r="B143" s="163" t="s">
        <v>119</v>
      </c>
      <c r="C143" s="164">
        <v>52</v>
      </c>
      <c r="D143" s="164">
        <v>0</v>
      </c>
      <c r="E143" s="164">
        <v>73</v>
      </c>
      <c r="F143" s="164">
        <v>127</v>
      </c>
      <c r="G143" s="164">
        <v>190</v>
      </c>
      <c r="H143" s="164">
        <v>0</v>
      </c>
      <c r="I143" s="165">
        <f t="shared" si="103"/>
        <v>-1</v>
      </c>
      <c r="J143" s="165">
        <f t="shared" si="100"/>
        <v>0</v>
      </c>
      <c r="K143" s="164">
        <v>619</v>
      </c>
      <c r="L143" s="164">
        <v>0</v>
      </c>
      <c r="M143" s="164">
        <v>790</v>
      </c>
      <c r="N143" s="164">
        <v>775</v>
      </c>
      <c r="O143" s="164">
        <v>984</v>
      </c>
      <c r="P143" s="164">
        <v>807</v>
      </c>
      <c r="Q143" s="165">
        <f t="shared" si="104"/>
        <v>-0.17987804878048785</v>
      </c>
      <c r="R143" s="165">
        <f t="shared" si="102"/>
        <v>9.5783280535816659E-4</v>
      </c>
      <c r="S143" s="164">
        <v>671</v>
      </c>
      <c r="T143" s="164">
        <v>863</v>
      </c>
      <c r="U143" s="164">
        <v>902</v>
      </c>
      <c r="V143" s="164">
        <v>1174</v>
      </c>
      <c r="W143" s="164">
        <v>807</v>
      </c>
      <c r="X143" s="165">
        <f t="shared" si="105"/>
        <v>-0.31260647359454852</v>
      </c>
      <c r="Y143" s="165">
        <f t="shared" si="106"/>
        <v>7.7984275586959716E-4</v>
      </c>
    </row>
    <row r="144" spans="1:25" x14ac:dyDescent="0.25">
      <c r="A144" s="56"/>
      <c r="B144" s="163" t="s">
        <v>128</v>
      </c>
      <c r="C144" s="164">
        <v>142</v>
      </c>
      <c r="D144" s="164">
        <v>0</v>
      </c>
      <c r="E144" s="164">
        <v>68</v>
      </c>
      <c r="F144" s="164">
        <v>135</v>
      </c>
      <c r="G144" s="164">
        <v>0</v>
      </c>
      <c r="H144" s="164">
        <v>0</v>
      </c>
      <c r="I144" s="165" t="str">
        <f t="shared" si="103"/>
        <v>-</v>
      </c>
      <c r="J144" s="165">
        <f t="shared" si="100"/>
        <v>0</v>
      </c>
      <c r="K144" s="164">
        <v>1439</v>
      </c>
      <c r="L144" s="164">
        <v>0</v>
      </c>
      <c r="M144" s="164">
        <v>1169</v>
      </c>
      <c r="N144" s="164">
        <v>1622</v>
      </c>
      <c r="O144" s="164">
        <v>1579</v>
      </c>
      <c r="P144" s="164">
        <v>1672</v>
      </c>
      <c r="Q144" s="165">
        <f t="shared" si="104"/>
        <v>5.8898036732109027E-2</v>
      </c>
      <c r="R144" s="165">
        <f t="shared" si="102"/>
        <v>1.9845061345215051E-3</v>
      </c>
      <c r="S144" s="164">
        <v>1581</v>
      </c>
      <c r="T144" s="164">
        <v>1237</v>
      </c>
      <c r="U144" s="164">
        <v>1757</v>
      </c>
      <c r="V144" s="164">
        <v>1579</v>
      </c>
      <c r="W144" s="164">
        <v>1672</v>
      </c>
      <c r="X144" s="165">
        <f t="shared" si="105"/>
        <v>5.8898036732109027E-2</v>
      </c>
      <c r="Y144" s="165">
        <f t="shared" si="106"/>
        <v>1.6157336899801319E-3</v>
      </c>
    </row>
    <row r="145" spans="1:25" x14ac:dyDescent="0.25">
      <c r="A145" s="56"/>
      <c r="B145" s="163" t="s">
        <v>131</v>
      </c>
      <c r="C145" s="164">
        <v>815</v>
      </c>
      <c r="D145" s="164">
        <v>0</v>
      </c>
      <c r="E145" s="164">
        <v>32</v>
      </c>
      <c r="F145" s="164">
        <v>60</v>
      </c>
      <c r="G145" s="164">
        <v>51</v>
      </c>
      <c r="H145" s="164">
        <v>0</v>
      </c>
      <c r="I145" s="165">
        <f t="shared" si="103"/>
        <v>-1</v>
      </c>
      <c r="J145" s="165">
        <f t="shared" si="100"/>
        <v>0</v>
      </c>
      <c r="K145" s="164">
        <v>2462</v>
      </c>
      <c r="L145" s="164">
        <v>0</v>
      </c>
      <c r="M145" s="164">
        <v>546</v>
      </c>
      <c r="N145" s="164">
        <v>995</v>
      </c>
      <c r="O145" s="164">
        <v>1027</v>
      </c>
      <c r="P145" s="164">
        <v>737</v>
      </c>
      <c r="Q145" s="165">
        <f t="shared" si="104"/>
        <v>-0.28237585199610515</v>
      </c>
      <c r="R145" s="165">
        <f t="shared" si="102"/>
        <v>8.7474941455882127E-4</v>
      </c>
      <c r="S145" s="164">
        <v>3277</v>
      </c>
      <c r="T145" s="164">
        <v>578</v>
      </c>
      <c r="U145" s="164">
        <v>1055</v>
      </c>
      <c r="V145" s="164">
        <v>1078</v>
      </c>
      <c r="W145" s="164">
        <v>737</v>
      </c>
      <c r="X145" s="165">
        <f t="shared" si="105"/>
        <v>-0.31632653061224492</v>
      </c>
      <c r="Y145" s="165">
        <f t="shared" si="106"/>
        <v>7.1219840282018968E-4</v>
      </c>
    </row>
    <row r="146" spans="1:25" x14ac:dyDescent="0.25">
      <c r="A146" s="56"/>
      <c r="B146" s="168" t="s">
        <v>145</v>
      </c>
      <c r="C146" s="169">
        <f t="shared" ref="C146" si="107">C138-SUM(C139:C145)</f>
        <v>769</v>
      </c>
      <c r="D146" s="169">
        <f t="shared" ref="D146:H146" si="108">D138-SUM(D139:D145)</f>
        <v>0</v>
      </c>
      <c r="E146" s="169">
        <f t="shared" si="108"/>
        <v>2558</v>
      </c>
      <c r="F146" s="169">
        <f t="shared" si="108"/>
        <v>2025</v>
      </c>
      <c r="G146" s="169">
        <f t="shared" si="108"/>
        <v>2886</v>
      </c>
      <c r="H146" s="169">
        <f t="shared" si="108"/>
        <v>2798</v>
      </c>
      <c r="I146" s="170">
        <f t="shared" si="103"/>
        <v>-3.0492030492030531E-2</v>
      </c>
      <c r="J146" s="170">
        <f t="shared" si="100"/>
        <v>1.4550409002740553E-2</v>
      </c>
      <c r="K146" s="169">
        <f t="shared" ref="K146:P146" si="109">K138-SUM(K139:K145)</f>
        <v>9288</v>
      </c>
      <c r="L146" s="169">
        <f t="shared" si="109"/>
        <v>0</v>
      </c>
      <c r="M146" s="169">
        <f t="shared" si="109"/>
        <v>12501</v>
      </c>
      <c r="N146" s="169">
        <f t="shared" si="109"/>
        <v>15066</v>
      </c>
      <c r="O146" s="169">
        <f t="shared" si="109"/>
        <v>15534</v>
      </c>
      <c r="P146" s="169">
        <f t="shared" si="109"/>
        <v>15105</v>
      </c>
      <c r="Q146" s="170">
        <f t="shared" si="104"/>
        <v>-2.7616840478949412E-2</v>
      </c>
      <c r="R146" s="170">
        <f t="shared" si="102"/>
        <v>1.7928208828915868E-2</v>
      </c>
      <c r="S146" s="169">
        <f>S138-SUM(S139:S145)</f>
        <v>10057</v>
      </c>
      <c r="T146" s="169">
        <f>T138-SUM(T139:T145)</f>
        <v>15059</v>
      </c>
      <c r="U146" s="169">
        <f>U138-SUM(U139:U145)</f>
        <v>17091</v>
      </c>
      <c r="V146" s="169">
        <f>V138-SUM(V139:V145)</f>
        <v>18420</v>
      </c>
      <c r="W146" s="169">
        <f>W138-SUM(W139:W145)</f>
        <v>17903</v>
      </c>
      <c r="X146" s="170">
        <f t="shared" si="105"/>
        <v>-2.8067318132464658E-2</v>
      </c>
      <c r="Y146" s="170">
        <f t="shared" si="106"/>
        <v>1.7300526466336303E-2</v>
      </c>
    </row>
    <row r="147" spans="1:25" x14ac:dyDescent="0.25">
      <c r="A147" s="56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6"/>
      <c r="B148" s="156" t="s">
        <v>68</v>
      </c>
      <c r="C148" s="176">
        <f t="shared" ref="C148:H148" si="110">C149+C152</f>
        <v>5487</v>
      </c>
      <c r="D148" s="176">
        <f t="shared" si="110"/>
        <v>1720</v>
      </c>
      <c r="E148" s="176">
        <f t="shared" si="110"/>
        <v>7224</v>
      </c>
      <c r="F148" s="176">
        <f t="shared" si="110"/>
        <v>7642</v>
      </c>
      <c r="G148" s="176">
        <f t="shared" si="110"/>
        <v>8833</v>
      </c>
      <c r="H148" s="176">
        <f t="shared" si="110"/>
        <v>9345</v>
      </c>
      <c r="I148" s="177">
        <f>IFERROR(H148/G148-1,"-")</f>
        <v>5.7964451488735413E-2</v>
      </c>
      <c r="J148" s="177">
        <f t="shared" ref="J148:J160" si="111">H148/H$8</f>
        <v>4.8596701976629901E-2</v>
      </c>
      <c r="K148" s="176">
        <f t="shared" ref="K148:P148" si="112">K149+K152</f>
        <v>16907</v>
      </c>
      <c r="L148" s="176">
        <f t="shared" si="112"/>
        <v>6385</v>
      </c>
      <c r="M148" s="176">
        <f t="shared" si="112"/>
        <v>18634</v>
      </c>
      <c r="N148" s="176">
        <f t="shared" si="112"/>
        <v>20271</v>
      </c>
      <c r="O148" s="176">
        <f t="shared" si="112"/>
        <v>22238</v>
      </c>
      <c r="P148" s="176">
        <f t="shared" si="112"/>
        <v>19606</v>
      </c>
      <c r="Q148" s="177">
        <f>IFERROR(P148/O148-1,"-")</f>
        <v>-0.11835596726324304</v>
      </c>
      <c r="R148" s="177">
        <f t="shared" ref="R148:R160" si="113">P148/P$8</f>
        <v>2.327047085731377E-2</v>
      </c>
      <c r="S148" s="176">
        <f>S149+S152</f>
        <v>22394</v>
      </c>
      <c r="T148" s="176">
        <f>T149+T152</f>
        <v>25858</v>
      </c>
      <c r="U148" s="176">
        <f>U149+U152</f>
        <v>27913</v>
      </c>
      <c r="V148" s="176">
        <f>V149+V152</f>
        <v>31071</v>
      </c>
      <c r="W148" s="176">
        <f>W149+W152</f>
        <v>28951</v>
      </c>
      <c r="X148" s="177">
        <f>IFERROR(W148/V148-1,"-")</f>
        <v>-6.8230826172315018E-2</v>
      </c>
      <c r="Y148" s="177">
        <f>W148/W$8</f>
        <v>2.7976738073334208E-2</v>
      </c>
    </row>
    <row r="149" spans="1:25" x14ac:dyDescent="0.25">
      <c r="A149" s="56"/>
      <c r="B149" s="159" t="s">
        <v>97</v>
      </c>
      <c r="C149" s="160">
        <v>3443</v>
      </c>
      <c r="D149" s="160">
        <v>913</v>
      </c>
      <c r="E149" s="160">
        <v>3760</v>
      </c>
      <c r="F149" s="160">
        <v>4236</v>
      </c>
      <c r="G149" s="160">
        <v>3480</v>
      </c>
      <c r="H149" s="160">
        <v>3437</v>
      </c>
      <c r="I149" s="161">
        <f>IFERROR(H149/G149-1,"-")</f>
        <v>-1.235632183908042E-2</v>
      </c>
      <c r="J149" s="161">
        <f t="shared" si="111"/>
        <v>1.7873393760693093E-2</v>
      </c>
      <c r="K149" s="160">
        <v>4415</v>
      </c>
      <c r="L149" s="160">
        <v>4482</v>
      </c>
      <c r="M149" s="160">
        <v>8425</v>
      </c>
      <c r="N149" s="160">
        <v>7784</v>
      </c>
      <c r="O149" s="160">
        <v>8289</v>
      </c>
      <c r="P149" s="160">
        <v>6291</v>
      </c>
      <c r="Q149" s="161">
        <f>IFERROR(P149/O149-1,"-")</f>
        <v>-0.24104234527687296</v>
      </c>
      <c r="R149" s="161">
        <f t="shared" si="113"/>
        <v>7.4668230216954476E-3</v>
      </c>
      <c r="S149" s="160">
        <v>7858</v>
      </c>
      <c r="T149" s="160">
        <v>12185</v>
      </c>
      <c r="U149" s="160">
        <v>12020</v>
      </c>
      <c r="V149" s="160">
        <v>11769</v>
      </c>
      <c r="W149" s="160">
        <v>9728</v>
      </c>
      <c r="X149" s="161">
        <f>IFERROR(W149/V149-1,"-")</f>
        <v>-0.17342170107910615</v>
      </c>
      <c r="Y149" s="161">
        <f>W149/W$8</f>
        <v>9.4006323780662215E-3</v>
      </c>
    </row>
    <row r="150" spans="1:25" x14ac:dyDescent="0.25">
      <c r="A150" s="56"/>
      <c r="B150" s="163" t="s">
        <v>103</v>
      </c>
      <c r="C150" s="164">
        <v>545</v>
      </c>
      <c r="D150" s="164">
        <v>706</v>
      </c>
      <c r="E150" s="164">
        <v>940</v>
      </c>
      <c r="F150" s="164">
        <v>1072</v>
      </c>
      <c r="G150" s="164">
        <v>964</v>
      </c>
      <c r="H150" s="164">
        <v>1143</v>
      </c>
      <c r="I150" s="165">
        <f>IFERROR(H150/G150-1,"-")</f>
        <v>0.18568464730290457</v>
      </c>
      <c r="J150" s="165">
        <f t="shared" si="111"/>
        <v>5.943930482534829E-3</v>
      </c>
      <c r="K150" s="164">
        <v>3315</v>
      </c>
      <c r="L150" s="164">
        <v>4176</v>
      </c>
      <c r="M150" s="164">
        <v>7785</v>
      </c>
      <c r="N150" s="164">
        <v>7276</v>
      </c>
      <c r="O150" s="164">
        <v>8025</v>
      </c>
      <c r="P150" s="164">
        <v>5536</v>
      </c>
      <c r="Q150" s="165">
        <f>IFERROR(P150/O150-1,"-")</f>
        <v>-0.31015576323987537</v>
      </c>
      <c r="R150" s="165">
        <f t="shared" si="113"/>
        <v>6.5707093066453654E-3</v>
      </c>
      <c r="S150" s="164">
        <v>3860</v>
      </c>
      <c r="T150" s="164">
        <v>8725</v>
      </c>
      <c r="U150" s="164">
        <v>8348</v>
      </c>
      <c r="V150" s="164">
        <v>8989</v>
      </c>
      <c r="W150" s="164">
        <v>6679</v>
      </c>
      <c r="X150" s="165">
        <f>IFERROR(W150/V150-1,"-")</f>
        <v>-0.25698075425520084</v>
      </c>
      <c r="Y150" s="165">
        <f>W150/W$8</f>
        <v>6.454237628814175E-3</v>
      </c>
    </row>
    <row r="151" spans="1:25" x14ac:dyDescent="0.25">
      <c r="A151" s="56"/>
      <c r="B151" s="163" t="s">
        <v>100</v>
      </c>
      <c r="C151" s="164">
        <v>2898</v>
      </c>
      <c r="D151" s="164">
        <v>207</v>
      </c>
      <c r="E151" s="164">
        <v>2820</v>
      </c>
      <c r="F151" s="164">
        <v>3164</v>
      </c>
      <c r="G151" s="164">
        <v>2516</v>
      </c>
      <c r="H151" s="164">
        <v>2294</v>
      </c>
      <c r="I151" s="165">
        <f>IFERROR(H151/G151-1,"-")</f>
        <v>-8.8235294117647078E-2</v>
      </c>
      <c r="J151" s="165">
        <f t="shared" si="111"/>
        <v>1.1929463278158265E-2</v>
      </c>
      <c r="K151" s="164">
        <v>1100</v>
      </c>
      <c r="L151" s="164">
        <v>306</v>
      </c>
      <c r="M151" s="164">
        <v>640</v>
      </c>
      <c r="N151" s="164">
        <v>508</v>
      </c>
      <c r="O151" s="164">
        <v>264</v>
      </c>
      <c r="P151" s="164">
        <v>755</v>
      </c>
      <c r="Q151" s="165">
        <f>IFERROR(P151/O151-1,"-")</f>
        <v>1.8598484848484849</v>
      </c>
      <c r="R151" s="165">
        <f t="shared" si="113"/>
        <v>8.9611371505008146E-4</v>
      </c>
      <c r="S151" s="164">
        <v>3998</v>
      </c>
      <c r="T151" s="164">
        <v>3460</v>
      </c>
      <c r="U151" s="164">
        <v>3672</v>
      </c>
      <c r="V151" s="164">
        <v>2780</v>
      </c>
      <c r="W151" s="164">
        <v>3049</v>
      </c>
      <c r="X151" s="165">
        <f>IFERROR(W151/V151-1,"-")</f>
        <v>9.676258992805753E-2</v>
      </c>
      <c r="Y151" s="165">
        <f>W151/W$8</f>
        <v>2.9463947492520469E-3</v>
      </c>
    </row>
    <row r="152" spans="1:25" x14ac:dyDescent="0.25">
      <c r="A152" s="56"/>
      <c r="B152" s="159" t="s">
        <v>107</v>
      </c>
      <c r="C152" s="160">
        <v>2044</v>
      </c>
      <c r="D152" s="160">
        <v>807</v>
      </c>
      <c r="E152" s="160">
        <v>3464</v>
      </c>
      <c r="F152" s="160">
        <v>3406</v>
      </c>
      <c r="G152" s="160">
        <v>5353</v>
      </c>
      <c r="H152" s="160">
        <v>5908</v>
      </c>
      <c r="I152" s="161">
        <f>IFERROR(H152/G152-1,"-")</f>
        <v>0.10368017933868856</v>
      </c>
      <c r="J152" s="161">
        <f t="shared" si="111"/>
        <v>3.0723308215936804E-2</v>
      </c>
      <c r="K152" s="160">
        <v>12492</v>
      </c>
      <c r="L152" s="160">
        <v>1903</v>
      </c>
      <c r="M152" s="160">
        <v>10209</v>
      </c>
      <c r="N152" s="160">
        <v>12487</v>
      </c>
      <c r="O152" s="160">
        <v>13949</v>
      </c>
      <c r="P152" s="160">
        <v>13315</v>
      </c>
      <c r="Q152" s="161">
        <f>IFERROR(P152/O152-1,"-")</f>
        <v>-4.5451286830597182E-2</v>
      </c>
      <c r="R152" s="161">
        <f t="shared" si="113"/>
        <v>1.5803647835618325E-2</v>
      </c>
      <c r="S152" s="160">
        <v>14536</v>
      </c>
      <c r="T152" s="160">
        <v>13673</v>
      </c>
      <c r="U152" s="160">
        <v>15893</v>
      </c>
      <c r="V152" s="160">
        <v>19302</v>
      </c>
      <c r="W152" s="160">
        <v>19223</v>
      </c>
      <c r="X152" s="161">
        <f>IFERROR(W152/V152-1,"-")</f>
        <v>-4.0928401201948406E-3</v>
      </c>
      <c r="Y152" s="161">
        <f>W152/W$8</f>
        <v>1.8576105695267988E-2</v>
      </c>
    </row>
    <row r="153" spans="1:25" s="56" customFormat="1" x14ac:dyDescent="0.25">
      <c r="B153" s="163" t="s">
        <v>110</v>
      </c>
      <c r="C153" s="164">
        <v>267</v>
      </c>
      <c r="D153" s="164">
        <v>33</v>
      </c>
      <c r="E153" s="164">
        <v>375</v>
      </c>
      <c r="F153" s="164">
        <v>294</v>
      </c>
      <c r="G153" s="164">
        <v>498</v>
      </c>
      <c r="H153" s="164">
        <v>495</v>
      </c>
      <c r="I153" s="165">
        <f t="shared" ref="I153:I160" si="114">IFERROR(H153/G153-1,"-")</f>
        <v>-6.0240963855421326E-3</v>
      </c>
      <c r="J153" s="165">
        <f t="shared" si="111"/>
        <v>2.5741431223576029E-3</v>
      </c>
      <c r="K153" s="164">
        <v>4639</v>
      </c>
      <c r="L153" s="164">
        <v>61</v>
      </c>
      <c r="M153" s="164">
        <v>4443</v>
      </c>
      <c r="N153" s="164">
        <v>4956</v>
      </c>
      <c r="O153" s="164">
        <v>5629</v>
      </c>
      <c r="P153" s="164">
        <v>4255</v>
      </c>
      <c r="Q153" s="165">
        <f t="shared" ref="Q153:Q160" si="115">IFERROR(P153/O153-1,"-")</f>
        <v>-0.24409308935867824</v>
      </c>
      <c r="R153" s="165">
        <f t="shared" si="113"/>
        <v>5.0502832550173467E-3</v>
      </c>
      <c r="S153" s="164">
        <v>4906</v>
      </c>
      <c r="T153" s="164">
        <v>4818</v>
      </c>
      <c r="U153" s="164">
        <v>5250</v>
      </c>
      <c r="V153" s="164">
        <v>6127</v>
      </c>
      <c r="W153" s="164">
        <v>4750</v>
      </c>
      <c r="X153" s="165">
        <f t="shared" ref="X153:X160" si="116">IFERROR(W153/V153-1,"-")</f>
        <v>-0.22474294108046355</v>
      </c>
      <c r="Y153" s="165">
        <f t="shared" ref="Y153:Y160" si="117">W153/W$8</f>
        <v>4.5901525283526473E-3</v>
      </c>
    </row>
    <row r="154" spans="1:25" s="56" customFormat="1" x14ac:dyDescent="0.25">
      <c r="B154" s="163" t="s">
        <v>113</v>
      </c>
      <c r="C154" s="164">
        <v>395</v>
      </c>
      <c r="D154" s="164">
        <v>144</v>
      </c>
      <c r="E154" s="164">
        <v>714</v>
      </c>
      <c r="F154" s="164">
        <v>829</v>
      </c>
      <c r="G154" s="164">
        <v>1206</v>
      </c>
      <c r="H154" s="164">
        <v>1168</v>
      </c>
      <c r="I154" s="165">
        <f t="shared" si="114"/>
        <v>-3.1509121061359835E-2</v>
      </c>
      <c r="J154" s="165">
        <f t="shared" si="111"/>
        <v>6.0739377109367285E-3</v>
      </c>
      <c r="K154" s="164">
        <v>3440</v>
      </c>
      <c r="L154" s="164">
        <v>447</v>
      </c>
      <c r="M154" s="164">
        <v>2306</v>
      </c>
      <c r="N154" s="164">
        <v>2497</v>
      </c>
      <c r="O154" s="164">
        <v>2430</v>
      </c>
      <c r="P154" s="164">
        <v>2282</v>
      </c>
      <c r="Q154" s="165">
        <f t="shared" si="115"/>
        <v>-6.0905349794238672E-2</v>
      </c>
      <c r="R154" s="165">
        <f t="shared" si="113"/>
        <v>2.7085185400586567E-3</v>
      </c>
      <c r="S154" s="164">
        <v>3835</v>
      </c>
      <c r="T154" s="164">
        <v>3020</v>
      </c>
      <c r="U154" s="164">
        <v>3326</v>
      </c>
      <c r="V154" s="164">
        <v>3636</v>
      </c>
      <c r="W154" s="164">
        <v>3450</v>
      </c>
      <c r="X154" s="165">
        <f t="shared" si="116"/>
        <v>-5.1155115511551164E-2</v>
      </c>
      <c r="Y154" s="165">
        <f t="shared" si="117"/>
        <v>3.3339002574350809E-3</v>
      </c>
    </row>
    <row r="155" spans="1:25" x14ac:dyDescent="0.25">
      <c r="A155" s="56"/>
      <c r="B155" s="163" t="s">
        <v>116</v>
      </c>
      <c r="C155" s="164">
        <v>268</v>
      </c>
      <c r="D155" s="164">
        <v>199</v>
      </c>
      <c r="E155" s="164">
        <v>579</v>
      </c>
      <c r="F155" s="164">
        <v>586</v>
      </c>
      <c r="G155" s="164">
        <v>780</v>
      </c>
      <c r="H155" s="164">
        <v>1007</v>
      </c>
      <c r="I155" s="165">
        <f t="shared" si="114"/>
        <v>0.2910256410256411</v>
      </c>
      <c r="J155" s="165">
        <f t="shared" si="111"/>
        <v>5.2366911600284973E-3</v>
      </c>
      <c r="K155" s="164">
        <v>1433</v>
      </c>
      <c r="L155" s="164">
        <v>490</v>
      </c>
      <c r="M155" s="164">
        <v>928</v>
      </c>
      <c r="N155" s="164">
        <v>1536</v>
      </c>
      <c r="O155" s="164">
        <v>1953</v>
      </c>
      <c r="P155" s="164">
        <v>3061</v>
      </c>
      <c r="Q155" s="165">
        <f t="shared" si="115"/>
        <v>0.5673323092677931</v>
      </c>
      <c r="R155" s="165">
        <f t="shared" si="113"/>
        <v>3.6331179890970854E-3</v>
      </c>
      <c r="S155" s="164">
        <v>1701</v>
      </c>
      <c r="T155" s="164">
        <v>1507</v>
      </c>
      <c r="U155" s="164">
        <v>2122</v>
      </c>
      <c r="V155" s="164">
        <v>2733</v>
      </c>
      <c r="W155" s="164">
        <v>4068</v>
      </c>
      <c r="X155" s="165">
        <f t="shared" si="116"/>
        <v>0.48847420417124043</v>
      </c>
      <c r="Y155" s="165">
        <f t="shared" si="117"/>
        <v>3.9311032600712779E-3</v>
      </c>
    </row>
    <row r="156" spans="1:25" x14ac:dyDescent="0.25">
      <c r="A156" s="56"/>
      <c r="B156" s="163" t="s">
        <v>123</v>
      </c>
      <c r="C156" s="164">
        <v>189</v>
      </c>
      <c r="D156" s="164">
        <v>34</v>
      </c>
      <c r="E156" s="164">
        <v>203</v>
      </c>
      <c r="F156" s="164">
        <v>243</v>
      </c>
      <c r="G156" s="164">
        <v>339</v>
      </c>
      <c r="H156" s="164">
        <v>424</v>
      </c>
      <c r="I156" s="165">
        <f t="shared" si="114"/>
        <v>0.25073746312684375</v>
      </c>
      <c r="J156" s="165">
        <f t="shared" si="111"/>
        <v>2.2049225936962096E-3</v>
      </c>
      <c r="K156" s="164">
        <v>306</v>
      </c>
      <c r="L156" s="164">
        <v>55</v>
      </c>
      <c r="M156" s="164">
        <v>241</v>
      </c>
      <c r="N156" s="164">
        <v>298</v>
      </c>
      <c r="O156" s="164">
        <v>410</v>
      </c>
      <c r="P156" s="164">
        <v>394</v>
      </c>
      <c r="Q156" s="165">
        <f t="shared" si="115"/>
        <v>-3.9024390243902474E-2</v>
      </c>
      <c r="R156" s="165">
        <f t="shared" si="113"/>
        <v>4.6764079964202926E-4</v>
      </c>
      <c r="S156" s="164">
        <v>495</v>
      </c>
      <c r="T156" s="164">
        <v>444</v>
      </c>
      <c r="U156" s="164">
        <v>541</v>
      </c>
      <c r="V156" s="164">
        <v>749</v>
      </c>
      <c r="W156" s="164">
        <v>818</v>
      </c>
      <c r="X156" s="165">
        <f t="shared" si="116"/>
        <v>9.2122830440587444E-2</v>
      </c>
      <c r="Y156" s="165">
        <f t="shared" si="117"/>
        <v>7.9047258277736116E-4</v>
      </c>
    </row>
    <row r="157" spans="1:25" x14ac:dyDescent="0.25">
      <c r="A157" s="56"/>
      <c r="B157" s="163" t="s">
        <v>119</v>
      </c>
      <c r="C157" s="164">
        <v>114</v>
      </c>
      <c r="D157" s="164">
        <v>58</v>
      </c>
      <c r="E157" s="164">
        <v>142</v>
      </c>
      <c r="F157" s="164">
        <v>180</v>
      </c>
      <c r="G157" s="164">
        <v>257</v>
      </c>
      <c r="H157" s="164">
        <v>295</v>
      </c>
      <c r="I157" s="165">
        <f t="shared" si="114"/>
        <v>0.14785992217898825</v>
      </c>
      <c r="J157" s="165">
        <f t="shared" si="111"/>
        <v>1.53408529514241E-3</v>
      </c>
      <c r="K157" s="164">
        <v>393</v>
      </c>
      <c r="L157" s="164">
        <v>42</v>
      </c>
      <c r="M157" s="164">
        <v>433</v>
      </c>
      <c r="N157" s="164">
        <v>554</v>
      </c>
      <c r="O157" s="164">
        <v>584</v>
      </c>
      <c r="P157" s="164">
        <v>520</v>
      </c>
      <c r="Q157" s="165">
        <f t="shared" si="115"/>
        <v>-0.1095890410958904</v>
      </c>
      <c r="R157" s="165">
        <f t="shared" si="113"/>
        <v>6.1719090308085087E-4</v>
      </c>
      <c r="S157" s="164">
        <v>507</v>
      </c>
      <c r="T157" s="164">
        <v>575</v>
      </c>
      <c r="U157" s="164">
        <v>734</v>
      </c>
      <c r="V157" s="164">
        <v>841</v>
      </c>
      <c r="W157" s="164">
        <v>815</v>
      </c>
      <c r="X157" s="165">
        <f t="shared" si="116"/>
        <v>-3.0915576694411362E-2</v>
      </c>
      <c r="Y157" s="165">
        <f t="shared" si="117"/>
        <v>7.8757353907524372E-4</v>
      </c>
    </row>
    <row r="158" spans="1:25" x14ac:dyDescent="0.25">
      <c r="A158" s="56"/>
      <c r="B158" s="163" t="s">
        <v>128</v>
      </c>
      <c r="C158" s="164">
        <v>42</v>
      </c>
      <c r="D158" s="164">
        <v>13</v>
      </c>
      <c r="E158" s="164">
        <v>59</v>
      </c>
      <c r="F158" s="164">
        <v>55</v>
      </c>
      <c r="G158" s="164">
        <v>51</v>
      </c>
      <c r="H158" s="164">
        <v>43</v>
      </c>
      <c r="I158" s="165">
        <f t="shared" si="114"/>
        <v>-0.15686274509803921</v>
      </c>
      <c r="J158" s="165">
        <f t="shared" si="111"/>
        <v>2.2361243285126653E-4</v>
      </c>
      <c r="K158" s="164">
        <v>167</v>
      </c>
      <c r="L158" s="164">
        <v>3</v>
      </c>
      <c r="M158" s="164">
        <v>145</v>
      </c>
      <c r="N158" s="164">
        <v>154</v>
      </c>
      <c r="O158" s="164">
        <v>186</v>
      </c>
      <c r="P158" s="164">
        <v>123</v>
      </c>
      <c r="Q158" s="165">
        <f t="shared" si="115"/>
        <v>-0.33870967741935487</v>
      </c>
      <c r="R158" s="165">
        <f t="shared" si="113"/>
        <v>1.4598938669027817E-4</v>
      </c>
      <c r="S158" s="164">
        <v>209</v>
      </c>
      <c r="T158" s="164">
        <v>204</v>
      </c>
      <c r="U158" s="164">
        <v>209</v>
      </c>
      <c r="V158" s="164">
        <v>237</v>
      </c>
      <c r="W158" s="164">
        <v>166</v>
      </c>
      <c r="X158" s="165">
        <f t="shared" si="116"/>
        <v>-0.29957805907172996</v>
      </c>
      <c r="Y158" s="165">
        <f t="shared" si="117"/>
        <v>1.6041375151716622E-4</v>
      </c>
    </row>
    <row r="159" spans="1:25" x14ac:dyDescent="0.25">
      <c r="A159" s="56"/>
      <c r="B159" s="163" t="s">
        <v>131</v>
      </c>
      <c r="C159" s="164">
        <v>56</v>
      </c>
      <c r="D159" s="164">
        <v>15</v>
      </c>
      <c r="E159" s="164">
        <v>37</v>
      </c>
      <c r="F159" s="164">
        <v>36</v>
      </c>
      <c r="G159" s="164">
        <v>40</v>
      </c>
      <c r="H159" s="164">
        <v>44</v>
      </c>
      <c r="I159" s="165">
        <f t="shared" si="114"/>
        <v>0.10000000000000009</v>
      </c>
      <c r="J159" s="165">
        <f t="shared" si="111"/>
        <v>2.288127219873425E-4</v>
      </c>
      <c r="K159" s="164">
        <v>221</v>
      </c>
      <c r="L159" s="164">
        <v>11</v>
      </c>
      <c r="M159" s="164">
        <v>287</v>
      </c>
      <c r="N159" s="164">
        <v>407</v>
      </c>
      <c r="O159" s="164">
        <v>318</v>
      </c>
      <c r="P159" s="164">
        <v>182</v>
      </c>
      <c r="Q159" s="165">
        <f t="shared" si="115"/>
        <v>-0.42767295597484278</v>
      </c>
      <c r="R159" s="165">
        <f t="shared" si="113"/>
        <v>2.1601681607829779E-4</v>
      </c>
      <c r="S159" s="164">
        <v>277</v>
      </c>
      <c r="T159" s="164">
        <v>324</v>
      </c>
      <c r="U159" s="164">
        <v>443</v>
      </c>
      <c r="V159" s="164">
        <v>358</v>
      </c>
      <c r="W159" s="164">
        <v>226</v>
      </c>
      <c r="X159" s="165">
        <f t="shared" si="116"/>
        <v>-0.36871508379888274</v>
      </c>
      <c r="Y159" s="165">
        <f t="shared" si="117"/>
        <v>2.1839462555951544E-4</v>
      </c>
    </row>
    <row r="160" spans="1:25" x14ac:dyDescent="0.25">
      <c r="A160" s="56"/>
      <c r="B160" s="168" t="s">
        <v>145</v>
      </c>
      <c r="C160" s="169">
        <f t="shared" ref="C160" si="118">C152-SUM(C153:C159)</f>
        <v>713</v>
      </c>
      <c r="D160" s="169">
        <f t="shared" ref="D160:H160" si="119">D152-SUM(D153:D159)</f>
        <v>311</v>
      </c>
      <c r="E160" s="169">
        <f t="shared" si="119"/>
        <v>1355</v>
      </c>
      <c r="F160" s="169">
        <f t="shared" si="119"/>
        <v>1183</v>
      </c>
      <c r="G160" s="169">
        <f t="shared" si="119"/>
        <v>2182</v>
      </c>
      <c r="H160" s="169">
        <f t="shared" si="119"/>
        <v>2432</v>
      </c>
      <c r="I160" s="170">
        <f t="shared" si="114"/>
        <v>0.11457378551787345</v>
      </c>
      <c r="J160" s="170">
        <f t="shared" si="111"/>
        <v>1.2647103178936749E-2</v>
      </c>
      <c r="K160" s="169">
        <f t="shared" ref="K160:P160" si="120">K152-SUM(K153:K159)</f>
        <v>1893</v>
      </c>
      <c r="L160" s="169">
        <f t="shared" si="120"/>
        <v>794</v>
      </c>
      <c r="M160" s="169">
        <f t="shared" si="120"/>
        <v>1426</v>
      </c>
      <c r="N160" s="169">
        <f t="shared" si="120"/>
        <v>2085</v>
      </c>
      <c r="O160" s="169">
        <f t="shared" si="120"/>
        <v>2439</v>
      </c>
      <c r="P160" s="169">
        <f t="shared" si="120"/>
        <v>2498</v>
      </c>
      <c r="Q160" s="170">
        <f t="shared" si="115"/>
        <v>2.4190241902418919E-2</v>
      </c>
      <c r="R160" s="170">
        <f t="shared" si="113"/>
        <v>2.9648901459537794E-3</v>
      </c>
      <c r="S160" s="169">
        <f>S152-SUM(S153:S159)</f>
        <v>2606</v>
      </c>
      <c r="T160" s="169">
        <f>T152-SUM(T153:T159)</f>
        <v>2781</v>
      </c>
      <c r="U160" s="169">
        <f>U152-SUM(U153:U159)</f>
        <v>3268</v>
      </c>
      <c r="V160" s="169">
        <f>V152-SUM(V153:V159)</f>
        <v>4621</v>
      </c>
      <c r="W160" s="169">
        <f>W152-SUM(W153:W159)</f>
        <v>4930</v>
      </c>
      <c r="X160" s="170">
        <f t="shared" si="116"/>
        <v>6.6868643150833185E-2</v>
      </c>
      <c r="Y160" s="170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B25B-4DD4-4810-AC77-02CFA8C0AF3C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0" t="s">
        <v>62</v>
      </c>
      <c r="D6" s="301"/>
      <c r="E6" s="301"/>
      <c r="F6" s="301"/>
      <c r="G6" s="301"/>
      <c r="H6" s="301"/>
      <c r="I6" s="301"/>
      <c r="J6" s="301"/>
      <c r="K6" s="300" t="s">
        <v>61</v>
      </c>
      <c r="L6" s="301"/>
      <c r="M6" s="301"/>
      <c r="N6" s="301"/>
      <c r="O6" s="301"/>
      <c r="P6" s="301"/>
      <c r="Q6" s="301"/>
      <c r="R6" s="301"/>
      <c r="S6" s="300" t="s">
        <v>137</v>
      </c>
      <c r="T6" s="301"/>
      <c r="U6" s="301"/>
      <c r="V6" s="301"/>
      <c r="W6" s="301"/>
      <c r="X6" s="301"/>
      <c r="Y6" s="301"/>
      <c r="Z6" s="301"/>
    </row>
    <row r="7" spans="1:26" s="146" customFormat="1" ht="72" customHeight="1" x14ac:dyDescent="0.25">
      <c r="B7" s="147"/>
      <c r="C7" s="185">
        <f>D7-1</f>
        <v>2020</v>
      </c>
      <c r="D7" s="185">
        <f>E7-1</f>
        <v>2021</v>
      </c>
      <c r="E7" s="185">
        <f>F7-1</f>
        <v>2022</v>
      </c>
      <c r="F7" s="185">
        <f>G7-1</f>
        <v>2023</v>
      </c>
      <c r="G7" s="185">
        <v>2024</v>
      </c>
      <c r="H7" s="173" t="str">
        <f>CONCATENATE("var. ",RIGHT(G7,2),"/",RIGHT(F7,2))</f>
        <v>var. 24/23</v>
      </c>
      <c r="I7" s="173" t="str">
        <f>CONCATENATE("var. ",RIGHT(G7,2),"/",RIGHT(C7,2))</f>
        <v>var. 24/20</v>
      </c>
      <c r="J7" s="173" t="str">
        <f>CONCATENATE("Cuota s/ total lugares de residencia ",RIGHT(G7,4))</f>
        <v>Cuota s/ total lugares de residencia 2024</v>
      </c>
      <c r="K7" s="185">
        <f>L7-1</f>
        <v>2020</v>
      </c>
      <c r="L7" s="185">
        <f>M7-1</f>
        <v>2021</v>
      </c>
      <c r="M7" s="185">
        <f>N7-1</f>
        <v>2022</v>
      </c>
      <c r="N7" s="185">
        <f>O7-1</f>
        <v>2023</v>
      </c>
      <c r="O7" s="185">
        <v>2024</v>
      </c>
      <c r="P7" s="173" t="str">
        <f>CONCATENATE("var. ",RIGHT(O7,2),"/",RIGHT(N7,2))</f>
        <v>var. 24/23</v>
      </c>
      <c r="Q7" s="173" t="str">
        <f>CONCATENATE("var. ",RIGHT(O7,2),"/",RIGHT(K7,2))</f>
        <v>var. 24/20</v>
      </c>
      <c r="R7" s="173" t="str">
        <f>CONCATENATE("Cuota s/ total lugares de residencia ",RIGHT(O7,4))</f>
        <v>Cuota s/ total lugares de residencia 2024</v>
      </c>
      <c r="S7" s="185">
        <f>T7-1</f>
        <v>2020</v>
      </c>
      <c r="T7" s="185">
        <f>U7-1</f>
        <v>2021</v>
      </c>
      <c r="U7" s="185">
        <f>V7-1</f>
        <v>2022</v>
      </c>
      <c r="V7" s="185">
        <f>W7-1</f>
        <v>2023</v>
      </c>
      <c r="W7" s="185">
        <v>2024</v>
      </c>
      <c r="X7" s="173" t="str">
        <f>CONCATENATE("var. ",RIGHT(W7,2),"/",RIGHT(V7,2))</f>
        <v>var. 24/23</v>
      </c>
      <c r="Y7" s="173" t="str">
        <f>CONCATENATE("var. ",RIGHT(W7,2),"/",RIGHT(S7,2))</f>
        <v>var. 24/20</v>
      </c>
      <c r="Z7" s="173" t="str">
        <f>CONCATENATE("Cuota s/ total lugares de residencia ",RIGHT(U7,4))</f>
        <v>Cuota s/ total lugares de residencia 2022</v>
      </c>
    </row>
    <row r="8" spans="1:26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68</v>
      </c>
      <c r="C9" s="176">
        <f>C10+C13</f>
        <v>244233</v>
      </c>
      <c r="D9" s="176">
        <f>D10+D13</f>
        <v>332855</v>
      </c>
      <c r="E9" s="176">
        <f>E10+E13</f>
        <v>672483</v>
      </c>
      <c r="F9" s="176">
        <f>F10+F13</f>
        <v>738404</v>
      </c>
      <c r="G9" s="176">
        <f>G10+G13</f>
        <v>758810</v>
      </c>
      <c r="H9" s="177">
        <f>IFERROR(G9/F9-1,"-")</f>
        <v>2.763527824876344E-2</v>
      </c>
      <c r="I9" s="177">
        <f>IFERROR(G9/C9-1,"-")</f>
        <v>2.1069102045997061</v>
      </c>
      <c r="J9" s="177">
        <f>G9/G$9</f>
        <v>1</v>
      </c>
      <c r="K9" s="176">
        <f>K10+K13</f>
        <v>956053</v>
      </c>
      <c r="L9" s="176">
        <f>L10+L13</f>
        <v>1525176</v>
      </c>
      <c r="M9" s="176">
        <f>M10+M13</f>
        <v>3104390</v>
      </c>
      <c r="N9" s="176">
        <f>N10+N13</f>
        <v>3350154</v>
      </c>
      <c r="O9" s="176">
        <f>O10+O13</f>
        <v>3520830</v>
      </c>
      <c r="P9" s="177">
        <f>IFERROR(O9/N9-1,"-")</f>
        <v>5.0945717719245165E-2</v>
      </c>
      <c r="Q9" s="177">
        <f>IFERROR(O9/K9-1,"-")</f>
        <v>2.6826724041449586</v>
      </c>
      <c r="R9" s="177">
        <f>O9/O$9</f>
        <v>1</v>
      </c>
      <c r="S9" s="176">
        <f>S10+S13</f>
        <v>1200286</v>
      </c>
      <c r="T9" s="176">
        <f>T10+T13</f>
        <v>1858031</v>
      </c>
      <c r="U9" s="176">
        <f>U10+U13</f>
        <v>3776873</v>
      </c>
      <c r="V9" s="176">
        <f>V10+V13</f>
        <v>4088558</v>
      </c>
      <c r="W9" s="176">
        <f>W10+W13</f>
        <v>4279640</v>
      </c>
      <c r="X9" s="177">
        <f>IFERROR(W9/V9-1,"-")</f>
        <v>4.6735792912806939E-2</v>
      </c>
      <c r="Y9" s="177">
        <f>IFERROR(W9/S9-1,"-")</f>
        <v>2.5655168851423742</v>
      </c>
      <c r="Z9" s="177">
        <f t="shared" ref="Z9:Z21" si="0">U9/U$9</f>
        <v>1</v>
      </c>
    </row>
    <row r="10" spans="1:26" x14ac:dyDescent="0.25">
      <c r="A10" s="1" t="s">
        <v>96</v>
      </c>
      <c r="B10" s="159" t="s">
        <v>97</v>
      </c>
      <c r="C10" s="160">
        <v>79595</v>
      </c>
      <c r="D10" s="160">
        <v>119848</v>
      </c>
      <c r="E10" s="160">
        <v>173672</v>
      </c>
      <c r="F10" s="160">
        <v>206738</v>
      </c>
      <c r="G10" s="160">
        <v>212287</v>
      </c>
      <c r="H10" s="161">
        <f>IFERROR(G10/F10-1,"-")</f>
        <v>2.684073561706124E-2</v>
      </c>
      <c r="I10" s="178">
        <f t="shared" ref="I10:I73" si="1">IFERROR(G10/C10-1,"-")</f>
        <v>1.6670896413091274</v>
      </c>
      <c r="J10" s="161">
        <f>G10/G$9</f>
        <v>0.27976305003887664</v>
      </c>
      <c r="K10" s="160">
        <v>297299</v>
      </c>
      <c r="L10" s="160">
        <v>549418</v>
      </c>
      <c r="M10" s="160">
        <v>688398</v>
      </c>
      <c r="N10" s="160">
        <v>674557</v>
      </c>
      <c r="O10" s="160">
        <v>676316</v>
      </c>
      <c r="P10" s="161">
        <f>IFERROR(O10/N10-1,"-")</f>
        <v>2.6076373086336702E-3</v>
      </c>
      <c r="Q10" s="178">
        <f t="shared" ref="Q10:Q21" si="2">IFERROR(O10/K10-1,"-")</f>
        <v>1.2748680621192805</v>
      </c>
      <c r="R10" s="161">
        <f>O10/O$9</f>
        <v>0.19208993333958185</v>
      </c>
      <c r="S10" s="160">
        <v>376894</v>
      </c>
      <c r="T10" s="160">
        <v>669266</v>
      </c>
      <c r="U10" s="160">
        <v>862070</v>
      </c>
      <c r="V10" s="160">
        <v>881295</v>
      </c>
      <c r="W10" s="160">
        <v>888603</v>
      </c>
      <c r="X10" s="161">
        <f>IFERROR(W10/V10-1,"-")</f>
        <v>8.2923425186798294E-3</v>
      </c>
      <c r="Y10" s="178">
        <f t="shared" ref="Y10:Y21" si="3">IFERROR(W10/S10-1,"-")</f>
        <v>1.3577000429829078</v>
      </c>
      <c r="Z10" s="161">
        <f t="shared" si="0"/>
        <v>0.2282496657949579</v>
      </c>
    </row>
    <row r="11" spans="1:26" x14ac:dyDescent="0.25">
      <c r="A11" s="162" t="s">
        <v>103</v>
      </c>
      <c r="B11" s="163" t="s">
        <v>103</v>
      </c>
      <c r="C11" s="164">
        <v>38726</v>
      </c>
      <c r="D11" s="164">
        <v>76913</v>
      </c>
      <c r="E11" s="164">
        <v>97401</v>
      </c>
      <c r="F11" s="164">
        <v>116854</v>
      </c>
      <c r="G11" s="164">
        <v>118239</v>
      </c>
      <c r="H11" s="165">
        <f>IFERROR(G11/F11-1,"-")</f>
        <v>1.1852397008232485E-2</v>
      </c>
      <c r="I11" s="179">
        <f t="shared" si="1"/>
        <v>2.0532200588751741</v>
      </c>
      <c r="J11" s="165">
        <f>G11/G$9</f>
        <v>0.15582161542415096</v>
      </c>
      <c r="K11" s="164">
        <v>112436</v>
      </c>
      <c r="L11" s="164">
        <v>248239</v>
      </c>
      <c r="M11" s="164">
        <v>235468</v>
      </c>
      <c r="N11" s="164">
        <v>223216</v>
      </c>
      <c r="O11" s="164">
        <v>221092</v>
      </c>
      <c r="P11" s="165">
        <f>IFERROR(O11/N11-1,"-")</f>
        <v>-9.5154469213676318E-3</v>
      </c>
      <c r="Q11" s="179">
        <f t="shared" si="2"/>
        <v>0.96638087445302223</v>
      </c>
      <c r="R11" s="165">
        <f>O11/O$9</f>
        <v>6.279542039803114E-2</v>
      </c>
      <c r="S11" s="164">
        <v>151162</v>
      </c>
      <c r="T11" s="164">
        <v>325152</v>
      </c>
      <c r="U11" s="164">
        <v>332869</v>
      </c>
      <c r="V11" s="164">
        <v>340070</v>
      </c>
      <c r="W11" s="164">
        <v>339331</v>
      </c>
      <c r="X11" s="165">
        <f>IFERROR(W11/V11-1,"-")</f>
        <v>-2.1730820125268613E-3</v>
      </c>
      <c r="Y11" s="179">
        <f t="shared" si="3"/>
        <v>1.2448168190418225</v>
      </c>
      <c r="Z11" s="165">
        <f t="shared" si="0"/>
        <v>8.8133490323873742E-2</v>
      </c>
    </row>
    <row r="12" spans="1:26" x14ac:dyDescent="0.25">
      <c r="A12" s="162" t="s">
        <v>100</v>
      </c>
      <c r="B12" s="163" t="s">
        <v>100</v>
      </c>
      <c r="C12" s="164">
        <v>40869</v>
      </c>
      <c r="D12" s="164">
        <v>42935</v>
      </c>
      <c r="E12" s="164">
        <v>76271</v>
      </c>
      <c r="F12" s="164">
        <v>89884</v>
      </c>
      <c r="G12" s="164">
        <v>94048</v>
      </c>
      <c r="H12" s="165">
        <f>IFERROR(G12/F12-1,"-")</f>
        <v>4.6326376218236875E-2</v>
      </c>
      <c r="I12" s="179">
        <f t="shared" si="1"/>
        <v>1.3012062932785242</v>
      </c>
      <c r="J12" s="165">
        <f>G12/G$9</f>
        <v>0.12394143461472569</v>
      </c>
      <c r="K12" s="164">
        <v>184863</v>
      </c>
      <c r="L12" s="164">
        <v>301179</v>
      </c>
      <c r="M12" s="164">
        <v>452930</v>
      </c>
      <c r="N12" s="164">
        <v>451341</v>
      </c>
      <c r="O12" s="164">
        <v>455224</v>
      </c>
      <c r="P12" s="165">
        <f>IFERROR(O12/N12-1,"-")</f>
        <v>8.6032512003120232E-3</v>
      </c>
      <c r="Q12" s="179">
        <f t="shared" si="2"/>
        <v>1.4624938467946533</v>
      </c>
      <c r="R12" s="165">
        <f>O12/O$9</f>
        <v>0.12929451294155073</v>
      </c>
      <c r="S12" s="164">
        <v>225732</v>
      </c>
      <c r="T12" s="164">
        <v>344114</v>
      </c>
      <c r="U12" s="164">
        <v>529201</v>
      </c>
      <c r="V12" s="164">
        <v>541225</v>
      </c>
      <c r="W12" s="164">
        <v>549272</v>
      </c>
      <c r="X12" s="165">
        <f>IFERROR(W12/V12-1,"-")</f>
        <v>1.4868123238948705E-2</v>
      </c>
      <c r="Y12" s="179">
        <f t="shared" si="3"/>
        <v>1.4332925770382579</v>
      </c>
      <c r="Z12" s="165">
        <f t="shared" si="0"/>
        <v>0.14011617547108415</v>
      </c>
    </row>
    <row r="13" spans="1:26" x14ac:dyDescent="0.25">
      <c r="A13" s="1" t="s">
        <v>146</v>
      </c>
      <c r="B13" s="159" t="s">
        <v>107</v>
      </c>
      <c r="C13" s="160">
        <v>164638</v>
      </c>
      <c r="D13" s="160">
        <v>213007</v>
      </c>
      <c r="E13" s="160">
        <v>498811</v>
      </c>
      <c r="F13" s="160">
        <v>531666</v>
      </c>
      <c r="G13" s="160">
        <v>546523</v>
      </c>
      <c r="H13" s="161">
        <f>IFERROR(G13/F13-1,"-")</f>
        <v>2.7944235666753192E-2</v>
      </c>
      <c r="I13" s="178">
        <f t="shared" si="1"/>
        <v>2.3195434832784656</v>
      </c>
      <c r="J13" s="161">
        <f>G13/G$9</f>
        <v>0.72023694996112331</v>
      </c>
      <c r="K13" s="160">
        <v>658754</v>
      </c>
      <c r="L13" s="160">
        <v>975758</v>
      </c>
      <c r="M13" s="160">
        <v>2415992</v>
      </c>
      <c r="N13" s="160">
        <v>2675597</v>
      </c>
      <c r="O13" s="160">
        <v>2844514</v>
      </c>
      <c r="P13" s="161">
        <f>IFERROR(O13/N13-1,"-")</f>
        <v>6.3132452308774401E-2</v>
      </c>
      <c r="Q13" s="178">
        <f t="shared" si="2"/>
        <v>3.3180215983508257</v>
      </c>
      <c r="R13" s="161">
        <f>O13/O$9</f>
        <v>0.80791006666041809</v>
      </c>
      <c r="S13" s="160">
        <v>823392</v>
      </c>
      <c r="T13" s="160">
        <v>1188765</v>
      </c>
      <c r="U13" s="160">
        <v>2914803</v>
      </c>
      <c r="V13" s="160">
        <v>3207263</v>
      </c>
      <c r="W13" s="160">
        <v>3391037</v>
      </c>
      <c r="X13" s="161">
        <f>IFERROR(W13/V13-1,"-")</f>
        <v>5.7299323441825534E-2</v>
      </c>
      <c r="Y13" s="178">
        <f t="shared" si="3"/>
        <v>3.1183749659943256</v>
      </c>
      <c r="Z13" s="161">
        <f t="shared" si="0"/>
        <v>0.77175033420504213</v>
      </c>
    </row>
    <row r="14" spans="1:26" x14ac:dyDescent="0.25">
      <c r="A14" s="162" t="s">
        <v>110</v>
      </c>
      <c r="B14" s="163" t="s">
        <v>110</v>
      </c>
      <c r="C14" s="164">
        <v>55984</v>
      </c>
      <c r="D14" s="164">
        <v>51463</v>
      </c>
      <c r="E14" s="164">
        <v>185404</v>
      </c>
      <c r="F14" s="164">
        <v>205688</v>
      </c>
      <c r="G14" s="164">
        <v>204540</v>
      </c>
      <c r="H14" s="165">
        <f t="shared" ref="H14:H21" si="4">IFERROR(G14/F14-1,"-")</f>
        <v>-5.5812687176695075E-3</v>
      </c>
      <c r="I14" s="179">
        <f t="shared" si="1"/>
        <v>2.6535438696770508</v>
      </c>
      <c r="J14" s="165">
        <f t="shared" ref="J14:J21" si="5">G14/G$9</f>
        <v>0.26955364320449127</v>
      </c>
      <c r="K14" s="164">
        <v>260474</v>
      </c>
      <c r="L14" s="164">
        <v>284717</v>
      </c>
      <c r="M14" s="164">
        <v>1132692</v>
      </c>
      <c r="N14" s="164">
        <v>1254072</v>
      </c>
      <c r="O14" s="164">
        <v>1327265</v>
      </c>
      <c r="P14" s="165">
        <f t="shared" ref="P14:P21" si="6">IFERROR(O14/N14-1,"-")</f>
        <v>5.8364272545754936E-2</v>
      </c>
      <c r="Q14" s="179">
        <f t="shared" si="2"/>
        <v>4.0955757580411101</v>
      </c>
      <c r="R14" s="165">
        <f t="shared" ref="R14:R21" si="7">O14/O$9</f>
        <v>0.37697503145565109</v>
      </c>
      <c r="S14" s="164">
        <v>316458</v>
      </c>
      <c r="T14" s="164">
        <v>336180</v>
      </c>
      <c r="U14" s="164">
        <v>1318096</v>
      </c>
      <c r="V14" s="164">
        <v>1459760</v>
      </c>
      <c r="W14" s="164">
        <v>1531805</v>
      </c>
      <c r="X14" s="165">
        <f t="shared" ref="X14:X21" si="8">IFERROR(W14/V14-1,"-")</f>
        <v>4.9354003397818813E-2</v>
      </c>
      <c r="Y14" s="179">
        <f t="shared" si="3"/>
        <v>3.8404685613888727</v>
      </c>
      <c r="Z14" s="165">
        <f t="shared" si="0"/>
        <v>0.34899134813376037</v>
      </c>
    </row>
    <row r="15" spans="1:26" x14ac:dyDescent="0.25">
      <c r="A15" s="162" t="s">
        <v>113</v>
      </c>
      <c r="B15" s="163" t="s">
        <v>113</v>
      </c>
      <c r="C15" s="164">
        <v>24167</v>
      </c>
      <c r="D15" s="164">
        <v>38221</v>
      </c>
      <c r="E15" s="164">
        <v>64721</v>
      </c>
      <c r="F15" s="164">
        <v>72627</v>
      </c>
      <c r="G15" s="164">
        <v>73563</v>
      </c>
      <c r="H15" s="165">
        <f t="shared" si="4"/>
        <v>1.2887769011524552E-2</v>
      </c>
      <c r="I15" s="179">
        <f t="shared" si="1"/>
        <v>2.0439442214590144</v>
      </c>
      <c r="J15" s="165">
        <f t="shared" si="5"/>
        <v>9.6945216852703575E-2</v>
      </c>
      <c r="K15" s="164">
        <v>92917</v>
      </c>
      <c r="L15" s="164">
        <v>156330</v>
      </c>
      <c r="M15" s="164">
        <v>274306</v>
      </c>
      <c r="N15" s="164">
        <v>309168</v>
      </c>
      <c r="O15" s="164">
        <v>317350</v>
      </c>
      <c r="P15" s="165">
        <f t="shared" si="6"/>
        <v>2.6464575894012299E-2</v>
      </c>
      <c r="Q15" s="179">
        <f t="shared" si="2"/>
        <v>2.4154137563632059</v>
      </c>
      <c r="R15" s="165">
        <f t="shared" si="7"/>
        <v>9.0134996577511547E-2</v>
      </c>
      <c r="S15" s="164">
        <v>117084</v>
      </c>
      <c r="T15" s="164">
        <v>194551</v>
      </c>
      <c r="U15" s="164">
        <v>339027</v>
      </c>
      <c r="V15" s="164">
        <v>381795</v>
      </c>
      <c r="W15" s="164">
        <v>390913</v>
      </c>
      <c r="X15" s="165">
        <f t="shared" si="8"/>
        <v>2.388192616456486E-2</v>
      </c>
      <c r="Y15" s="179">
        <f t="shared" si="3"/>
        <v>2.3387397082436543</v>
      </c>
      <c r="Z15" s="165">
        <f t="shared" si="0"/>
        <v>8.9763939640014376E-2</v>
      </c>
    </row>
    <row r="16" spans="1:26" x14ac:dyDescent="0.25">
      <c r="A16" s="162" t="s">
        <v>116</v>
      </c>
      <c r="B16" s="163" t="s">
        <v>116</v>
      </c>
      <c r="C16" s="164">
        <v>11046</v>
      </c>
      <c r="D16" s="164">
        <v>21498</v>
      </c>
      <c r="E16" s="164">
        <v>31998</v>
      </c>
      <c r="F16" s="164">
        <v>34482</v>
      </c>
      <c r="G16" s="164">
        <v>33626</v>
      </c>
      <c r="H16" s="165">
        <f t="shared" si="4"/>
        <v>-2.4824546140015058E-2</v>
      </c>
      <c r="I16" s="179">
        <f t="shared" si="1"/>
        <v>2.044178888285352</v>
      </c>
      <c r="J16" s="165">
        <f t="shared" si="5"/>
        <v>4.4314123430107669E-2</v>
      </c>
      <c r="K16" s="164">
        <v>37740</v>
      </c>
      <c r="L16" s="164">
        <v>83736</v>
      </c>
      <c r="M16" s="164">
        <v>134432</v>
      </c>
      <c r="N16" s="164">
        <v>142823</v>
      </c>
      <c r="O16" s="164">
        <v>158899</v>
      </c>
      <c r="P16" s="165">
        <f t="shared" si="6"/>
        <v>0.11255890157747706</v>
      </c>
      <c r="Q16" s="179">
        <f t="shared" si="2"/>
        <v>3.2103603603603608</v>
      </c>
      <c r="R16" s="165">
        <f t="shared" si="7"/>
        <v>4.5131119650764169E-2</v>
      </c>
      <c r="S16" s="164">
        <v>48786</v>
      </c>
      <c r="T16" s="164">
        <v>105234</v>
      </c>
      <c r="U16" s="164">
        <v>166430</v>
      </c>
      <c r="V16" s="164">
        <v>177305</v>
      </c>
      <c r="W16" s="164">
        <v>192525</v>
      </c>
      <c r="X16" s="165">
        <f t="shared" si="8"/>
        <v>8.5840782831843487E-2</v>
      </c>
      <c r="Y16" s="179">
        <f t="shared" si="3"/>
        <v>2.9463165662280164</v>
      </c>
      <c r="Z16" s="165">
        <f t="shared" si="0"/>
        <v>4.4065553700111178E-2</v>
      </c>
    </row>
    <row r="17" spans="1:26" x14ac:dyDescent="0.25">
      <c r="A17" s="162" t="s">
        <v>123</v>
      </c>
      <c r="B17" s="163" t="s">
        <v>123</v>
      </c>
      <c r="C17" s="164">
        <v>4317</v>
      </c>
      <c r="D17" s="164">
        <v>10076</v>
      </c>
      <c r="E17" s="164">
        <v>19335</v>
      </c>
      <c r="F17" s="164">
        <v>14809</v>
      </c>
      <c r="G17" s="164">
        <v>14135</v>
      </c>
      <c r="H17" s="165">
        <f t="shared" si="4"/>
        <v>-4.551286379904107E-2</v>
      </c>
      <c r="I17" s="179">
        <f t="shared" si="1"/>
        <v>2.2742645355570996</v>
      </c>
      <c r="J17" s="165">
        <f t="shared" si="5"/>
        <v>1.8627851504329145E-2</v>
      </c>
      <c r="K17" s="164">
        <v>23237</v>
      </c>
      <c r="L17" s="164">
        <v>56946</v>
      </c>
      <c r="M17" s="164">
        <v>104116</v>
      </c>
      <c r="N17" s="164">
        <v>102844</v>
      </c>
      <c r="O17" s="164">
        <v>113442</v>
      </c>
      <c r="P17" s="165">
        <f t="shared" si="6"/>
        <v>0.10304927851892187</v>
      </c>
      <c r="Q17" s="179">
        <f t="shared" si="2"/>
        <v>3.8819555020011185</v>
      </c>
      <c r="R17" s="165">
        <f t="shared" si="7"/>
        <v>3.2220243522124048E-2</v>
      </c>
      <c r="S17" s="164">
        <v>27554</v>
      </c>
      <c r="T17" s="164">
        <v>67022</v>
      </c>
      <c r="U17" s="164">
        <v>123451</v>
      </c>
      <c r="V17" s="164">
        <v>117653</v>
      </c>
      <c r="W17" s="164">
        <v>127577</v>
      </c>
      <c r="X17" s="165">
        <f t="shared" si="8"/>
        <v>8.4349740338112822E-2</v>
      </c>
      <c r="Y17" s="179">
        <f t="shared" si="3"/>
        <v>3.6300718588952599</v>
      </c>
      <c r="Z17" s="165">
        <f t="shared" si="0"/>
        <v>3.2686034187540861E-2</v>
      </c>
    </row>
    <row r="18" spans="1:26" x14ac:dyDescent="0.25">
      <c r="A18" s="162" t="s">
        <v>119</v>
      </c>
      <c r="B18" s="163" t="s">
        <v>119</v>
      </c>
      <c r="C18" s="164">
        <v>5016</v>
      </c>
      <c r="D18" s="164">
        <v>6294</v>
      </c>
      <c r="E18" s="164">
        <v>10411</v>
      </c>
      <c r="F18" s="164">
        <v>10569</v>
      </c>
      <c r="G18" s="164">
        <v>9946</v>
      </c>
      <c r="H18" s="165">
        <f t="shared" si="4"/>
        <v>-5.8945974075125362E-2</v>
      </c>
      <c r="I18" s="179">
        <f t="shared" si="1"/>
        <v>0.98285486443381176</v>
      </c>
      <c r="J18" s="165">
        <f t="shared" si="5"/>
        <v>1.3107365480159724E-2</v>
      </c>
      <c r="K18" s="164">
        <v>43640</v>
      </c>
      <c r="L18" s="164">
        <v>77431</v>
      </c>
      <c r="M18" s="164">
        <v>120097</v>
      </c>
      <c r="N18" s="164">
        <v>123841</v>
      </c>
      <c r="O18" s="164">
        <v>130344</v>
      </c>
      <c r="P18" s="165">
        <f t="shared" si="6"/>
        <v>5.2510880887589817E-2</v>
      </c>
      <c r="Q18" s="179">
        <f t="shared" si="2"/>
        <v>1.986801099908341</v>
      </c>
      <c r="R18" s="165">
        <f t="shared" si="7"/>
        <v>3.702081611438212E-2</v>
      </c>
      <c r="S18" s="164">
        <v>48656</v>
      </c>
      <c r="T18" s="164">
        <v>83725</v>
      </c>
      <c r="U18" s="164">
        <v>130508</v>
      </c>
      <c r="V18" s="164">
        <v>134410</v>
      </c>
      <c r="W18" s="164">
        <v>140290</v>
      </c>
      <c r="X18" s="165">
        <f t="shared" si="8"/>
        <v>4.3746745033851564E-2</v>
      </c>
      <c r="Y18" s="179">
        <f t="shared" si="3"/>
        <v>1.883303189740217</v>
      </c>
      <c r="Z18" s="165">
        <f t="shared" si="0"/>
        <v>3.4554511099525981E-2</v>
      </c>
    </row>
    <row r="19" spans="1:26" x14ac:dyDescent="0.25">
      <c r="A19" s="162" t="s">
        <v>128</v>
      </c>
      <c r="B19" s="163" t="s">
        <v>128</v>
      </c>
      <c r="C19" s="164">
        <v>3325</v>
      </c>
      <c r="D19" s="164">
        <v>2149</v>
      </c>
      <c r="E19" s="164">
        <v>5595</v>
      </c>
      <c r="F19" s="164">
        <v>6021</v>
      </c>
      <c r="G19" s="164">
        <v>5523</v>
      </c>
      <c r="H19" s="165">
        <f t="shared" si="4"/>
        <v>-8.2710513203786751E-2</v>
      </c>
      <c r="I19" s="179">
        <f t="shared" si="1"/>
        <v>0.66105263157894734</v>
      </c>
      <c r="J19" s="165">
        <f t="shared" si="5"/>
        <v>7.2785018647619302E-3</v>
      </c>
      <c r="K19" s="164">
        <v>14961</v>
      </c>
      <c r="L19" s="164">
        <v>12822</v>
      </c>
      <c r="M19" s="164">
        <v>35340</v>
      </c>
      <c r="N19" s="164">
        <v>38436</v>
      </c>
      <c r="O19" s="164">
        <v>36028</v>
      </c>
      <c r="P19" s="165">
        <f t="shared" si="6"/>
        <v>-6.2649599333957751E-2</v>
      </c>
      <c r="Q19" s="179">
        <f t="shared" si="2"/>
        <v>1.4081277989439207</v>
      </c>
      <c r="R19" s="165">
        <f t="shared" si="7"/>
        <v>1.0232814421599453E-2</v>
      </c>
      <c r="S19" s="164">
        <v>18286</v>
      </c>
      <c r="T19" s="164">
        <v>14971</v>
      </c>
      <c r="U19" s="164">
        <v>40935</v>
      </c>
      <c r="V19" s="164">
        <v>44457</v>
      </c>
      <c r="W19" s="164">
        <v>41551</v>
      </c>
      <c r="X19" s="165">
        <f t="shared" si="8"/>
        <v>-6.5366533954157924E-2</v>
      </c>
      <c r="Y19" s="179">
        <f t="shared" si="3"/>
        <v>1.2722848080498741</v>
      </c>
      <c r="Z19" s="165">
        <f t="shared" si="0"/>
        <v>1.0838331074409967E-2</v>
      </c>
    </row>
    <row r="20" spans="1:26" x14ac:dyDescent="0.25">
      <c r="A20" s="162" t="s">
        <v>131</v>
      </c>
      <c r="B20" s="163" t="s">
        <v>131</v>
      </c>
      <c r="C20" s="164">
        <v>3428</v>
      </c>
      <c r="D20" s="164">
        <v>1763</v>
      </c>
      <c r="E20" s="164">
        <v>3453</v>
      </c>
      <c r="F20" s="164">
        <v>4406</v>
      </c>
      <c r="G20" s="164">
        <v>3638</v>
      </c>
      <c r="H20" s="165">
        <f t="shared" si="4"/>
        <v>-0.17430776214253296</v>
      </c>
      <c r="I20" s="179">
        <f t="shared" si="1"/>
        <v>6.1260210035005924E-2</v>
      </c>
      <c r="J20" s="165">
        <f t="shared" si="5"/>
        <v>4.7943490465333881E-3</v>
      </c>
      <c r="K20" s="164">
        <v>22112</v>
      </c>
      <c r="L20" s="164">
        <v>10721</v>
      </c>
      <c r="M20" s="164">
        <v>31821</v>
      </c>
      <c r="N20" s="164">
        <v>40312</v>
      </c>
      <c r="O20" s="164">
        <v>37135</v>
      </c>
      <c r="P20" s="165">
        <f t="shared" si="6"/>
        <v>-7.8810279817424056E-2</v>
      </c>
      <c r="Q20" s="179">
        <f t="shared" si="2"/>
        <v>0.67940484804630974</v>
      </c>
      <c r="R20" s="165">
        <f t="shared" si="7"/>
        <v>1.0547228920453415E-2</v>
      </c>
      <c r="S20" s="164">
        <v>25540</v>
      </c>
      <c r="T20" s="164">
        <v>12484</v>
      </c>
      <c r="U20" s="164">
        <v>35274</v>
      </c>
      <c r="V20" s="164">
        <v>44718</v>
      </c>
      <c r="W20" s="164">
        <v>40773</v>
      </c>
      <c r="X20" s="165">
        <f t="shared" si="8"/>
        <v>-8.8219508922581458E-2</v>
      </c>
      <c r="Y20" s="179">
        <f t="shared" si="3"/>
        <v>0.59643696162881743</v>
      </c>
      <c r="Z20" s="165">
        <f t="shared" si="0"/>
        <v>9.3394720976850421E-3</v>
      </c>
    </row>
    <row r="21" spans="1:26" x14ac:dyDescent="0.25">
      <c r="A21" s="167" t="s">
        <v>145</v>
      </c>
      <c r="B21" s="168" t="s">
        <v>145</v>
      </c>
      <c r="C21" s="169">
        <f>C13-SUM(C14:C20)</f>
        <v>57355</v>
      </c>
      <c r="D21" s="169">
        <f>D13-SUM(D14:D20)</f>
        <v>81543</v>
      </c>
      <c r="E21" s="169">
        <f>E13-SUM(E14:E20)</f>
        <v>177894</v>
      </c>
      <c r="F21" s="169">
        <f>F13-SUM(F14:F20)</f>
        <v>183064</v>
      </c>
      <c r="G21" s="169">
        <f>G13-SUM(G14:G20)</f>
        <v>201552</v>
      </c>
      <c r="H21" s="170">
        <f t="shared" si="4"/>
        <v>0.10099200279683607</v>
      </c>
      <c r="I21" s="180">
        <f t="shared" si="1"/>
        <v>2.5141138523232498</v>
      </c>
      <c r="J21" s="170">
        <f t="shared" si="5"/>
        <v>0.26561589857803664</v>
      </c>
      <c r="K21" s="169">
        <f>K13-SUM(K14:K20)</f>
        <v>163673</v>
      </c>
      <c r="L21" s="169">
        <f>L13-SUM(L14:L20)</f>
        <v>293055</v>
      </c>
      <c r="M21" s="169">
        <f>M13-SUM(M14:M20)</f>
        <v>583188</v>
      </c>
      <c r="N21" s="169">
        <f>N13-SUM(N14:N20)</f>
        <v>664101</v>
      </c>
      <c r="O21" s="169">
        <f>O13-SUM(O14:O20)</f>
        <v>724051</v>
      </c>
      <c r="P21" s="170">
        <f t="shared" si="6"/>
        <v>9.0272413382904038E-2</v>
      </c>
      <c r="Q21" s="180">
        <f t="shared" si="2"/>
        <v>3.4237656791285058</v>
      </c>
      <c r="R21" s="170">
        <f t="shared" si="7"/>
        <v>0.2056478159979323</v>
      </c>
      <c r="S21" s="169">
        <f>S13-SUM(S14:S20)</f>
        <v>221028</v>
      </c>
      <c r="T21" s="169">
        <f>T13-SUM(T14:T20)</f>
        <v>374598</v>
      </c>
      <c r="U21" s="169">
        <f>U13-SUM(U14:U20)</f>
        <v>761082</v>
      </c>
      <c r="V21" s="169">
        <f>V13-SUM(V14:V20)</f>
        <v>847165</v>
      </c>
      <c r="W21" s="169">
        <f>W13-SUM(W14:W20)</f>
        <v>925603</v>
      </c>
      <c r="X21" s="170">
        <f t="shared" si="8"/>
        <v>9.258881091640947E-2</v>
      </c>
      <c r="Y21" s="180">
        <f t="shared" si="3"/>
        <v>3.1877182981341727</v>
      </c>
      <c r="Z21" s="170">
        <f t="shared" si="0"/>
        <v>0.20151114427199432</v>
      </c>
    </row>
    <row r="22" spans="1:26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68</v>
      </c>
      <c r="C23" s="176">
        <f>C24+C27</f>
        <v>42852</v>
      </c>
      <c r="D23" s="176">
        <f>D24+D27</f>
        <v>64946</v>
      </c>
      <c r="E23" s="176">
        <f>E24+E27</f>
        <v>165265</v>
      </c>
      <c r="F23" s="176">
        <f>F24+F27</f>
        <v>165616</v>
      </c>
      <c r="G23" s="176">
        <f>G24+G27</f>
        <v>152897</v>
      </c>
      <c r="H23" s="177">
        <f>IFERROR(G23/F23-1,"-")</f>
        <v>-7.6798135445850679E-2</v>
      </c>
      <c r="I23" s="177">
        <f t="shared" si="1"/>
        <v>2.568024829646224</v>
      </c>
      <c r="J23" s="177">
        <f>G23/G$9</f>
        <v>0.20149576310275299</v>
      </c>
      <c r="K23" s="176">
        <f>K24+K27</f>
        <v>398770</v>
      </c>
      <c r="L23" s="176">
        <f>L24+L27</f>
        <v>687822</v>
      </c>
      <c r="M23" s="176">
        <f>M24+M27</f>
        <v>1325364</v>
      </c>
      <c r="N23" s="176">
        <f>N24+N27</f>
        <v>1377487</v>
      </c>
      <c r="O23" s="176">
        <f>O24+O27</f>
        <v>1420992</v>
      </c>
      <c r="P23" s="177">
        <f>IFERROR(O23/N23-1,"-")</f>
        <v>3.158287519228864E-2</v>
      </c>
      <c r="Q23" s="177">
        <f t="shared" ref="Q23:Q86" si="9">IFERROR(O23/K23-1,"-")</f>
        <v>2.5634375705293779</v>
      </c>
      <c r="R23" s="177">
        <f>O23/O$9</f>
        <v>0.40359574304922419</v>
      </c>
      <c r="S23" s="176">
        <f>S24+S27</f>
        <v>441622</v>
      </c>
      <c r="T23" s="176">
        <f>T24+T27</f>
        <v>752768</v>
      </c>
      <c r="U23" s="176">
        <f>U24+U27</f>
        <v>1490629</v>
      </c>
      <c r="V23" s="176">
        <f>V24+V27</f>
        <v>1543103</v>
      </c>
      <c r="W23" s="176">
        <f>W24+W27</f>
        <v>1573889</v>
      </c>
      <c r="X23" s="177">
        <f>IFERROR(W23/V23-1,"-")</f>
        <v>1.9950709706351377E-2</v>
      </c>
      <c r="Y23" s="177">
        <f t="shared" ref="Y23:Y86" si="10">IFERROR(W23/S23-1,"-")</f>
        <v>2.5638826870038178</v>
      </c>
      <c r="Z23" s="177">
        <f t="shared" ref="Z23:Z35" si="11">U23/U$9</f>
        <v>0.39467278883880924</v>
      </c>
    </row>
    <row r="24" spans="1:26" x14ac:dyDescent="0.25">
      <c r="A24" s="1" t="s">
        <v>96</v>
      </c>
      <c r="B24" s="159" t="s">
        <v>97</v>
      </c>
      <c r="C24" s="160">
        <v>2953</v>
      </c>
      <c r="D24" s="160">
        <v>8952</v>
      </c>
      <c r="E24" s="160">
        <v>12689</v>
      </c>
      <c r="F24" s="160">
        <v>11581</v>
      </c>
      <c r="G24" s="160">
        <v>7728</v>
      </c>
      <c r="H24" s="161">
        <f>IFERROR(G24/F24-1,"-")</f>
        <v>-0.33270011225282792</v>
      </c>
      <c r="I24" s="178">
        <f t="shared" si="1"/>
        <v>1.6169996613613273</v>
      </c>
      <c r="J24" s="161">
        <f>G24/G$9</f>
        <v>1.0184367628260039E-2</v>
      </c>
      <c r="K24" s="160">
        <v>90143</v>
      </c>
      <c r="L24" s="160">
        <v>198275</v>
      </c>
      <c r="M24" s="160">
        <v>161372</v>
      </c>
      <c r="N24" s="160">
        <v>131261</v>
      </c>
      <c r="O24" s="160">
        <v>120636</v>
      </c>
      <c r="P24" s="161">
        <f>IFERROR(O24/N24-1,"-")</f>
        <v>-8.0945596940446896E-2</v>
      </c>
      <c r="Q24" s="178">
        <f t="shared" si="9"/>
        <v>0.33827363189598758</v>
      </c>
      <c r="R24" s="161">
        <f>O24/O$9</f>
        <v>3.42635117287685E-2</v>
      </c>
      <c r="S24" s="160">
        <v>93096</v>
      </c>
      <c r="T24" s="160">
        <v>207227</v>
      </c>
      <c r="U24" s="160">
        <v>174061</v>
      </c>
      <c r="V24" s="160">
        <v>142842</v>
      </c>
      <c r="W24" s="160">
        <v>128364</v>
      </c>
      <c r="X24" s="161">
        <f>IFERROR(W24/V24-1,"-")</f>
        <v>-0.10135674381484439</v>
      </c>
      <c r="Y24" s="178">
        <f t="shared" si="10"/>
        <v>0.37883475122454247</v>
      </c>
      <c r="Z24" s="161">
        <f t="shared" si="11"/>
        <v>4.6086008187196124E-2</v>
      </c>
    </row>
    <row r="25" spans="1:26" x14ac:dyDescent="0.25">
      <c r="A25" s="162" t="s">
        <v>103</v>
      </c>
      <c r="B25" s="163" t="s">
        <v>103</v>
      </c>
      <c r="C25" s="164">
        <v>1786</v>
      </c>
      <c r="D25" s="164">
        <v>4418</v>
      </c>
      <c r="E25" s="164">
        <v>6088</v>
      </c>
      <c r="F25" s="164">
        <v>5359</v>
      </c>
      <c r="G25" s="164">
        <v>2401</v>
      </c>
      <c r="H25" s="165">
        <f>IFERROR(G25/F25-1,"-")</f>
        <v>-0.5519686508676992</v>
      </c>
      <c r="I25" s="179">
        <f t="shared" si="1"/>
        <v>0.34434490481522961</v>
      </c>
      <c r="J25" s="165">
        <f>G25/G$9</f>
        <v>3.1641649424757187E-3</v>
      </c>
      <c r="K25" s="164">
        <v>45044</v>
      </c>
      <c r="L25" s="164">
        <v>92809</v>
      </c>
      <c r="M25" s="164">
        <v>62381</v>
      </c>
      <c r="N25" s="164">
        <v>49573</v>
      </c>
      <c r="O25" s="164">
        <v>41582</v>
      </c>
      <c r="P25" s="165">
        <f>IFERROR(O25/N25-1,"-")</f>
        <v>-0.16119661912734751</v>
      </c>
      <c r="Q25" s="179">
        <f t="shared" si="9"/>
        <v>-7.6858183109848155E-2</v>
      </c>
      <c r="R25" s="165">
        <f>O25/O$9</f>
        <v>1.1810283370682481E-2</v>
      </c>
      <c r="S25" s="164">
        <v>46830</v>
      </c>
      <c r="T25" s="164">
        <v>97227</v>
      </c>
      <c r="U25" s="164">
        <v>68469</v>
      </c>
      <c r="V25" s="164">
        <v>54932</v>
      </c>
      <c r="W25" s="164">
        <v>43983</v>
      </c>
      <c r="X25" s="165">
        <f>IFERROR(W25/V25-1,"-")</f>
        <v>-0.19931915823199597</v>
      </c>
      <c r="Y25" s="179">
        <f t="shared" si="10"/>
        <v>-6.0794362588084572E-2</v>
      </c>
      <c r="Z25" s="165">
        <f t="shared" si="11"/>
        <v>1.812848883189877E-2</v>
      </c>
    </row>
    <row r="26" spans="1:26" x14ac:dyDescent="0.25">
      <c r="A26" s="162" t="s">
        <v>100</v>
      </c>
      <c r="B26" s="163" t="s">
        <v>100</v>
      </c>
      <c r="C26" s="164">
        <v>1167</v>
      </c>
      <c r="D26" s="164">
        <v>4534</v>
      </c>
      <c r="E26" s="164">
        <v>6601</v>
      </c>
      <c r="F26" s="164">
        <v>6222</v>
      </c>
      <c r="G26" s="164">
        <v>5327</v>
      </c>
      <c r="H26" s="165">
        <f>IFERROR(G26/F26-1,"-")</f>
        <v>-0.14384442301510769</v>
      </c>
      <c r="I26" s="179">
        <f t="shared" si="1"/>
        <v>3.5646958011996572</v>
      </c>
      <c r="J26" s="165">
        <f>G26/G$9</f>
        <v>7.0202026857843205E-3</v>
      </c>
      <c r="K26" s="164">
        <v>45099</v>
      </c>
      <c r="L26" s="164">
        <v>105466</v>
      </c>
      <c r="M26" s="164">
        <v>98991</v>
      </c>
      <c r="N26" s="164">
        <v>81688</v>
      </c>
      <c r="O26" s="164">
        <v>79054</v>
      </c>
      <c r="P26" s="165">
        <f>IFERROR(O26/N26-1,"-")</f>
        <v>-3.2244638135344283E-2</v>
      </c>
      <c r="Q26" s="179">
        <f t="shared" si="9"/>
        <v>0.75289917736535172</v>
      </c>
      <c r="R26" s="165">
        <f>O26/O$9</f>
        <v>2.2453228358086018E-2</v>
      </c>
      <c r="S26" s="164">
        <v>46266</v>
      </c>
      <c r="T26" s="164">
        <v>110000</v>
      </c>
      <c r="U26" s="164">
        <v>105592</v>
      </c>
      <c r="V26" s="164">
        <v>87910</v>
      </c>
      <c r="W26" s="164">
        <v>84381</v>
      </c>
      <c r="X26" s="165">
        <f>IFERROR(W26/V26-1,"-")</f>
        <v>-4.014332840404955E-2</v>
      </c>
      <c r="Y26" s="179">
        <f t="shared" si="10"/>
        <v>0.82382310984308127</v>
      </c>
      <c r="Z26" s="165">
        <f t="shared" si="11"/>
        <v>2.7957519355297358E-2</v>
      </c>
    </row>
    <row r="27" spans="1:26" x14ac:dyDescent="0.25">
      <c r="A27" s="1" t="s">
        <v>146</v>
      </c>
      <c r="B27" s="159" t="s">
        <v>107</v>
      </c>
      <c r="C27" s="160">
        <v>39899</v>
      </c>
      <c r="D27" s="160">
        <v>55994</v>
      </c>
      <c r="E27" s="160">
        <v>152576</v>
      </c>
      <c r="F27" s="160">
        <v>154035</v>
      </c>
      <c r="G27" s="160">
        <v>145169</v>
      </c>
      <c r="H27" s="161">
        <f>IFERROR(G27/F27-1,"-")</f>
        <v>-5.755834712889929E-2</v>
      </c>
      <c r="I27" s="178">
        <f t="shared" si="1"/>
        <v>2.6384119902754457</v>
      </c>
      <c r="J27" s="161">
        <f>G27/G$9</f>
        <v>0.19131139547449297</v>
      </c>
      <c r="K27" s="160">
        <v>308627</v>
      </c>
      <c r="L27" s="160">
        <v>489547</v>
      </c>
      <c r="M27" s="160">
        <v>1163992</v>
      </c>
      <c r="N27" s="160">
        <v>1246226</v>
      </c>
      <c r="O27" s="160">
        <v>1300356</v>
      </c>
      <c r="P27" s="161">
        <f>IFERROR(O27/N27-1,"-")</f>
        <v>4.3435139372794307E-2</v>
      </c>
      <c r="Q27" s="178">
        <f t="shared" si="9"/>
        <v>3.2133578721239555</v>
      </c>
      <c r="R27" s="161">
        <f>O27/O$9</f>
        <v>0.36933223132045567</v>
      </c>
      <c r="S27" s="160">
        <v>348526</v>
      </c>
      <c r="T27" s="160">
        <v>545541</v>
      </c>
      <c r="U27" s="160">
        <v>1316568</v>
      </c>
      <c r="V27" s="160">
        <v>1400261</v>
      </c>
      <c r="W27" s="160">
        <v>1445525</v>
      </c>
      <c r="X27" s="161">
        <f>IFERROR(W27/V27-1,"-")</f>
        <v>3.232540219287694E-2</v>
      </c>
      <c r="Y27" s="178">
        <f t="shared" si="10"/>
        <v>3.1475384906721446</v>
      </c>
      <c r="Z27" s="161">
        <f t="shared" si="11"/>
        <v>0.34858678065161314</v>
      </c>
    </row>
    <row r="28" spans="1:26" x14ac:dyDescent="0.25">
      <c r="A28" s="162" t="s">
        <v>110</v>
      </c>
      <c r="B28" s="163" t="s">
        <v>110</v>
      </c>
      <c r="C28" s="164">
        <v>14793</v>
      </c>
      <c r="D28" s="164">
        <v>16270</v>
      </c>
      <c r="E28" s="164">
        <v>66823</v>
      </c>
      <c r="F28" s="164">
        <v>69319</v>
      </c>
      <c r="G28" s="164">
        <v>63618</v>
      </c>
      <c r="H28" s="165">
        <f t="shared" ref="H28:H35" si="12">IFERROR(G28/F28-1,"-")</f>
        <v>-8.2242963689608928E-2</v>
      </c>
      <c r="I28" s="179">
        <f t="shared" si="1"/>
        <v>3.3005475562766176</v>
      </c>
      <c r="J28" s="165">
        <f t="shared" ref="J28:J35" si="13">G28/G$9</f>
        <v>8.383916922549782E-2</v>
      </c>
      <c r="K28" s="164">
        <v>128801</v>
      </c>
      <c r="L28" s="164">
        <v>159037</v>
      </c>
      <c r="M28" s="164">
        <v>590382</v>
      </c>
      <c r="N28" s="164">
        <v>640574</v>
      </c>
      <c r="O28" s="164">
        <v>669764</v>
      </c>
      <c r="P28" s="165">
        <f t="shared" ref="P28:P35" si="14">IFERROR(O28/N28-1,"-")</f>
        <v>4.5568505746408583E-2</v>
      </c>
      <c r="Q28" s="179">
        <f t="shared" si="9"/>
        <v>4.1999906833021479</v>
      </c>
      <c r="R28" s="165">
        <f t="shared" ref="R28:R35" si="15">O28/O$9</f>
        <v>0.19022900850083646</v>
      </c>
      <c r="S28" s="164">
        <v>143594</v>
      </c>
      <c r="T28" s="164">
        <v>175307</v>
      </c>
      <c r="U28" s="164">
        <v>657205</v>
      </c>
      <c r="V28" s="164">
        <v>709893</v>
      </c>
      <c r="W28" s="164">
        <v>733382</v>
      </c>
      <c r="X28" s="165">
        <f t="shared" ref="X28:X35" si="16">IFERROR(W28/V28-1,"-")</f>
        <v>3.3088085105783538E-2</v>
      </c>
      <c r="Y28" s="179">
        <f t="shared" si="10"/>
        <v>4.1073303898491584</v>
      </c>
      <c r="Z28" s="165">
        <f t="shared" si="11"/>
        <v>0.17400770425693424</v>
      </c>
    </row>
    <row r="29" spans="1:26" x14ac:dyDescent="0.25">
      <c r="A29" s="162" t="s">
        <v>113</v>
      </c>
      <c r="B29" s="163" t="s">
        <v>113</v>
      </c>
      <c r="C29" s="164">
        <v>7836</v>
      </c>
      <c r="D29" s="164">
        <v>14336</v>
      </c>
      <c r="E29" s="164">
        <v>27397</v>
      </c>
      <c r="F29" s="164">
        <v>30224</v>
      </c>
      <c r="G29" s="164">
        <v>29376</v>
      </c>
      <c r="H29" s="165">
        <f t="shared" si="12"/>
        <v>-2.8057173107464251E-2</v>
      </c>
      <c r="I29" s="179">
        <f t="shared" si="1"/>
        <v>2.7488514548238898</v>
      </c>
      <c r="J29" s="165">
        <f t="shared" si="13"/>
        <v>3.8713248375746231E-2</v>
      </c>
      <c r="K29" s="164">
        <v>41673</v>
      </c>
      <c r="L29" s="164">
        <v>81095</v>
      </c>
      <c r="M29" s="164">
        <v>128496</v>
      </c>
      <c r="N29" s="164">
        <v>137331</v>
      </c>
      <c r="O29" s="164">
        <v>137486</v>
      </c>
      <c r="P29" s="165">
        <f t="shared" si="14"/>
        <v>1.1286599529602981E-3</v>
      </c>
      <c r="Q29" s="179">
        <f t="shared" si="9"/>
        <v>2.2991625272958509</v>
      </c>
      <c r="R29" s="165">
        <f t="shared" si="15"/>
        <v>3.9049315076274627E-2</v>
      </c>
      <c r="S29" s="164">
        <v>49509</v>
      </c>
      <c r="T29" s="164">
        <v>95431</v>
      </c>
      <c r="U29" s="164">
        <v>155893</v>
      </c>
      <c r="V29" s="164">
        <v>167555</v>
      </c>
      <c r="W29" s="164">
        <v>166862</v>
      </c>
      <c r="X29" s="165">
        <f t="shared" si="16"/>
        <v>-4.1359553579422004E-3</v>
      </c>
      <c r="Y29" s="179">
        <f t="shared" si="10"/>
        <v>2.3703367064574117</v>
      </c>
      <c r="Z29" s="165">
        <f t="shared" si="11"/>
        <v>4.1275679642921538E-2</v>
      </c>
    </row>
    <row r="30" spans="1:26" x14ac:dyDescent="0.25">
      <c r="A30" s="162" t="s">
        <v>116</v>
      </c>
      <c r="B30" s="163" t="s">
        <v>116</v>
      </c>
      <c r="C30" s="164">
        <v>3230</v>
      </c>
      <c r="D30" s="164">
        <v>4987</v>
      </c>
      <c r="E30" s="164">
        <v>4132</v>
      </c>
      <c r="F30" s="164">
        <v>2982</v>
      </c>
      <c r="G30" s="164">
        <v>3034</v>
      </c>
      <c r="H30" s="165">
        <f t="shared" si="12"/>
        <v>1.7437961099932897E-2</v>
      </c>
      <c r="I30" s="179">
        <f t="shared" si="1"/>
        <v>-6.0681114551083604E-2</v>
      </c>
      <c r="J30" s="165">
        <f t="shared" si="13"/>
        <v>3.9983658623370805E-3</v>
      </c>
      <c r="K30" s="164">
        <v>13936</v>
      </c>
      <c r="L30" s="164">
        <v>30800</v>
      </c>
      <c r="M30" s="164">
        <v>48228</v>
      </c>
      <c r="N30" s="164">
        <v>43489</v>
      </c>
      <c r="O30" s="164">
        <v>39137</v>
      </c>
      <c r="P30" s="165">
        <f t="shared" si="14"/>
        <v>-0.10007128239324892</v>
      </c>
      <c r="Q30" s="179">
        <f t="shared" si="9"/>
        <v>1.8083381171067736</v>
      </c>
      <c r="R30" s="165">
        <f t="shared" si="15"/>
        <v>1.1115844843403402E-2</v>
      </c>
      <c r="S30" s="164">
        <v>17166</v>
      </c>
      <c r="T30" s="164">
        <v>35787</v>
      </c>
      <c r="U30" s="164">
        <v>52360</v>
      </c>
      <c r="V30" s="164">
        <v>46471</v>
      </c>
      <c r="W30" s="164">
        <v>42171</v>
      </c>
      <c r="X30" s="165">
        <f t="shared" si="16"/>
        <v>-9.2530825676228168E-2</v>
      </c>
      <c r="Y30" s="179">
        <f t="shared" si="10"/>
        <v>1.4566585110101364</v>
      </c>
      <c r="Z30" s="165">
        <f t="shared" si="11"/>
        <v>1.3863320265203516E-2</v>
      </c>
    </row>
    <row r="31" spans="1:26" x14ac:dyDescent="0.25">
      <c r="A31" s="162" t="s">
        <v>123</v>
      </c>
      <c r="B31" s="163" t="s">
        <v>123</v>
      </c>
      <c r="C31" s="164">
        <v>1736</v>
      </c>
      <c r="D31" s="164">
        <v>3938</v>
      </c>
      <c r="E31" s="164">
        <v>7950</v>
      </c>
      <c r="F31" s="164">
        <v>4040</v>
      </c>
      <c r="G31" s="164">
        <v>3255</v>
      </c>
      <c r="H31" s="165">
        <f t="shared" si="12"/>
        <v>-0.19430693069306926</v>
      </c>
      <c r="I31" s="179">
        <f t="shared" si="1"/>
        <v>0.875</v>
      </c>
      <c r="J31" s="165">
        <f t="shared" si="13"/>
        <v>4.2896113651638753E-3</v>
      </c>
      <c r="K31" s="164">
        <v>12314</v>
      </c>
      <c r="L31" s="164">
        <v>32115</v>
      </c>
      <c r="M31" s="164">
        <v>56445</v>
      </c>
      <c r="N31" s="164">
        <v>53434</v>
      </c>
      <c r="O31" s="164">
        <v>57796</v>
      </c>
      <c r="P31" s="165">
        <f t="shared" si="14"/>
        <v>8.1633416925553037E-2</v>
      </c>
      <c r="Q31" s="179">
        <f t="shared" si="9"/>
        <v>3.6935195712197499</v>
      </c>
      <c r="R31" s="165">
        <f t="shared" si="15"/>
        <v>1.6415447493914787E-2</v>
      </c>
      <c r="S31" s="164">
        <v>14050</v>
      </c>
      <c r="T31" s="164">
        <v>36053</v>
      </c>
      <c r="U31" s="164">
        <v>64395</v>
      </c>
      <c r="V31" s="164">
        <v>57474</v>
      </c>
      <c r="W31" s="164">
        <v>61051</v>
      </c>
      <c r="X31" s="165">
        <f t="shared" si="16"/>
        <v>6.2236837526533639E-2</v>
      </c>
      <c r="Y31" s="179">
        <f t="shared" si="10"/>
        <v>3.3452669039145908</v>
      </c>
      <c r="Z31" s="165">
        <f t="shared" si="11"/>
        <v>1.7049818725702454E-2</v>
      </c>
    </row>
    <row r="32" spans="1:26" x14ac:dyDescent="0.25">
      <c r="A32" s="162" t="s">
        <v>119</v>
      </c>
      <c r="B32" s="163" t="s">
        <v>119</v>
      </c>
      <c r="C32" s="164">
        <v>1403</v>
      </c>
      <c r="D32" s="164">
        <v>2232</v>
      </c>
      <c r="E32" s="164">
        <v>4497</v>
      </c>
      <c r="F32" s="164">
        <v>3231</v>
      </c>
      <c r="G32" s="164">
        <v>2567</v>
      </c>
      <c r="H32" s="165">
        <f t="shared" si="12"/>
        <v>-0.20550913030021667</v>
      </c>
      <c r="I32" s="179">
        <f t="shared" si="1"/>
        <v>0.8296507483962936</v>
      </c>
      <c r="J32" s="165">
        <f t="shared" si="13"/>
        <v>3.3829285328343065E-3</v>
      </c>
      <c r="K32" s="164">
        <v>25064</v>
      </c>
      <c r="L32" s="164">
        <v>46414</v>
      </c>
      <c r="M32" s="164">
        <v>73182</v>
      </c>
      <c r="N32" s="164">
        <v>71382</v>
      </c>
      <c r="O32" s="164">
        <v>73828</v>
      </c>
      <c r="P32" s="165">
        <f t="shared" si="14"/>
        <v>3.4266341654758836E-2</v>
      </c>
      <c r="Q32" s="179">
        <f t="shared" si="9"/>
        <v>1.9455793169486117</v>
      </c>
      <c r="R32" s="165">
        <f t="shared" si="15"/>
        <v>2.0968919260515275E-2</v>
      </c>
      <c r="S32" s="164">
        <v>26467</v>
      </c>
      <c r="T32" s="164">
        <v>48646</v>
      </c>
      <c r="U32" s="164">
        <v>77679</v>
      </c>
      <c r="V32" s="164">
        <v>74613</v>
      </c>
      <c r="W32" s="164">
        <v>76395</v>
      </c>
      <c r="X32" s="165">
        <f t="shared" si="16"/>
        <v>2.3883237505528454E-2</v>
      </c>
      <c r="Y32" s="179">
        <f t="shared" si="10"/>
        <v>1.8864246042241279</v>
      </c>
      <c r="Z32" s="165">
        <f t="shared" si="11"/>
        <v>2.0567014035155536E-2</v>
      </c>
    </row>
    <row r="33" spans="1:26" x14ac:dyDescent="0.25">
      <c r="A33" s="162" t="s">
        <v>128</v>
      </c>
      <c r="B33" s="163" t="s">
        <v>128</v>
      </c>
      <c r="C33" s="164">
        <v>1376</v>
      </c>
      <c r="D33" s="164">
        <v>590</v>
      </c>
      <c r="E33" s="164">
        <v>1708</v>
      </c>
      <c r="F33" s="164">
        <v>2116</v>
      </c>
      <c r="G33" s="164">
        <v>2577</v>
      </c>
      <c r="H33" s="165">
        <f t="shared" si="12"/>
        <v>0.21786389413988649</v>
      </c>
      <c r="I33" s="179">
        <f t="shared" si="1"/>
        <v>0.87281976744186052</v>
      </c>
      <c r="J33" s="165">
        <f t="shared" si="13"/>
        <v>3.3961070623739803E-3</v>
      </c>
      <c r="K33" s="164">
        <v>8223</v>
      </c>
      <c r="L33" s="164">
        <v>5697</v>
      </c>
      <c r="M33" s="164">
        <v>18357</v>
      </c>
      <c r="N33" s="164">
        <v>18861</v>
      </c>
      <c r="O33" s="164">
        <v>18273</v>
      </c>
      <c r="P33" s="165">
        <f t="shared" si="14"/>
        <v>-3.1175441386989022E-2</v>
      </c>
      <c r="Q33" s="179">
        <f t="shared" si="9"/>
        <v>1.2221816855162349</v>
      </c>
      <c r="R33" s="165">
        <f t="shared" si="15"/>
        <v>5.1899694106219271E-3</v>
      </c>
      <c r="S33" s="164">
        <v>9599</v>
      </c>
      <c r="T33" s="164">
        <v>6287</v>
      </c>
      <c r="U33" s="164">
        <v>20065</v>
      </c>
      <c r="V33" s="164">
        <v>20977</v>
      </c>
      <c r="W33" s="164">
        <v>20850</v>
      </c>
      <c r="X33" s="165">
        <f t="shared" si="16"/>
        <v>-6.054249892739616E-3</v>
      </c>
      <c r="Y33" s="179">
        <f t="shared" si="10"/>
        <v>1.1721012605479739</v>
      </c>
      <c r="Z33" s="165">
        <f t="shared" si="11"/>
        <v>5.3125958961288879E-3</v>
      </c>
    </row>
    <row r="34" spans="1:26" x14ac:dyDescent="0.25">
      <c r="A34" s="162" t="s">
        <v>131</v>
      </c>
      <c r="B34" s="163" t="s">
        <v>131</v>
      </c>
      <c r="C34" s="164">
        <v>669</v>
      </c>
      <c r="D34" s="164">
        <v>195</v>
      </c>
      <c r="E34" s="164">
        <v>794</v>
      </c>
      <c r="F34" s="164">
        <v>833</v>
      </c>
      <c r="G34" s="164">
        <v>620</v>
      </c>
      <c r="H34" s="165">
        <f t="shared" si="12"/>
        <v>-0.25570228091236491</v>
      </c>
      <c r="I34" s="179">
        <f t="shared" si="1"/>
        <v>-7.3243647234678577E-2</v>
      </c>
      <c r="J34" s="165">
        <f t="shared" si="13"/>
        <v>8.1706883145978568E-4</v>
      </c>
      <c r="K34" s="164">
        <v>10880</v>
      </c>
      <c r="L34" s="164">
        <v>4211</v>
      </c>
      <c r="M34" s="164">
        <v>16482</v>
      </c>
      <c r="N34" s="164">
        <v>21199</v>
      </c>
      <c r="O34" s="164">
        <v>19378</v>
      </c>
      <c r="P34" s="165">
        <f t="shared" si="14"/>
        <v>-8.59002783150149E-2</v>
      </c>
      <c r="Q34" s="179">
        <f t="shared" si="9"/>
        <v>0.78106617647058818</v>
      </c>
      <c r="R34" s="165">
        <f t="shared" si="15"/>
        <v>5.5038158616008154E-3</v>
      </c>
      <c r="S34" s="164">
        <v>11549</v>
      </c>
      <c r="T34" s="164">
        <v>4406</v>
      </c>
      <c r="U34" s="164">
        <v>17276</v>
      </c>
      <c r="V34" s="164">
        <v>22032</v>
      </c>
      <c r="W34" s="164">
        <v>19998</v>
      </c>
      <c r="X34" s="165">
        <f t="shared" si="16"/>
        <v>-9.2320261437908502E-2</v>
      </c>
      <c r="Y34" s="179">
        <f t="shared" si="10"/>
        <v>0.73157849164429822</v>
      </c>
      <c r="Z34" s="165">
        <f t="shared" si="11"/>
        <v>4.5741543334922828E-3</v>
      </c>
    </row>
    <row r="35" spans="1:26" x14ac:dyDescent="0.25">
      <c r="A35" s="167" t="s">
        <v>145</v>
      </c>
      <c r="B35" s="168" t="s">
        <v>145</v>
      </c>
      <c r="C35" s="169">
        <f>C27-SUM(C28:C34)</f>
        <v>8856</v>
      </c>
      <c r="D35" s="169">
        <f>D27-SUM(D28:D34)</f>
        <v>13446</v>
      </c>
      <c r="E35" s="169">
        <f>E27-SUM(E28:E34)</f>
        <v>39275</v>
      </c>
      <c r="F35" s="169">
        <f>F27-SUM(F28:F34)</f>
        <v>41290</v>
      </c>
      <c r="G35" s="169">
        <f>G27-SUM(G28:G34)</f>
        <v>40122</v>
      </c>
      <c r="H35" s="170">
        <f t="shared" si="12"/>
        <v>-2.8287720997820287E-2</v>
      </c>
      <c r="I35" s="180">
        <f t="shared" si="1"/>
        <v>3.5304878048780486</v>
      </c>
      <c r="J35" s="170">
        <f t="shared" si="13"/>
        <v>5.2874896219079877E-2</v>
      </c>
      <c r="K35" s="169">
        <f>K27-SUM(K28:K34)</f>
        <v>67736</v>
      </c>
      <c r="L35" s="169">
        <f>L27-SUM(L28:L34)</f>
        <v>130178</v>
      </c>
      <c r="M35" s="169">
        <f>M27-SUM(M28:M34)</f>
        <v>232420</v>
      </c>
      <c r="N35" s="169">
        <f>N27-SUM(N28:N34)</f>
        <v>259956</v>
      </c>
      <c r="O35" s="169">
        <f>O27-SUM(O28:O34)</f>
        <v>284694</v>
      </c>
      <c r="P35" s="170">
        <f t="shared" si="14"/>
        <v>9.5162258228315588E-2</v>
      </c>
      <c r="Q35" s="180">
        <f t="shared" si="9"/>
        <v>3.2029939766150939</v>
      </c>
      <c r="R35" s="170">
        <f t="shared" si="15"/>
        <v>8.0859910873288407E-2</v>
      </c>
      <c r="S35" s="169">
        <f>S27-SUM(S28:S34)</f>
        <v>76592</v>
      </c>
      <c r="T35" s="169">
        <f>T27-SUM(T28:T34)</f>
        <v>143624</v>
      </c>
      <c r="U35" s="169">
        <f>U27-SUM(U28:U34)</f>
        <v>271695</v>
      </c>
      <c r="V35" s="169">
        <f>V27-SUM(V28:V34)</f>
        <v>301246</v>
      </c>
      <c r="W35" s="169">
        <f>W27-SUM(W28:W34)</f>
        <v>324816</v>
      </c>
      <c r="X35" s="170">
        <f t="shared" si="16"/>
        <v>7.8241702794394019E-2</v>
      </c>
      <c r="Y35" s="180">
        <f t="shared" si="10"/>
        <v>3.2408606642991433</v>
      </c>
      <c r="Z35" s="170">
        <f t="shared" si="11"/>
        <v>7.1936493496074658E-2</v>
      </c>
    </row>
    <row r="36" spans="1:26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68</v>
      </c>
      <c r="C37" s="176">
        <f>C38+C41</f>
        <v>54285</v>
      </c>
      <c r="D37" s="176">
        <f>D38+D41</f>
        <v>50672</v>
      </c>
      <c r="E37" s="176">
        <f>E38+E41</f>
        <v>179190</v>
      </c>
      <c r="F37" s="176">
        <f>F38+F41</f>
        <v>201287</v>
      </c>
      <c r="G37" s="176">
        <f>G38+G41</f>
        <v>210210</v>
      </c>
      <c r="H37" s="177">
        <f>IFERROR(G37/F37-1,"-")</f>
        <v>4.432973813510066E-2</v>
      </c>
      <c r="I37" s="177">
        <f t="shared" si="1"/>
        <v>2.8723404255319149</v>
      </c>
      <c r="J37" s="177">
        <f>G37/G$9</f>
        <v>0.2770258694534864</v>
      </c>
      <c r="K37" s="176">
        <f>K38+K41</f>
        <v>151994</v>
      </c>
      <c r="L37" s="176">
        <f>L38+L41</f>
        <v>206077</v>
      </c>
      <c r="M37" s="176">
        <f>M38+M41</f>
        <v>573367</v>
      </c>
      <c r="N37" s="176">
        <f>N38+N41</f>
        <v>609226</v>
      </c>
      <c r="O37" s="176">
        <f>O38+O41</f>
        <v>651257</v>
      </c>
      <c r="P37" s="177">
        <f>IFERROR(O37/N37-1,"-")</f>
        <v>6.8990817857412567E-2</v>
      </c>
      <c r="Q37" s="177">
        <f t="shared" si="9"/>
        <v>3.2847546613682121</v>
      </c>
      <c r="R37" s="177">
        <f>O37/O$9</f>
        <v>0.18497257748883075</v>
      </c>
      <c r="S37" s="176">
        <f>S38+S41</f>
        <v>206279</v>
      </c>
      <c r="T37" s="176">
        <f>T38+T41</f>
        <v>256749</v>
      </c>
      <c r="U37" s="176">
        <f>U38+U41</f>
        <v>752557</v>
      </c>
      <c r="V37" s="176">
        <f>V38+V41</f>
        <v>810513</v>
      </c>
      <c r="W37" s="176">
        <f>W38+W41</f>
        <v>861467</v>
      </c>
      <c r="X37" s="177">
        <f>IFERROR(W37/V37-1,"-")</f>
        <v>6.2866357479768986E-2</v>
      </c>
      <c r="Y37" s="177">
        <f t="shared" si="10"/>
        <v>3.1762224947764919</v>
      </c>
      <c r="Z37" s="177">
        <f t="shared" ref="Z37:Z49" si="17">U37/U$9</f>
        <v>0.19925398603553787</v>
      </c>
    </row>
    <row r="38" spans="1:26" x14ac:dyDescent="0.25">
      <c r="A38" s="1" t="s">
        <v>96</v>
      </c>
      <c r="B38" s="159" t="s">
        <v>97</v>
      </c>
      <c r="C38" s="160">
        <v>5529</v>
      </c>
      <c r="D38" s="160">
        <v>6062</v>
      </c>
      <c r="E38" s="160">
        <v>22234</v>
      </c>
      <c r="F38" s="160">
        <v>28331</v>
      </c>
      <c r="G38" s="160">
        <v>31527</v>
      </c>
      <c r="H38" s="161">
        <f>IFERROR(G38/F38-1,"-")</f>
        <v>0.11280929017683805</v>
      </c>
      <c r="I38" s="178">
        <f t="shared" si="1"/>
        <v>4.7021161150298427</v>
      </c>
      <c r="J38" s="161">
        <f>G38/G$9</f>
        <v>4.1547950079730105E-2</v>
      </c>
      <c r="K38" s="160">
        <v>19247</v>
      </c>
      <c r="L38" s="160">
        <v>33772</v>
      </c>
      <c r="M38" s="160">
        <v>60854</v>
      </c>
      <c r="N38" s="160">
        <v>52810</v>
      </c>
      <c r="O38" s="160">
        <v>49280</v>
      </c>
      <c r="P38" s="161">
        <f>IFERROR(O38/N38-1,"-")</f>
        <v>-6.6843400871047121E-2</v>
      </c>
      <c r="Q38" s="178">
        <f t="shared" si="9"/>
        <v>1.5603990232243987</v>
      </c>
      <c r="R38" s="161">
        <f>O38/O$9</f>
        <v>1.3996699641845814E-2</v>
      </c>
      <c r="S38" s="160">
        <v>24776</v>
      </c>
      <c r="T38" s="160">
        <v>39834</v>
      </c>
      <c r="U38" s="160">
        <v>83088</v>
      </c>
      <c r="V38" s="160">
        <v>81141</v>
      </c>
      <c r="W38" s="160">
        <v>80807</v>
      </c>
      <c r="X38" s="161">
        <f>IFERROR(W38/V38-1,"-")</f>
        <v>-4.1162913939931656E-3</v>
      </c>
      <c r="Y38" s="178">
        <f t="shared" si="10"/>
        <v>2.2615030674846626</v>
      </c>
      <c r="Z38" s="161">
        <f t="shared" si="17"/>
        <v>2.1999151149641516E-2</v>
      </c>
    </row>
    <row r="39" spans="1:26" x14ac:dyDescent="0.25">
      <c r="A39" s="162" t="s">
        <v>103</v>
      </c>
      <c r="B39" s="163" t="s">
        <v>103</v>
      </c>
      <c r="C39" s="164">
        <v>2180</v>
      </c>
      <c r="D39" s="164">
        <v>4351</v>
      </c>
      <c r="E39" s="164">
        <v>9363</v>
      </c>
      <c r="F39" s="164">
        <v>15562</v>
      </c>
      <c r="G39" s="164">
        <v>21291</v>
      </c>
      <c r="H39" s="165">
        <f>IFERROR(G39/F39-1,"-")</f>
        <v>0.36814034185837285</v>
      </c>
      <c r="I39" s="179">
        <f t="shared" si="1"/>
        <v>8.7665137614678894</v>
      </c>
      <c r="J39" s="165">
        <f>G39/G$9</f>
        <v>2.8058407242919834E-2</v>
      </c>
      <c r="K39" s="164">
        <v>1767</v>
      </c>
      <c r="L39" s="164">
        <v>4726</v>
      </c>
      <c r="M39" s="164">
        <v>9315</v>
      </c>
      <c r="N39" s="164">
        <v>13363</v>
      </c>
      <c r="O39" s="164">
        <v>10110</v>
      </c>
      <c r="P39" s="165">
        <f>IFERROR(O39/N39-1,"-")</f>
        <v>-0.24343336077228173</v>
      </c>
      <c r="Q39" s="179">
        <f t="shared" si="9"/>
        <v>4.7215619694397279</v>
      </c>
      <c r="R39" s="165">
        <f>O39/O$9</f>
        <v>2.8714820085036768E-3</v>
      </c>
      <c r="S39" s="164">
        <v>3947</v>
      </c>
      <c r="T39" s="164">
        <v>9077</v>
      </c>
      <c r="U39" s="164">
        <v>18678</v>
      </c>
      <c r="V39" s="164">
        <v>28925</v>
      </c>
      <c r="W39" s="164">
        <v>31401</v>
      </c>
      <c r="X39" s="165">
        <f>IFERROR(W39/V39-1,"-")</f>
        <v>8.5600691443388E-2</v>
      </c>
      <c r="Y39" s="179">
        <f t="shared" si="10"/>
        <v>6.9556625285026605</v>
      </c>
      <c r="Z39" s="165">
        <f t="shared" si="17"/>
        <v>4.945360884520078E-3</v>
      </c>
    </row>
    <row r="40" spans="1:26" x14ac:dyDescent="0.25">
      <c r="A40" s="162" t="s">
        <v>100</v>
      </c>
      <c r="B40" s="163" t="s">
        <v>100</v>
      </c>
      <c r="C40" s="164">
        <v>3349</v>
      </c>
      <c r="D40" s="164">
        <v>1711</v>
      </c>
      <c r="E40" s="164">
        <v>12871</v>
      </c>
      <c r="F40" s="164">
        <v>12769</v>
      </c>
      <c r="G40" s="164">
        <v>10236</v>
      </c>
      <c r="H40" s="165">
        <f>IFERROR(G40/F40-1,"-")</f>
        <v>-0.19837105489858253</v>
      </c>
      <c r="I40" s="179">
        <f t="shared" si="1"/>
        <v>2.0564347566437742</v>
      </c>
      <c r="J40" s="165">
        <f>G40/G$9</f>
        <v>1.3489542836810269E-2</v>
      </c>
      <c r="K40" s="164">
        <v>17480</v>
      </c>
      <c r="L40" s="164">
        <v>29046</v>
      </c>
      <c r="M40" s="164">
        <v>51539</v>
      </c>
      <c r="N40" s="164">
        <v>39447</v>
      </c>
      <c r="O40" s="164">
        <v>39170</v>
      </c>
      <c r="P40" s="165">
        <f>IFERROR(O40/N40-1,"-")</f>
        <v>-7.0220802595888365E-3</v>
      </c>
      <c r="Q40" s="179">
        <f t="shared" si="9"/>
        <v>1.2408466819221968</v>
      </c>
      <c r="R40" s="165">
        <f>O40/O$9</f>
        <v>1.1125217633342139E-2</v>
      </c>
      <c r="S40" s="164">
        <v>20829</v>
      </c>
      <c r="T40" s="164">
        <v>30757</v>
      </c>
      <c r="U40" s="164">
        <v>64410</v>
      </c>
      <c r="V40" s="164">
        <v>52216</v>
      </c>
      <c r="W40" s="164">
        <v>49406</v>
      </c>
      <c r="X40" s="165">
        <f>IFERROR(W40/V40-1,"-")</f>
        <v>-5.3814922629079165E-2</v>
      </c>
      <c r="Y40" s="179">
        <f t="shared" si="10"/>
        <v>1.3719813721254019</v>
      </c>
      <c r="Z40" s="165">
        <f t="shared" si="17"/>
        <v>1.7053790265121438E-2</v>
      </c>
    </row>
    <row r="41" spans="1:26" x14ac:dyDescent="0.25">
      <c r="A41" s="1" t="s">
        <v>146</v>
      </c>
      <c r="B41" s="159" t="s">
        <v>107</v>
      </c>
      <c r="C41" s="160">
        <v>48756</v>
      </c>
      <c r="D41" s="160">
        <v>44610</v>
      </c>
      <c r="E41" s="160">
        <v>156956</v>
      </c>
      <c r="F41" s="160">
        <v>172956</v>
      </c>
      <c r="G41" s="160">
        <v>178683</v>
      </c>
      <c r="H41" s="161">
        <f>IFERROR(G41/F41-1,"-")</f>
        <v>3.3112467910913823E-2</v>
      </c>
      <c r="I41" s="178">
        <f t="shared" si="1"/>
        <v>2.6648412503076546</v>
      </c>
      <c r="J41" s="161">
        <f>G41/G$9</f>
        <v>0.23547791937375628</v>
      </c>
      <c r="K41" s="160">
        <v>132747</v>
      </c>
      <c r="L41" s="160">
        <v>172305</v>
      </c>
      <c r="M41" s="160">
        <v>512513</v>
      </c>
      <c r="N41" s="160">
        <v>556416</v>
      </c>
      <c r="O41" s="160">
        <v>601977</v>
      </c>
      <c r="P41" s="161">
        <f>IFERROR(O41/N41-1,"-")</f>
        <v>8.1882979641131781E-2</v>
      </c>
      <c r="Q41" s="178">
        <f t="shared" si="9"/>
        <v>3.5347691473253633</v>
      </c>
      <c r="R41" s="161">
        <f>O41/O$9</f>
        <v>0.17097587784698495</v>
      </c>
      <c r="S41" s="160">
        <v>181503</v>
      </c>
      <c r="T41" s="160">
        <v>216915</v>
      </c>
      <c r="U41" s="160">
        <v>669469</v>
      </c>
      <c r="V41" s="160">
        <v>729372</v>
      </c>
      <c r="W41" s="160">
        <v>780660</v>
      </c>
      <c r="X41" s="161">
        <f>IFERROR(W41/V41-1,"-")</f>
        <v>7.0318027015021212E-2</v>
      </c>
      <c r="Y41" s="178">
        <f t="shared" si="10"/>
        <v>3.3010859324639261</v>
      </c>
      <c r="Z41" s="161">
        <f t="shared" si="17"/>
        <v>0.17725483488589636</v>
      </c>
    </row>
    <row r="42" spans="1:26" x14ac:dyDescent="0.25">
      <c r="A42" s="162" t="s">
        <v>110</v>
      </c>
      <c r="B42" s="163" t="s">
        <v>110</v>
      </c>
      <c r="C42" s="164">
        <v>24960</v>
      </c>
      <c r="D42" s="164">
        <v>17021</v>
      </c>
      <c r="E42" s="164">
        <v>75160</v>
      </c>
      <c r="F42" s="164">
        <v>74709</v>
      </c>
      <c r="G42" s="164">
        <v>75962</v>
      </c>
      <c r="H42" s="165">
        <f t="shared" ref="H42:H49" si="18">IFERROR(G42/F42-1,"-")</f>
        <v>1.6771741021831321E-2</v>
      </c>
      <c r="I42" s="179">
        <f t="shared" si="1"/>
        <v>2.0433493589743588</v>
      </c>
      <c r="J42" s="165">
        <f t="shared" ref="J42:J49" si="19">G42/G$9</f>
        <v>0.10010674608927136</v>
      </c>
      <c r="K42" s="164">
        <v>63301</v>
      </c>
      <c r="L42" s="164">
        <v>63769</v>
      </c>
      <c r="M42" s="164">
        <v>269103</v>
      </c>
      <c r="N42" s="164">
        <v>299592</v>
      </c>
      <c r="O42" s="164">
        <v>337098</v>
      </c>
      <c r="P42" s="165">
        <f t="shared" ref="P42:P49" si="20">IFERROR(O42/N42-1,"-")</f>
        <v>0.12519025875190248</v>
      </c>
      <c r="Q42" s="179">
        <f t="shared" si="9"/>
        <v>4.3253187153441495</v>
      </c>
      <c r="R42" s="165">
        <f t="shared" ref="R42:R49" si="21">O42/O$9</f>
        <v>9.574390129600123E-2</v>
      </c>
      <c r="S42" s="164">
        <v>88261</v>
      </c>
      <c r="T42" s="164">
        <v>80790</v>
      </c>
      <c r="U42" s="164">
        <v>344263</v>
      </c>
      <c r="V42" s="164">
        <v>374301</v>
      </c>
      <c r="W42" s="164">
        <v>413060</v>
      </c>
      <c r="X42" s="165">
        <f t="shared" ref="X42:X49" si="22">IFERROR(W42/V42-1,"-")</f>
        <v>0.10355035118794764</v>
      </c>
      <c r="Y42" s="179">
        <f t="shared" si="10"/>
        <v>3.6799832315518746</v>
      </c>
      <c r="Z42" s="165">
        <f t="shared" si="17"/>
        <v>9.1150271666534721E-2</v>
      </c>
    </row>
    <row r="43" spans="1:26" x14ac:dyDescent="0.25">
      <c r="A43" s="162" t="s">
        <v>113</v>
      </c>
      <c r="B43" s="163" t="s">
        <v>113</v>
      </c>
      <c r="C43" s="164">
        <v>3221</v>
      </c>
      <c r="D43" s="164">
        <v>2578</v>
      </c>
      <c r="E43" s="164">
        <v>7845</v>
      </c>
      <c r="F43" s="164">
        <v>10865</v>
      </c>
      <c r="G43" s="164">
        <v>11127</v>
      </c>
      <c r="H43" s="165">
        <f t="shared" si="18"/>
        <v>2.4114127933732243E-2</v>
      </c>
      <c r="I43" s="179">
        <f t="shared" si="1"/>
        <v>2.4545172306737038</v>
      </c>
      <c r="J43" s="165">
        <f t="shared" si="19"/>
        <v>1.4663749818795219E-2</v>
      </c>
      <c r="K43" s="164">
        <v>7570</v>
      </c>
      <c r="L43" s="164">
        <v>10918</v>
      </c>
      <c r="M43" s="164">
        <v>19949</v>
      </c>
      <c r="N43" s="164">
        <v>22563</v>
      </c>
      <c r="O43" s="164">
        <v>20333</v>
      </c>
      <c r="P43" s="165">
        <f t="shared" si="20"/>
        <v>-9.883437486149893E-2</v>
      </c>
      <c r="Q43" s="179">
        <f t="shared" si="9"/>
        <v>1.6859973579920742</v>
      </c>
      <c r="R43" s="165">
        <f t="shared" si="21"/>
        <v>5.775058721949086E-3</v>
      </c>
      <c r="S43" s="164">
        <v>10791</v>
      </c>
      <c r="T43" s="164">
        <v>13496</v>
      </c>
      <c r="U43" s="164">
        <v>27794</v>
      </c>
      <c r="V43" s="164">
        <v>33428</v>
      </c>
      <c r="W43" s="164">
        <v>31460</v>
      </c>
      <c r="X43" s="165">
        <f t="shared" si="22"/>
        <v>-5.88728012444657E-2</v>
      </c>
      <c r="Y43" s="179">
        <f t="shared" si="10"/>
        <v>1.9153924566768605</v>
      </c>
      <c r="Z43" s="165">
        <f t="shared" si="17"/>
        <v>7.3589977740845403E-3</v>
      </c>
    </row>
    <row r="44" spans="1:26" x14ac:dyDescent="0.25">
      <c r="A44" s="162" t="s">
        <v>116</v>
      </c>
      <c r="B44" s="163" t="s">
        <v>116</v>
      </c>
      <c r="C44" s="164">
        <v>1995</v>
      </c>
      <c r="D44" s="164">
        <v>1781</v>
      </c>
      <c r="E44" s="164">
        <v>5675</v>
      </c>
      <c r="F44" s="164">
        <v>7865</v>
      </c>
      <c r="G44" s="164">
        <v>8232</v>
      </c>
      <c r="H44" s="165">
        <f t="shared" si="18"/>
        <v>4.6662428480610307E-2</v>
      </c>
      <c r="I44" s="179">
        <f t="shared" si="1"/>
        <v>3.1263157894736846</v>
      </c>
      <c r="J44" s="165">
        <f t="shared" si="19"/>
        <v>1.0848565517059606E-2</v>
      </c>
      <c r="K44" s="164">
        <v>3970</v>
      </c>
      <c r="L44" s="164">
        <v>8252</v>
      </c>
      <c r="M44" s="164">
        <v>12032</v>
      </c>
      <c r="N44" s="164">
        <v>11886</v>
      </c>
      <c r="O44" s="164">
        <v>11380</v>
      </c>
      <c r="P44" s="165">
        <f t="shared" si="20"/>
        <v>-4.2571092041056691E-2</v>
      </c>
      <c r="Q44" s="179">
        <f t="shared" si="9"/>
        <v>1.8664987405541562</v>
      </c>
      <c r="R44" s="165">
        <f t="shared" si="21"/>
        <v>3.2321924091762455E-3</v>
      </c>
      <c r="S44" s="164">
        <v>5965</v>
      </c>
      <c r="T44" s="164">
        <v>10033</v>
      </c>
      <c r="U44" s="164">
        <v>17707</v>
      </c>
      <c r="V44" s="164">
        <v>19751</v>
      </c>
      <c r="W44" s="164">
        <v>19612</v>
      </c>
      <c r="X44" s="165">
        <f t="shared" si="22"/>
        <v>-7.0376183484380794E-3</v>
      </c>
      <c r="Y44" s="179">
        <f t="shared" si="10"/>
        <v>2.2878457669740149</v>
      </c>
      <c r="Z44" s="165">
        <f t="shared" si="17"/>
        <v>4.688269899464451E-3</v>
      </c>
    </row>
    <row r="45" spans="1:26" x14ac:dyDescent="0.25">
      <c r="A45" s="162" t="s">
        <v>123</v>
      </c>
      <c r="B45" s="163" t="s">
        <v>123</v>
      </c>
      <c r="C45" s="164">
        <v>885</v>
      </c>
      <c r="D45" s="164">
        <v>1430</v>
      </c>
      <c r="E45" s="164">
        <v>3236</v>
      </c>
      <c r="F45" s="164">
        <v>3482</v>
      </c>
      <c r="G45" s="164">
        <v>3809</v>
      </c>
      <c r="H45" s="165">
        <f t="shared" si="18"/>
        <v>9.3911545089029325E-2</v>
      </c>
      <c r="I45" s="179">
        <f t="shared" si="1"/>
        <v>3.303954802259887</v>
      </c>
      <c r="J45" s="165">
        <f t="shared" si="19"/>
        <v>5.0197019016618126E-3</v>
      </c>
      <c r="K45" s="164">
        <v>6712</v>
      </c>
      <c r="L45" s="164">
        <v>13570</v>
      </c>
      <c r="M45" s="164">
        <v>27358</v>
      </c>
      <c r="N45" s="164">
        <v>26160</v>
      </c>
      <c r="O45" s="164">
        <v>28369</v>
      </c>
      <c r="P45" s="165">
        <f t="shared" si="20"/>
        <v>8.4441896024464835E-2</v>
      </c>
      <c r="Q45" s="179">
        <f t="shared" si="9"/>
        <v>3.2266090584028602</v>
      </c>
      <c r="R45" s="165">
        <f t="shared" si="21"/>
        <v>8.0574750840000792E-3</v>
      </c>
      <c r="S45" s="164">
        <v>7597</v>
      </c>
      <c r="T45" s="164">
        <v>15000</v>
      </c>
      <c r="U45" s="164">
        <v>30594</v>
      </c>
      <c r="V45" s="164">
        <v>29642</v>
      </c>
      <c r="W45" s="164">
        <v>32178</v>
      </c>
      <c r="X45" s="165">
        <f t="shared" si="22"/>
        <v>8.5554281087645956E-2</v>
      </c>
      <c r="Y45" s="179">
        <f t="shared" si="10"/>
        <v>3.2356193234171382</v>
      </c>
      <c r="Z45" s="165">
        <f t="shared" si="17"/>
        <v>8.100351798961734E-3</v>
      </c>
    </row>
    <row r="46" spans="1:26" x14ac:dyDescent="0.25">
      <c r="A46" s="162" t="s">
        <v>119</v>
      </c>
      <c r="B46" s="163" t="s">
        <v>119</v>
      </c>
      <c r="C46" s="164">
        <v>1080</v>
      </c>
      <c r="D46" s="164">
        <v>722</v>
      </c>
      <c r="E46" s="164">
        <v>1778</v>
      </c>
      <c r="F46" s="164">
        <v>2269</v>
      </c>
      <c r="G46" s="164">
        <v>2413</v>
      </c>
      <c r="H46" s="165">
        <f t="shared" si="18"/>
        <v>6.3464081092992508E-2</v>
      </c>
      <c r="I46" s="179">
        <f t="shared" si="1"/>
        <v>1.2342592592592592</v>
      </c>
      <c r="J46" s="165">
        <f t="shared" si="19"/>
        <v>3.1799791779233274E-3</v>
      </c>
      <c r="K46" s="164">
        <v>11022</v>
      </c>
      <c r="L46" s="164">
        <v>16968</v>
      </c>
      <c r="M46" s="164">
        <v>29000</v>
      </c>
      <c r="N46" s="164">
        <v>33231</v>
      </c>
      <c r="O46" s="164">
        <v>33087</v>
      </c>
      <c r="P46" s="165">
        <f t="shared" si="20"/>
        <v>-4.3333032409497152E-3</v>
      </c>
      <c r="Q46" s="179">
        <f t="shared" si="9"/>
        <v>2.0019052803483941</v>
      </c>
      <c r="R46" s="165">
        <f t="shared" si="21"/>
        <v>9.397500021301795E-3</v>
      </c>
      <c r="S46" s="164">
        <v>12102</v>
      </c>
      <c r="T46" s="164">
        <v>17690</v>
      </c>
      <c r="U46" s="164">
        <v>30778</v>
      </c>
      <c r="V46" s="164">
        <v>35500</v>
      </c>
      <c r="W46" s="164">
        <v>35500</v>
      </c>
      <c r="X46" s="165">
        <f t="shared" si="22"/>
        <v>0</v>
      </c>
      <c r="Y46" s="179">
        <f t="shared" si="10"/>
        <v>1.9333994381094035</v>
      </c>
      <c r="Z46" s="165">
        <f t="shared" si="17"/>
        <v>8.1490693491679499E-3</v>
      </c>
    </row>
    <row r="47" spans="1:26" x14ac:dyDescent="0.25">
      <c r="A47" s="162" t="s">
        <v>128</v>
      </c>
      <c r="B47" s="163" t="s">
        <v>128</v>
      </c>
      <c r="C47" s="164">
        <v>1099</v>
      </c>
      <c r="D47" s="164">
        <v>749</v>
      </c>
      <c r="E47" s="164">
        <v>2218</v>
      </c>
      <c r="F47" s="164">
        <v>2218</v>
      </c>
      <c r="G47" s="164">
        <v>1673</v>
      </c>
      <c r="H47" s="165">
        <f t="shared" si="18"/>
        <v>-0.24571686203787191</v>
      </c>
      <c r="I47" s="179">
        <f t="shared" si="1"/>
        <v>0.52229299363057335</v>
      </c>
      <c r="J47" s="165">
        <f t="shared" si="19"/>
        <v>2.2047679919874538E-3</v>
      </c>
      <c r="K47" s="164">
        <v>2296</v>
      </c>
      <c r="L47" s="164">
        <v>2639</v>
      </c>
      <c r="M47" s="164">
        <v>6605</v>
      </c>
      <c r="N47" s="164">
        <v>7002</v>
      </c>
      <c r="O47" s="164">
        <v>6960</v>
      </c>
      <c r="P47" s="165">
        <f t="shared" si="20"/>
        <v>-5.9982862039417162E-3</v>
      </c>
      <c r="Q47" s="179">
        <f t="shared" si="9"/>
        <v>2.0313588850174216</v>
      </c>
      <c r="R47" s="165">
        <f t="shared" si="21"/>
        <v>1.9768066052606912E-3</v>
      </c>
      <c r="S47" s="164">
        <v>3395</v>
      </c>
      <c r="T47" s="164">
        <v>3388</v>
      </c>
      <c r="U47" s="164">
        <v>8823</v>
      </c>
      <c r="V47" s="164">
        <v>9220</v>
      </c>
      <c r="W47" s="164">
        <v>8633</v>
      </c>
      <c r="X47" s="165">
        <f t="shared" si="22"/>
        <v>-6.3665943600867636E-2</v>
      </c>
      <c r="Y47" s="179">
        <f t="shared" si="10"/>
        <v>1.5428571428571427</v>
      </c>
      <c r="Z47" s="165">
        <f t="shared" si="17"/>
        <v>2.336059486246956E-3</v>
      </c>
    </row>
    <row r="48" spans="1:26" x14ac:dyDescent="0.25">
      <c r="A48" s="162" t="s">
        <v>131</v>
      </c>
      <c r="B48" s="163" t="s">
        <v>131</v>
      </c>
      <c r="C48" s="164">
        <v>1080</v>
      </c>
      <c r="D48" s="164">
        <v>761</v>
      </c>
      <c r="E48" s="164">
        <v>1311</v>
      </c>
      <c r="F48" s="164">
        <v>1982</v>
      </c>
      <c r="G48" s="164">
        <v>1393</v>
      </c>
      <c r="H48" s="165">
        <f t="shared" si="18"/>
        <v>-0.29717457114026236</v>
      </c>
      <c r="I48" s="179">
        <f t="shared" si="1"/>
        <v>0.28981481481481475</v>
      </c>
      <c r="J48" s="165">
        <f t="shared" si="19"/>
        <v>1.835769164876583E-3</v>
      </c>
      <c r="K48" s="164">
        <v>4136</v>
      </c>
      <c r="L48" s="164">
        <v>3019</v>
      </c>
      <c r="M48" s="164">
        <v>6804</v>
      </c>
      <c r="N48" s="164">
        <v>8431</v>
      </c>
      <c r="O48" s="164">
        <v>7038</v>
      </c>
      <c r="P48" s="165">
        <f t="shared" si="20"/>
        <v>-0.16522357964654255</v>
      </c>
      <c r="Q48" s="179">
        <f t="shared" si="9"/>
        <v>0.70164410058027071</v>
      </c>
      <c r="R48" s="165">
        <f t="shared" si="21"/>
        <v>1.9989604723886127E-3</v>
      </c>
      <c r="S48" s="164">
        <v>5216</v>
      </c>
      <c r="T48" s="164">
        <v>3780</v>
      </c>
      <c r="U48" s="164">
        <v>8115</v>
      </c>
      <c r="V48" s="164">
        <v>10413</v>
      </c>
      <c r="W48" s="164">
        <v>8431</v>
      </c>
      <c r="X48" s="165">
        <f t="shared" si="22"/>
        <v>-0.19033899932776333</v>
      </c>
      <c r="Y48" s="179">
        <f t="shared" si="10"/>
        <v>0.61637269938650308</v>
      </c>
      <c r="Z48" s="165">
        <f t="shared" si="17"/>
        <v>2.1486028256708658E-3</v>
      </c>
    </row>
    <row r="49" spans="1:26" x14ac:dyDescent="0.25">
      <c r="A49" s="167" t="s">
        <v>145</v>
      </c>
      <c r="B49" s="168" t="s">
        <v>145</v>
      </c>
      <c r="C49" s="169">
        <f>C41-SUM(C42:C48)</f>
        <v>14436</v>
      </c>
      <c r="D49" s="169">
        <f>D41-SUM(D42:D48)</f>
        <v>19568</v>
      </c>
      <c r="E49" s="169">
        <f>E41-SUM(E42:E48)</f>
        <v>59733</v>
      </c>
      <c r="F49" s="169">
        <f>F41-SUM(F42:F48)</f>
        <v>69566</v>
      </c>
      <c r="G49" s="169">
        <f>G41-SUM(G42:G48)</f>
        <v>74074</v>
      </c>
      <c r="H49" s="170">
        <f t="shared" si="18"/>
        <v>6.4801770980076556E-2</v>
      </c>
      <c r="I49" s="180">
        <f t="shared" si="1"/>
        <v>4.1311997783319478</v>
      </c>
      <c r="J49" s="170">
        <f t="shared" si="19"/>
        <v>9.7618639712180919E-2</v>
      </c>
      <c r="K49" s="169">
        <f>K41-SUM(K42:K48)</f>
        <v>33740</v>
      </c>
      <c r="L49" s="169">
        <f>L41-SUM(L42:L48)</f>
        <v>53170</v>
      </c>
      <c r="M49" s="169">
        <f>M41-SUM(M42:M48)</f>
        <v>141662</v>
      </c>
      <c r="N49" s="169">
        <f>N41-SUM(N42:N48)</f>
        <v>147551</v>
      </c>
      <c r="O49" s="169">
        <f>O41-SUM(O42:O48)</f>
        <v>157712</v>
      </c>
      <c r="P49" s="170">
        <f t="shared" si="20"/>
        <v>6.8864324877500049E-2</v>
      </c>
      <c r="Q49" s="180">
        <f t="shared" si="9"/>
        <v>3.6743331357439244</v>
      </c>
      <c r="R49" s="170">
        <f t="shared" si="21"/>
        <v>4.4793983236907205E-2</v>
      </c>
      <c r="S49" s="169">
        <f>S41-SUM(S42:S48)</f>
        <v>48176</v>
      </c>
      <c r="T49" s="169">
        <f>T41-SUM(T42:T48)</f>
        <v>72738</v>
      </c>
      <c r="U49" s="169">
        <f>U41-SUM(U42:U48)</f>
        <v>201395</v>
      </c>
      <c r="V49" s="169">
        <f>V41-SUM(V42:V48)</f>
        <v>217117</v>
      </c>
      <c r="W49" s="169">
        <f>W41-SUM(W42:W48)</f>
        <v>231786</v>
      </c>
      <c r="X49" s="170">
        <f t="shared" si="22"/>
        <v>6.7562650552467129E-2</v>
      </c>
      <c r="Y49" s="180">
        <f t="shared" si="10"/>
        <v>3.8112338093656595</v>
      </c>
      <c r="Z49" s="170">
        <f t="shared" si="17"/>
        <v>5.3323212085765126E-2</v>
      </c>
    </row>
    <row r="50" spans="1:26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10755</v>
      </c>
      <c r="T51" s="176">
        <f>T52+T55</f>
        <v>20161</v>
      </c>
      <c r="U51" s="176">
        <f>U52+U55</f>
        <v>37638</v>
      </c>
      <c r="V51" s="176">
        <f>V52+V55</f>
        <v>50521</v>
      </c>
      <c r="W51" s="176">
        <f>W52+W55</f>
        <v>43075</v>
      </c>
      <c r="X51" s="177">
        <f>IFERROR(W51/V51-1,"-")</f>
        <v>-0.14738425605193883</v>
      </c>
      <c r="Y51" s="177">
        <f t="shared" si="10"/>
        <v>3.0051139005113905</v>
      </c>
      <c r="Z51" s="177">
        <f t="shared" ref="Z51:Z63" si="23">U51/U$9</f>
        <v>9.9653867101170725E-3</v>
      </c>
    </row>
    <row r="52" spans="1:26" x14ac:dyDescent="0.25">
      <c r="A52" s="1" t="s">
        <v>96</v>
      </c>
      <c r="B52" s="159" t="s">
        <v>97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1989</v>
      </c>
      <c r="T52" s="160">
        <v>4950</v>
      </c>
      <c r="U52" s="160">
        <v>6738</v>
      </c>
      <c r="V52" s="160">
        <v>20078</v>
      </c>
      <c r="W52" s="160">
        <v>10886</v>
      </c>
      <c r="X52" s="161">
        <f>IFERROR(W52/V52-1,"-")</f>
        <v>-0.45781452335890027</v>
      </c>
      <c r="Y52" s="178">
        <f t="shared" si="10"/>
        <v>4.4731020613373556</v>
      </c>
      <c r="Z52" s="161">
        <f t="shared" si="23"/>
        <v>1.7840155070080461E-3</v>
      </c>
    </row>
    <row r="53" spans="1:26" x14ac:dyDescent="0.25">
      <c r="A53" s="162" t="s">
        <v>103</v>
      </c>
      <c r="B53" s="163" t="s">
        <v>103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1487</v>
      </c>
      <c r="T53" s="164">
        <v>2415</v>
      </c>
      <c r="U53" s="164">
        <v>3508</v>
      </c>
      <c r="V53" s="164">
        <v>14700</v>
      </c>
      <c r="W53" s="164">
        <v>7147</v>
      </c>
      <c r="X53" s="165">
        <f>IFERROR(W53/V53-1,"-")</f>
        <v>-0.51380952380952383</v>
      </c>
      <c r="Y53" s="179">
        <f t="shared" si="10"/>
        <v>3.8063214525891054</v>
      </c>
      <c r="Z53" s="165">
        <f t="shared" si="23"/>
        <v>9.2881068545328373E-4</v>
      </c>
    </row>
    <row r="54" spans="1:26" x14ac:dyDescent="0.25">
      <c r="A54" s="162" t="s">
        <v>100</v>
      </c>
      <c r="B54" s="163" t="s">
        <v>100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502</v>
      </c>
      <c r="T54" s="164">
        <v>2535</v>
      </c>
      <c r="U54" s="164">
        <v>3230</v>
      </c>
      <c r="V54" s="164">
        <v>5378</v>
      </c>
      <c r="W54" s="164">
        <v>3739</v>
      </c>
      <c r="X54" s="165">
        <f>IFERROR(W54/V54-1,"-")</f>
        <v>-0.30476013387876533</v>
      </c>
      <c r="Y54" s="179">
        <f t="shared" si="10"/>
        <v>6.4482071713147411</v>
      </c>
      <c r="Z54" s="165">
        <f t="shared" si="23"/>
        <v>8.552048215547624E-4</v>
      </c>
    </row>
    <row r="55" spans="1:26" x14ac:dyDescent="0.25">
      <c r="A55" s="1" t="s">
        <v>146</v>
      </c>
      <c r="B55" s="159" t="s">
        <v>107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8766</v>
      </c>
      <c r="T55" s="160">
        <v>15211</v>
      </c>
      <c r="U55" s="160">
        <v>30900</v>
      </c>
      <c r="V55" s="160">
        <v>30443</v>
      </c>
      <c r="W55" s="160">
        <v>32189</v>
      </c>
      <c r="X55" s="161">
        <f>IFERROR(W55/V55-1,"-")</f>
        <v>5.7353086095325745E-2</v>
      </c>
      <c r="Y55" s="178">
        <f t="shared" si="10"/>
        <v>2.6720282911248003</v>
      </c>
      <c r="Z55" s="161">
        <f t="shared" si="23"/>
        <v>8.1813712031090276E-3</v>
      </c>
    </row>
    <row r="56" spans="1:26" x14ac:dyDescent="0.25">
      <c r="A56" s="162" t="s">
        <v>110</v>
      </c>
      <c r="B56" s="163" t="s">
        <v>110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2464</v>
      </c>
      <c r="T56" s="164">
        <v>3030</v>
      </c>
      <c r="U56" s="164">
        <v>10329</v>
      </c>
      <c r="V56" s="164">
        <v>9247</v>
      </c>
      <c r="W56" s="164">
        <v>10942</v>
      </c>
      <c r="X56" s="165">
        <f t="shared" ref="X56:X63" si="28">IFERROR(W56/V56-1,"-")</f>
        <v>0.18330269276522104</v>
      </c>
      <c r="Y56" s="179">
        <f t="shared" si="10"/>
        <v>3.4407467532467528</v>
      </c>
      <c r="Z56" s="165">
        <f t="shared" si="23"/>
        <v>2.7348020439130465E-3</v>
      </c>
    </row>
    <row r="57" spans="1:26" x14ac:dyDescent="0.25">
      <c r="A57" s="162" t="s">
        <v>113</v>
      </c>
      <c r="B57" s="163" t="s">
        <v>113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2785</v>
      </c>
      <c r="T57" s="164">
        <v>5150</v>
      </c>
      <c r="U57" s="164">
        <v>6783</v>
      </c>
      <c r="V57" s="164">
        <v>6068</v>
      </c>
      <c r="W57" s="164">
        <v>6432</v>
      </c>
      <c r="X57" s="165">
        <f t="shared" si="28"/>
        <v>5.9986816084377059E-2</v>
      </c>
      <c r="Y57" s="179">
        <f t="shared" si="10"/>
        <v>1.3095152603231597</v>
      </c>
      <c r="Z57" s="165">
        <f t="shared" si="23"/>
        <v>1.7959301252650009E-3</v>
      </c>
    </row>
    <row r="58" spans="1:26" x14ac:dyDescent="0.25">
      <c r="A58" s="162" t="s">
        <v>116</v>
      </c>
      <c r="B58" s="163" t="s">
        <v>116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488</v>
      </c>
      <c r="T58" s="164">
        <v>1642</v>
      </c>
      <c r="U58" s="164">
        <v>2739</v>
      </c>
      <c r="V58" s="164">
        <v>2907</v>
      </c>
      <c r="W58" s="164">
        <v>2287</v>
      </c>
      <c r="X58" s="165">
        <f t="shared" si="28"/>
        <v>-0.21327829377364982</v>
      </c>
      <c r="Y58" s="179">
        <f t="shared" si="10"/>
        <v>3.6864754098360653</v>
      </c>
      <c r="Z58" s="165">
        <f t="shared" si="23"/>
        <v>7.2520309790665457E-4</v>
      </c>
    </row>
    <row r="59" spans="1:26" x14ac:dyDescent="0.25">
      <c r="A59" s="162" t="s">
        <v>123</v>
      </c>
      <c r="B59" s="163" t="s">
        <v>123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271</v>
      </c>
      <c r="T59" s="164">
        <v>377</v>
      </c>
      <c r="U59" s="164">
        <v>866</v>
      </c>
      <c r="V59" s="164">
        <v>806</v>
      </c>
      <c r="W59" s="164">
        <v>1078</v>
      </c>
      <c r="X59" s="165">
        <f t="shared" si="28"/>
        <v>0.33746898263027303</v>
      </c>
      <c r="Y59" s="179">
        <f t="shared" si="10"/>
        <v>2.9778597785977858</v>
      </c>
      <c r="Z59" s="165">
        <f t="shared" si="23"/>
        <v>2.2929020912273196E-4</v>
      </c>
    </row>
    <row r="60" spans="1:26" x14ac:dyDescent="0.25">
      <c r="A60" s="162" t="s">
        <v>119</v>
      </c>
      <c r="B60" s="163" t="s">
        <v>119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177</v>
      </c>
      <c r="T60" s="164">
        <v>476</v>
      </c>
      <c r="U60" s="164">
        <v>649</v>
      </c>
      <c r="V60" s="164">
        <v>683</v>
      </c>
      <c r="W60" s="164">
        <v>802</v>
      </c>
      <c r="X60" s="165">
        <f t="shared" si="28"/>
        <v>0.17423133235724753</v>
      </c>
      <c r="Y60" s="179">
        <f t="shared" si="10"/>
        <v>3.5310734463276834</v>
      </c>
      <c r="Z60" s="165">
        <f t="shared" si="23"/>
        <v>1.7183527219474947E-4</v>
      </c>
    </row>
    <row r="61" spans="1:26" x14ac:dyDescent="0.25">
      <c r="A61" s="162" t="s">
        <v>128</v>
      </c>
      <c r="B61" s="163" t="s">
        <v>128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76</v>
      </c>
      <c r="T61" s="164">
        <v>98</v>
      </c>
      <c r="U61" s="164">
        <v>132</v>
      </c>
      <c r="V61" s="164">
        <v>239</v>
      </c>
      <c r="W61" s="164">
        <v>141</v>
      </c>
      <c r="X61" s="165">
        <f t="shared" si="28"/>
        <v>-0.41004184100418406</v>
      </c>
      <c r="Y61" s="179">
        <f t="shared" si="10"/>
        <v>0.85526315789473695</v>
      </c>
      <c r="Z61" s="165">
        <f t="shared" si="23"/>
        <v>3.4949546887067689E-5</v>
      </c>
    </row>
    <row r="62" spans="1:26" x14ac:dyDescent="0.25">
      <c r="A62" s="162" t="s">
        <v>131</v>
      </c>
      <c r="B62" s="163" t="s">
        <v>131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121</v>
      </c>
      <c r="T62" s="164">
        <v>91</v>
      </c>
      <c r="U62" s="164">
        <v>153</v>
      </c>
      <c r="V62" s="164">
        <v>195</v>
      </c>
      <c r="W62" s="164">
        <v>154</v>
      </c>
      <c r="X62" s="165">
        <f t="shared" si="28"/>
        <v>-0.21025641025641029</v>
      </c>
      <c r="Y62" s="179">
        <f t="shared" si="10"/>
        <v>0.27272727272727271</v>
      </c>
      <c r="Z62" s="165">
        <f t="shared" si="23"/>
        <v>4.0509702073646636E-5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2384</v>
      </c>
      <c r="T63" s="169">
        <f>T55-SUM(T56:T62)</f>
        <v>4347</v>
      </c>
      <c r="U63" s="169">
        <f>U55-SUM(U56:U62)</f>
        <v>9249</v>
      </c>
      <c r="V63" s="169">
        <f>V55-SUM(V56:V62)</f>
        <v>10298</v>
      </c>
      <c r="W63" s="169">
        <f>W55-SUM(W56:W62)</f>
        <v>10353</v>
      </c>
      <c r="X63" s="170">
        <f t="shared" si="28"/>
        <v>5.3408428821131171E-3</v>
      </c>
      <c r="Y63" s="180">
        <f t="shared" si="10"/>
        <v>3.3427013422818792</v>
      </c>
      <c r="Z63" s="170">
        <f t="shared" si="23"/>
        <v>2.4488512057461291E-3</v>
      </c>
    </row>
    <row r="64" spans="1:26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68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54073</v>
      </c>
      <c r="T65" s="176">
        <f>T66+T69</f>
        <v>62020</v>
      </c>
      <c r="U65" s="176">
        <f>U66+U69</f>
        <v>151473</v>
      </c>
      <c r="V65" s="176">
        <f>V66+V69</f>
        <v>170958</v>
      </c>
      <c r="W65" s="176">
        <f>W66+W69</f>
        <v>191595</v>
      </c>
      <c r="X65" s="177">
        <f>IFERROR(W65/V65-1,"-")</f>
        <v>0.12071385954444946</v>
      </c>
      <c r="Y65" s="177">
        <f t="shared" si="10"/>
        <v>2.5432655854123132</v>
      </c>
      <c r="Z65" s="177">
        <f t="shared" ref="Z65:Z77" si="29">U65/U$9</f>
        <v>4.0105399360793971E-2</v>
      </c>
    </row>
    <row r="66" spans="1:26" x14ac:dyDescent="0.25">
      <c r="A66" s="1" t="s">
        <v>96</v>
      </c>
      <c r="B66" s="159" t="s">
        <v>97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24032</v>
      </c>
      <c r="T66" s="160">
        <v>25803</v>
      </c>
      <c r="U66" s="160">
        <v>30941</v>
      </c>
      <c r="V66" s="160">
        <v>45548</v>
      </c>
      <c r="W66" s="160">
        <v>58550</v>
      </c>
      <c r="X66" s="161">
        <f>IFERROR(W66/V66-1,"-")</f>
        <v>0.28545710020198478</v>
      </c>
      <c r="Y66" s="178">
        <f t="shared" si="10"/>
        <v>1.4363348868175767</v>
      </c>
      <c r="Z66" s="161">
        <f t="shared" si="29"/>
        <v>8.1922267441875852E-3</v>
      </c>
    </row>
    <row r="67" spans="1:26" x14ac:dyDescent="0.25">
      <c r="A67" s="162" t="s">
        <v>103</v>
      </c>
      <c r="B67" s="163" t="s">
        <v>103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8814</v>
      </c>
      <c r="T67" s="164">
        <v>21207</v>
      </c>
      <c r="U67" s="164">
        <v>22920</v>
      </c>
      <c r="V67" s="164">
        <v>31464</v>
      </c>
      <c r="W67" s="164">
        <v>34800</v>
      </c>
      <c r="X67" s="165">
        <f>IFERROR(W67/V67-1,"-")</f>
        <v>0.10602593440122043</v>
      </c>
      <c r="Y67" s="179">
        <f t="shared" si="10"/>
        <v>2.9482641252552755</v>
      </c>
      <c r="Z67" s="165">
        <f t="shared" si="29"/>
        <v>6.0685122322090262E-3</v>
      </c>
    </row>
    <row r="68" spans="1:26" x14ac:dyDescent="0.25">
      <c r="A68" s="162" t="s">
        <v>100</v>
      </c>
      <c r="B68" s="163" t="s">
        <v>100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15218</v>
      </c>
      <c r="T68" s="164">
        <v>4596</v>
      </c>
      <c r="U68" s="164">
        <v>8021</v>
      </c>
      <c r="V68" s="164">
        <v>14084</v>
      </c>
      <c r="W68" s="164">
        <v>23750</v>
      </c>
      <c r="X68" s="165">
        <f>IFERROR(W68/V68-1,"-")</f>
        <v>0.68631070718545861</v>
      </c>
      <c r="Y68" s="179">
        <f t="shared" si="10"/>
        <v>0.56065185963990016</v>
      </c>
      <c r="Z68" s="165">
        <f t="shared" si="29"/>
        <v>2.1237145119785599E-3</v>
      </c>
    </row>
    <row r="69" spans="1:26" x14ac:dyDescent="0.25">
      <c r="A69" s="1" t="s">
        <v>146</v>
      </c>
      <c r="B69" s="159" t="s">
        <v>107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30041</v>
      </c>
      <c r="T69" s="160">
        <v>36217</v>
      </c>
      <c r="U69" s="160">
        <v>120532</v>
      </c>
      <c r="V69" s="160">
        <v>125410</v>
      </c>
      <c r="W69" s="160">
        <v>133045</v>
      </c>
      <c r="X69" s="161">
        <f>IFERROR(W69/V69-1,"-")</f>
        <v>6.0880312574754791E-2</v>
      </c>
      <c r="Y69" s="178">
        <f t="shared" si="10"/>
        <v>3.428780666422556</v>
      </c>
      <c r="Z69" s="161">
        <f t="shared" si="29"/>
        <v>3.1913172616606381E-2</v>
      </c>
    </row>
    <row r="70" spans="1:26" x14ac:dyDescent="0.25">
      <c r="A70" s="162" t="s">
        <v>110</v>
      </c>
      <c r="B70" s="163" t="s">
        <v>110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13564</v>
      </c>
      <c r="T70" s="164">
        <v>7549</v>
      </c>
      <c r="U70" s="164">
        <v>52809</v>
      </c>
      <c r="V70" s="164">
        <v>48101</v>
      </c>
      <c r="W70" s="164">
        <v>45250</v>
      </c>
      <c r="X70" s="165">
        <f t="shared" ref="X70:X77" si="34">IFERROR(W70/V70-1,"-")</f>
        <v>-5.9271117024594089E-2</v>
      </c>
      <c r="Y70" s="179">
        <f t="shared" si="10"/>
        <v>2.3360365673842525</v>
      </c>
      <c r="Z70" s="165">
        <f t="shared" si="29"/>
        <v>1.3982201678478466E-2</v>
      </c>
    </row>
    <row r="71" spans="1:26" x14ac:dyDescent="0.25">
      <c r="A71" s="162" t="s">
        <v>113</v>
      </c>
      <c r="B71" s="163" t="s">
        <v>113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3277</v>
      </c>
      <c r="T71" s="164">
        <v>3513</v>
      </c>
      <c r="U71" s="164">
        <v>7009</v>
      </c>
      <c r="V71" s="164">
        <v>9961</v>
      </c>
      <c r="W71" s="164">
        <v>9892</v>
      </c>
      <c r="X71" s="165">
        <f t="shared" si="34"/>
        <v>-6.9270153599035877E-3</v>
      </c>
      <c r="Y71" s="179">
        <f t="shared" si="10"/>
        <v>2.0186145865120535</v>
      </c>
      <c r="Z71" s="165">
        <f t="shared" si="29"/>
        <v>1.8557679858443744E-3</v>
      </c>
    </row>
    <row r="72" spans="1:26" x14ac:dyDescent="0.25">
      <c r="A72" s="162" t="s">
        <v>116</v>
      </c>
      <c r="B72" s="163" t="s">
        <v>116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3407</v>
      </c>
      <c r="T72" s="164">
        <v>6247</v>
      </c>
      <c r="U72" s="164">
        <v>17604</v>
      </c>
      <c r="V72" s="164">
        <v>15357</v>
      </c>
      <c r="W72" s="164">
        <v>19078</v>
      </c>
      <c r="X72" s="165">
        <f t="shared" si="34"/>
        <v>0.24229992837142666</v>
      </c>
      <c r="Y72" s="179">
        <f t="shared" si="10"/>
        <v>4.599647783974171</v>
      </c>
      <c r="Z72" s="165">
        <f t="shared" si="29"/>
        <v>4.6609986621207545E-3</v>
      </c>
    </row>
    <row r="73" spans="1:26" x14ac:dyDescent="0.25">
      <c r="A73" s="162" t="s">
        <v>123</v>
      </c>
      <c r="B73" s="163" t="s">
        <v>123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502</v>
      </c>
      <c r="T73" s="164">
        <v>1777</v>
      </c>
      <c r="U73" s="164">
        <v>2468</v>
      </c>
      <c r="V73" s="164">
        <v>3478</v>
      </c>
      <c r="W73" s="164">
        <v>4281</v>
      </c>
      <c r="X73" s="165">
        <f t="shared" si="34"/>
        <v>0.23087981598619889</v>
      </c>
      <c r="Y73" s="179">
        <f t="shared" si="10"/>
        <v>7.5278884462151403</v>
      </c>
      <c r="Z73" s="165">
        <f t="shared" si="29"/>
        <v>6.5345061907032612E-4</v>
      </c>
    </row>
    <row r="74" spans="1:26" x14ac:dyDescent="0.25">
      <c r="A74" s="162" t="s">
        <v>119</v>
      </c>
      <c r="B74" s="163" t="s">
        <v>119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1200</v>
      </c>
      <c r="T74" s="164">
        <v>1607</v>
      </c>
      <c r="U74" s="164">
        <v>2853</v>
      </c>
      <c r="V74" s="164">
        <v>2272</v>
      </c>
      <c r="W74" s="164">
        <v>3870</v>
      </c>
      <c r="X74" s="165">
        <f t="shared" si="34"/>
        <v>0.70334507042253525</v>
      </c>
      <c r="Y74" s="179">
        <f t="shared" si="10"/>
        <v>2.2250000000000001</v>
      </c>
      <c r="Z74" s="165">
        <f t="shared" si="29"/>
        <v>7.5538679749094029E-4</v>
      </c>
    </row>
    <row r="75" spans="1:26" x14ac:dyDescent="0.25">
      <c r="A75" s="162" t="s">
        <v>128</v>
      </c>
      <c r="B75" s="163" t="s">
        <v>128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651</v>
      </c>
      <c r="T75" s="164">
        <v>1674</v>
      </c>
      <c r="U75" s="164">
        <v>2685</v>
      </c>
      <c r="V75" s="164">
        <v>3745</v>
      </c>
      <c r="W75" s="164">
        <v>2300</v>
      </c>
      <c r="X75" s="165">
        <f t="shared" si="34"/>
        <v>-0.3858477970627503</v>
      </c>
      <c r="Y75" s="179">
        <f t="shared" si="10"/>
        <v>2.5330261136712751</v>
      </c>
      <c r="Z75" s="165">
        <f t="shared" si="29"/>
        <v>7.1090555599830866E-4</v>
      </c>
    </row>
    <row r="76" spans="1:26" x14ac:dyDescent="0.25">
      <c r="A76" s="162" t="s">
        <v>131</v>
      </c>
      <c r="B76" s="163" t="s">
        <v>131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907</v>
      </c>
      <c r="T76" s="164">
        <v>154</v>
      </c>
      <c r="U76" s="164">
        <v>799</v>
      </c>
      <c r="V76" s="164">
        <v>1039</v>
      </c>
      <c r="W76" s="164">
        <v>628</v>
      </c>
      <c r="X76" s="165">
        <f t="shared" si="34"/>
        <v>-0.39557266602502406</v>
      </c>
      <c r="Y76" s="179">
        <f t="shared" si="10"/>
        <v>-0.30760749724366043</v>
      </c>
      <c r="Z76" s="165">
        <f t="shared" si="29"/>
        <v>2.1155066638459911E-4</v>
      </c>
    </row>
    <row r="77" spans="1:26" x14ac:dyDescent="0.25">
      <c r="A77" s="167" t="s">
        <v>145</v>
      </c>
      <c r="B77" s="168" t="s">
        <v>145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6533</v>
      </c>
      <c r="T77" s="169">
        <f>T69-SUM(T70:T76)</f>
        <v>13696</v>
      </c>
      <c r="U77" s="169">
        <f>U69-SUM(U70:U76)</f>
        <v>34305</v>
      </c>
      <c r="V77" s="169">
        <f>V69-SUM(V70:V76)</f>
        <v>41457</v>
      </c>
      <c r="W77" s="169">
        <f>W69-SUM(W70:W76)</f>
        <v>47746</v>
      </c>
      <c r="X77" s="170">
        <f t="shared" si="34"/>
        <v>0.15169935113491095</v>
      </c>
      <c r="Y77" s="180">
        <f t="shared" si="10"/>
        <v>6.3084341037808054</v>
      </c>
      <c r="Z77" s="170">
        <f t="shared" si="29"/>
        <v>9.0829106512186134E-3</v>
      </c>
    </row>
    <row r="78" spans="1:26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68</v>
      </c>
      <c r="C79" s="176">
        <f>C80+C83</f>
        <v>34055</v>
      </c>
      <c r="D79" s="176">
        <f>D80+D83</f>
        <v>70827</v>
      </c>
      <c r="E79" s="176">
        <f>E80+E83</f>
        <v>98456</v>
      </c>
      <c r="F79" s="176">
        <f>F80+F83</f>
        <v>103299</v>
      </c>
      <c r="G79" s="176">
        <f>G80+G83</f>
        <v>118688</v>
      </c>
      <c r="H79" s="177">
        <f>IFERROR(G79/F79-1,"-")</f>
        <v>0.14897530469801246</v>
      </c>
      <c r="I79" s="177">
        <f t="shared" si="35"/>
        <v>2.4851857289678461</v>
      </c>
      <c r="J79" s="177">
        <f>G79/G$9</f>
        <v>0.15641333140048233</v>
      </c>
      <c r="K79" s="176">
        <f>K80+K83</f>
        <v>143122</v>
      </c>
      <c r="L79" s="176">
        <f>L80+L83</f>
        <v>214429</v>
      </c>
      <c r="M79" s="176">
        <f>M80+M83</f>
        <v>476344</v>
      </c>
      <c r="N79" s="176">
        <f>N80+N83</f>
        <v>549349</v>
      </c>
      <c r="O79" s="176">
        <f>O80+O83</f>
        <v>622363</v>
      </c>
      <c r="P79" s="177">
        <f>IFERROR(O79/N79-1,"-")</f>
        <v>0.13291004443441246</v>
      </c>
      <c r="Q79" s="177">
        <f t="shared" si="9"/>
        <v>3.3484789200821679</v>
      </c>
      <c r="R79" s="177">
        <f>O79/O$9</f>
        <v>0.17676598983762351</v>
      </c>
      <c r="S79" s="176">
        <f>S80+S83</f>
        <v>177177</v>
      </c>
      <c r="T79" s="176">
        <f>T80+T83</f>
        <v>285256</v>
      </c>
      <c r="U79" s="176">
        <f>U80+U83</f>
        <v>574800</v>
      </c>
      <c r="V79" s="176">
        <f>V80+V83</f>
        <v>652648</v>
      </c>
      <c r="W79" s="176">
        <f>W80+W83</f>
        <v>741051</v>
      </c>
      <c r="X79" s="177">
        <f>IFERROR(W79/V79-1,"-")</f>
        <v>0.13545280151015548</v>
      </c>
      <c r="Y79" s="177">
        <f t="shared" si="10"/>
        <v>3.1825462672920297</v>
      </c>
      <c r="Z79" s="177">
        <f t="shared" ref="Z79:Z91" si="36">U79/U$9</f>
        <v>0.15218939053550384</v>
      </c>
    </row>
    <row r="80" spans="1:26" x14ac:dyDescent="0.25">
      <c r="A80" s="1" t="s">
        <v>96</v>
      </c>
      <c r="B80" s="159" t="s">
        <v>97</v>
      </c>
      <c r="C80" s="160">
        <v>15296</v>
      </c>
      <c r="D80" s="160">
        <v>38077</v>
      </c>
      <c r="E80" s="160">
        <v>48839</v>
      </c>
      <c r="F80" s="160">
        <v>49185</v>
      </c>
      <c r="G80" s="160">
        <v>55960</v>
      </c>
      <c r="H80" s="161">
        <f>IFERROR(G80/F80-1,"-")</f>
        <v>0.13774524753481754</v>
      </c>
      <c r="I80" s="178">
        <f t="shared" si="35"/>
        <v>2.6584728033472804</v>
      </c>
      <c r="J80" s="161">
        <f>G80/G$9</f>
        <v>7.3747051304015501E-2</v>
      </c>
      <c r="K80" s="160">
        <v>67449</v>
      </c>
      <c r="L80" s="160">
        <v>109519</v>
      </c>
      <c r="M80" s="160">
        <v>230615</v>
      </c>
      <c r="N80" s="160">
        <v>229974</v>
      </c>
      <c r="O80" s="160">
        <v>243808</v>
      </c>
      <c r="P80" s="161">
        <f>IFERROR(O80/N80-1,"-")</f>
        <v>6.0154626175132897E-2</v>
      </c>
      <c r="Q80" s="178">
        <f t="shared" si="9"/>
        <v>2.6147014781538642</v>
      </c>
      <c r="R80" s="161">
        <f>O80/O$9</f>
        <v>6.9247308163131988E-2</v>
      </c>
      <c r="S80" s="160">
        <v>82745</v>
      </c>
      <c r="T80" s="160">
        <v>147596</v>
      </c>
      <c r="U80" s="160">
        <v>279454</v>
      </c>
      <c r="V80" s="160">
        <v>279159</v>
      </c>
      <c r="W80" s="160">
        <v>299768</v>
      </c>
      <c r="X80" s="161">
        <f>IFERROR(W80/V80-1,"-")</f>
        <v>7.3825311023467011E-2</v>
      </c>
      <c r="Y80" s="178">
        <f t="shared" si="10"/>
        <v>2.6227929180010876</v>
      </c>
      <c r="Z80" s="161">
        <f t="shared" si="36"/>
        <v>7.3990838452868288E-2</v>
      </c>
    </row>
    <row r="81" spans="1:26" x14ac:dyDescent="0.25">
      <c r="A81" s="162" t="s">
        <v>103</v>
      </c>
      <c r="B81" s="163" t="s">
        <v>103</v>
      </c>
      <c r="C81" s="164">
        <v>7696</v>
      </c>
      <c r="D81" s="164">
        <v>24218</v>
      </c>
      <c r="E81" s="164">
        <v>29828</v>
      </c>
      <c r="F81" s="164">
        <v>29979</v>
      </c>
      <c r="G81" s="164">
        <v>30308</v>
      </c>
      <c r="H81" s="165">
        <f>IFERROR(G81/F81-1,"-")</f>
        <v>1.0974348710764303E-2</v>
      </c>
      <c r="I81" s="179">
        <f t="shared" si="35"/>
        <v>2.938149688149688</v>
      </c>
      <c r="J81" s="165">
        <f>G81/G$9</f>
        <v>3.9941487328843846E-2</v>
      </c>
      <c r="K81" s="164">
        <v>11781</v>
      </c>
      <c r="L81" s="164">
        <v>24585</v>
      </c>
      <c r="M81" s="164">
        <v>36378</v>
      </c>
      <c r="N81" s="164">
        <v>30210</v>
      </c>
      <c r="O81" s="164">
        <v>42021</v>
      </c>
      <c r="P81" s="165">
        <f>IFERROR(O81/N81-1,"-")</f>
        <v>0.39096325719960268</v>
      </c>
      <c r="Q81" s="179">
        <f t="shared" si="9"/>
        <v>2.5668449197860963</v>
      </c>
      <c r="R81" s="165">
        <f>O81/O$9</f>
        <v>1.1934969879261424E-2</v>
      </c>
      <c r="S81" s="164">
        <v>19477</v>
      </c>
      <c r="T81" s="164">
        <v>48803</v>
      </c>
      <c r="U81" s="164">
        <v>66206</v>
      </c>
      <c r="V81" s="164">
        <v>60189</v>
      </c>
      <c r="W81" s="164">
        <v>72329</v>
      </c>
      <c r="X81" s="165">
        <f>IFERROR(W81/V81-1,"-")</f>
        <v>0.20169798468158628</v>
      </c>
      <c r="Y81" s="179">
        <f t="shared" si="10"/>
        <v>2.713559583098013</v>
      </c>
      <c r="Z81" s="165">
        <f t="shared" si="36"/>
        <v>1.7529315918221239E-2</v>
      </c>
    </row>
    <row r="82" spans="1:26" x14ac:dyDescent="0.25">
      <c r="A82" s="162" t="s">
        <v>100</v>
      </c>
      <c r="B82" s="163" t="s">
        <v>100</v>
      </c>
      <c r="C82" s="164">
        <v>7600</v>
      </c>
      <c r="D82" s="164">
        <v>13859</v>
      </c>
      <c r="E82" s="164">
        <v>19011</v>
      </c>
      <c r="F82" s="164">
        <v>19206</v>
      </c>
      <c r="G82" s="164">
        <v>25652</v>
      </c>
      <c r="H82" s="165">
        <f>IFERROR(G82/F82-1,"-")</f>
        <v>0.33562428407789224</v>
      </c>
      <c r="I82" s="179">
        <f t="shared" si="35"/>
        <v>2.3752631578947367</v>
      </c>
      <c r="J82" s="165">
        <f>G82/G$9</f>
        <v>3.3805563975171649E-2</v>
      </c>
      <c r="K82" s="164">
        <v>55668</v>
      </c>
      <c r="L82" s="164">
        <v>84934</v>
      </c>
      <c r="M82" s="164">
        <v>194237</v>
      </c>
      <c r="N82" s="164">
        <v>199764</v>
      </c>
      <c r="O82" s="164">
        <v>201787</v>
      </c>
      <c r="P82" s="165">
        <f>IFERROR(O82/N82-1,"-")</f>
        <v>1.0126949800765006E-2</v>
      </c>
      <c r="Q82" s="179">
        <f t="shared" si="9"/>
        <v>2.6248293454049003</v>
      </c>
      <c r="R82" s="165">
        <f>O82/O$9</f>
        <v>5.7312338283870563E-2</v>
      </c>
      <c r="S82" s="164">
        <v>63268</v>
      </c>
      <c r="T82" s="164">
        <v>98793</v>
      </c>
      <c r="U82" s="164">
        <v>213248</v>
      </c>
      <c r="V82" s="164">
        <v>218970</v>
      </c>
      <c r="W82" s="164">
        <v>227439</v>
      </c>
      <c r="X82" s="165">
        <f>IFERROR(W82/V82-1,"-")</f>
        <v>3.8676531031648143E-2</v>
      </c>
      <c r="Y82" s="179">
        <f t="shared" si="10"/>
        <v>2.5948504773345134</v>
      </c>
      <c r="Z82" s="165">
        <f t="shared" si="36"/>
        <v>5.6461522534647049E-2</v>
      </c>
    </row>
    <row r="83" spans="1:26" x14ac:dyDescent="0.25">
      <c r="A83" s="1" t="s">
        <v>146</v>
      </c>
      <c r="B83" s="159" t="s">
        <v>107</v>
      </c>
      <c r="C83" s="160">
        <v>18759</v>
      </c>
      <c r="D83" s="160">
        <v>32750</v>
      </c>
      <c r="E83" s="160">
        <v>49617</v>
      </c>
      <c r="F83" s="160">
        <v>54114</v>
      </c>
      <c r="G83" s="160">
        <v>62728</v>
      </c>
      <c r="H83" s="161">
        <f>IFERROR(G83/F83-1,"-")</f>
        <v>0.15918246664449121</v>
      </c>
      <c r="I83" s="178">
        <f t="shared" si="35"/>
        <v>2.3438882669651901</v>
      </c>
      <c r="J83" s="161">
        <f>G83/G$9</f>
        <v>8.2666280096466843E-2</v>
      </c>
      <c r="K83" s="160">
        <v>75673</v>
      </c>
      <c r="L83" s="160">
        <v>104910</v>
      </c>
      <c r="M83" s="160">
        <v>245729</v>
      </c>
      <c r="N83" s="160">
        <v>319375</v>
      </c>
      <c r="O83" s="160">
        <v>378555</v>
      </c>
      <c r="P83" s="161">
        <f>IFERROR(O83/N83-1,"-")</f>
        <v>0.18529941291585117</v>
      </c>
      <c r="Q83" s="178">
        <f t="shared" si="9"/>
        <v>4.0025108030605372</v>
      </c>
      <c r="R83" s="161">
        <f>O83/O$9</f>
        <v>0.10751868167449152</v>
      </c>
      <c r="S83" s="160">
        <v>94432</v>
      </c>
      <c r="T83" s="160">
        <v>137660</v>
      </c>
      <c r="U83" s="160">
        <v>295346</v>
      </c>
      <c r="V83" s="160">
        <v>373489</v>
      </c>
      <c r="W83" s="160">
        <v>441283</v>
      </c>
      <c r="X83" s="161">
        <f>IFERROR(W83/V83-1,"-")</f>
        <v>0.18151538599530381</v>
      </c>
      <c r="Y83" s="178">
        <f t="shared" si="10"/>
        <v>3.6730239749237548</v>
      </c>
      <c r="Z83" s="161">
        <f t="shared" si="36"/>
        <v>7.8198552082635556E-2</v>
      </c>
    </row>
    <row r="84" spans="1:26" x14ac:dyDescent="0.25">
      <c r="A84" s="162" t="s">
        <v>110</v>
      </c>
      <c r="B84" s="163" t="s">
        <v>110</v>
      </c>
      <c r="C84" s="164">
        <v>2578</v>
      </c>
      <c r="D84" s="164">
        <v>3228</v>
      </c>
      <c r="E84" s="164">
        <v>5828</v>
      </c>
      <c r="F84" s="164">
        <v>7060</v>
      </c>
      <c r="G84" s="164">
        <v>9146</v>
      </c>
      <c r="H84" s="165">
        <f t="shared" ref="H84:H91" si="37">IFERROR(G84/F84-1,"-")</f>
        <v>0.29546742209631738</v>
      </c>
      <c r="I84" s="179">
        <f t="shared" si="35"/>
        <v>2.5477114041892941</v>
      </c>
      <c r="J84" s="165">
        <f t="shared" ref="J84:J91" si="38">G84/G$9</f>
        <v>1.2053083116985807E-2</v>
      </c>
      <c r="K84" s="164">
        <v>15879</v>
      </c>
      <c r="L84" s="164">
        <v>11210</v>
      </c>
      <c r="M84" s="164">
        <v>56300</v>
      </c>
      <c r="N84" s="164">
        <v>75139</v>
      </c>
      <c r="O84" s="164">
        <v>87125</v>
      </c>
      <c r="P84" s="165">
        <f t="shared" ref="P84:P91" si="39">IFERROR(O84/N84-1,"-")</f>
        <v>0.15951769387402015</v>
      </c>
      <c r="Q84" s="179">
        <f t="shared" si="9"/>
        <v>4.4868064739593176</v>
      </c>
      <c r="R84" s="165">
        <f t="shared" ref="R84:R91" si="40">O84/O$9</f>
        <v>2.4745585557950825E-2</v>
      </c>
      <c r="S84" s="164">
        <v>18457</v>
      </c>
      <c r="T84" s="164">
        <v>14438</v>
      </c>
      <c r="U84" s="164">
        <v>62128</v>
      </c>
      <c r="V84" s="164">
        <v>82199</v>
      </c>
      <c r="W84" s="164">
        <v>96271</v>
      </c>
      <c r="X84" s="165">
        <f t="shared" ref="X84:X91" si="41">IFERROR(W84/V84-1,"-")</f>
        <v>0.17119429676760056</v>
      </c>
      <c r="Y84" s="179">
        <f t="shared" si="10"/>
        <v>4.2159614238500298</v>
      </c>
      <c r="Z84" s="165">
        <f t="shared" si="36"/>
        <v>1.6449586734846526E-2</v>
      </c>
    </row>
    <row r="85" spans="1:26" x14ac:dyDescent="0.25">
      <c r="A85" s="162" t="s">
        <v>113</v>
      </c>
      <c r="B85" s="163" t="s">
        <v>113</v>
      </c>
      <c r="C85" s="164">
        <v>5409</v>
      </c>
      <c r="D85" s="164">
        <v>8563</v>
      </c>
      <c r="E85" s="164">
        <v>13220</v>
      </c>
      <c r="F85" s="164">
        <v>14980</v>
      </c>
      <c r="G85" s="164">
        <v>15604</v>
      </c>
      <c r="H85" s="165">
        <f t="shared" si="37"/>
        <v>4.1655540720961337E-2</v>
      </c>
      <c r="I85" s="179">
        <f t="shared" si="35"/>
        <v>1.8848215936402291</v>
      </c>
      <c r="J85" s="165">
        <f t="shared" si="38"/>
        <v>2.0563777493707251E-2</v>
      </c>
      <c r="K85" s="164">
        <v>27251</v>
      </c>
      <c r="L85" s="164">
        <v>36097</v>
      </c>
      <c r="M85" s="164">
        <v>84214</v>
      </c>
      <c r="N85" s="164">
        <v>96686</v>
      </c>
      <c r="O85" s="164">
        <v>107377</v>
      </c>
      <c r="P85" s="165">
        <f t="shared" si="39"/>
        <v>0.11057443683677048</v>
      </c>
      <c r="Q85" s="179">
        <f t="shared" si="9"/>
        <v>2.9402957689626068</v>
      </c>
      <c r="R85" s="165">
        <f t="shared" si="40"/>
        <v>3.0497638340959376E-2</v>
      </c>
      <c r="S85" s="164">
        <v>32660</v>
      </c>
      <c r="T85" s="164">
        <v>44660</v>
      </c>
      <c r="U85" s="164">
        <v>97434</v>
      </c>
      <c r="V85" s="164">
        <v>111666</v>
      </c>
      <c r="W85" s="164">
        <v>122981</v>
      </c>
      <c r="X85" s="165">
        <f t="shared" si="41"/>
        <v>0.101328963157989</v>
      </c>
      <c r="Y85" s="179">
        <f t="shared" si="10"/>
        <v>2.7654929577464791</v>
      </c>
      <c r="Z85" s="165">
        <f t="shared" si="36"/>
        <v>2.5797531449958735E-2</v>
      </c>
    </row>
    <row r="86" spans="1:26" x14ac:dyDescent="0.25">
      <c r="A86" s="162" t="s">
        <v>116</v>
      </c>
      <c r="B86" s="163" t="s">
        <v>116</v>
      </c>
      <c r="C86" s="164">
        <v>1714</v>
      </c>
      <c r="D86" s="164">
        <v>5280</v>
      </c>
      <c r="E86" s="164">
        <v>5870</v>
      </c>
      <c r="F86" s="164">
        <v>5315</v>
      </c>
      <c r="G86" s="164">
        <v>6020</v>
      </c>
      <c r="H86" s="165">
        <f t="shared" si="37"/>
        <v>0.13264346190028231</v>
      </c>
      <c r="I86" s="179">
        <f t="shared" si="35"/>
        <v>2.5122520420070011</v>
      </c>
      <c r="J86" s="165">
        <f t="shared" si="38"/>
        <v>7.933474782883726E-3</v>
      </c>
      <c r="K86" s="164">
        <v>5151</v>
      </c>
      <c r="L86" s="164">
        <v>11108</v>
      </c>
      <c r="M86" s="164">
        <v>20133</v>
      </c>
      <c r="N86" s="164">
        <v>32539</v>
      </c>
      <c r="O86" s="164">
        <v>46070</v>
      </c>
      <c r="P86" s="165">
        <f t="shared" si="39"/>
        <v>0.41583945419342938</v>
      </c>
      <c r="Q86" s="179">
        <f t="shared" si="9"/>
        <v>7.9438943894389435</v>
      </c>
      <c r="R86" s="165">
        <f t="shared" si="40"/>
        <v>1.3084982802350582E-2</v>
      </c>
      <c r="S86" s="164">
        <v>6865</v>
      </c>
      <c r="T86" s="164">
        <v>16388</v>
      </c>
      <c r="U86" s="164">
        <v>26003</v>
      </c>
      <c r="V86" s="164">
        <v>37854</v>
      </c>
      <c r="W86" s="164">
        <v>52090</v>
      </c>
      <c r="X86" s="165">
        <f t="shared" si="41"/>
        <v>0.37607650446452157</v>
      </c>
      <c r="Y86" s="179">
        <f t="shared" si="10"/>
        <v>6.5877640203932994</v>
      </c>
      <c r="Z86" s="165">
        <f t="shared" si="36"/>
        <v>6.8847959674577354E-3</v>
      </c>
    </row>
    <row r="87" spans="1:26" x14ac:dyDescent="0.25">
      <c r="A87" s="162" t="s">
        <v>123</v>
      </c>
      <c r="B87" s="163" t="s">
        <v>123</v>
      </c>
      <c r="C87" s="164">
        <v>286</v>
      </c>
      <c r="D87" s="164">
        <v>921</v>
      </c>
      <c r="E87" s="164">
        <v>1133</v>
      </c>
      <c r="F87" s="164">
        <v>1153</v>
      </c>
      <c r="G87" s="164">
        <v>1481</v>
      </c>
      <c r="H87" s="165">
        <f t="shared" si="37"/>
        <v>0.28447528187337379</v>
      </c>
      <c r="I87" s="179">
        <f t="shared" si="35"/>
        <v>4.1783216783216783</v>
      </c>
      <c r="J87" s="165">
        <f t="shared" si="38"/>
        <v>1.951740224825714E-3</v>
      </c>
      <c r="K87" s="164">
        <v>1248</v>
      </c>
      <c r="L87" s="164">
        <v>2935</v>
      </c>
      <c r="M87" s="164">
        <v>4473</v>
      </c>
      <c r="N87" s="164">
        <v>6684</v>
      </c>
      <c r="O87" s="164">
        <v>11325</v>
      </c>
      <c r="P87" s="165">
        <f t="shared" si="39"/>
        <v>0.69434470377019752</v>
      </c>
      <c r="Q87" s="179">
        <f t="shared" ref="Q87:Q150" si="42">IFERROR(O87/K87-1,"-")</f>
        <v>8.0745192307692299</v>
      </c>
      <c r="R87" s="165">
        <f t="shared" si="40"/>
        <v>3.2165710926116853E-3</v>
      </c>
      <c r="S87" s="164">
        <v>1534</v>
      </c>
      <c r="T87" s="164">
        <v>3856</v>
      </c>
      <c r="U87" s="164">
        <v>5606</v>
      </c>
      <c r="V87" s="164">
        <v>7837</v>
      </c>
      <c r="W87" s="164">
        <v>12806</v>
      </c>
      <c r="X87" s="165">
        <f t="shared" si="41"/>
        <v>0.63404363914763295</v>
      </c>
      <c r="Y87" s="179">
        <f t="shared" ref="Y87:Y150" si="43">IFERROR(W87/S87-1,"-")</f>
        <v>7.3481095176010438</v>
      </c>
      <c r="Z87" s="165">
        <f t="shared" si="36"/>
        <v>1.4842966655219808E-3</v>
      </c>
    </row>
    <row r="88" spans="1:26" x14ac:dyDescent="0.25">
      <c r="A88" s="162" t="s">
        <v>119</v>
      </c>
      <c r="B88" s="163" t="s">
        <v>119</v>
      </c>
      <c r="C88" s="164">
        <v>240</v>
      </c>
      <c r="D88" s="164">
        <v>804</v>
      </c>
      <c r="E88" s="164">
        <v>921</v>
      </c>
      <c r="F88" s="164">
        <v>774</v>
      </c>
      <c r="G88" s="164">
        <v>909</v>
      </c>
      <c r="H88" s="165">
        <f t="shared" si="37"/>
        <v>0.17441860465116288</v>
      </c>
      <c r="I88" s="179">
        <f t="shared" si="35"/>
        <v>2.7875000000000001</v>
      </c>
      <c r="J88" s="165">
        <f t="shared" si="38"/>
        <v>1.1979283351563632E-3</v>
      </c>
      <c r="K88" s="164">
        <v>1576</v>
      </c>
      <c r="L88" s="164">
        <v>3904</v>
      </c>
      <c r="M88" s="164">
        <v>4162</v>
      </c>
      <c r="N88" s="164">
        <v>5494</v>
      </c>
      <c r="O88" s="164">
        <v>7100</v>
      </c>
      <c r="P88" s="165">
        <f t="shared" si="39"/>
        <v>0.29231889333818706</v>
      </c>
      <c r="Q88" s="179">
        <f t="shared" si="42"/>
        <v>3.5050761421319798</v>
      </c>
      <c r="R88" s="165">
        <f t="shared" si="40"/>
        <v>2.0165699565159352E-3</v>
      </c>
      <c r="S88" s="164">
        <v>1816</v>
      </c>
      <c r="T88" s="164">
        <v>4708</v>
      </c>
      <c r="U88" s="164">
        <v>5083</v>
      </c>
      <c r="V88" s="164">
        <v>6268</v>
      </c>
      <c r="W88" s="164">
        <v>8009</v>
      </c>
      <c r="X88" s="165">
        <f t="shared" si="41"/>
        <v>0.27776005105296742</v>
      </c>
      <c r="Y88" s="179">
        <f t="shared" si="43"/>
        <v>3.410242290748899</v>
      </c>
      <c r="Z88" s="165">
        <f t="shared" si="36"/>
        <v>1.345822324446705E-3</v>
      </c>
    </row>
    <row r="89" spans="1:26" x14ac:dyDescent="0.25">
      <c r="A89" s="162" t="s">
        <v>128</v>
      </c>
      <c r="B89" s="163" t="s">
        <v>128</v>
      </c>
      <c r="C89" s="164">
        <v>286</v>
      </c>
      <c r="D89" s="164">
        <v>296</v>
      </c>
      <c r="E89" s="164">
        <v>433</v>
      </c>
      <c r="F89" s="164">
        <v>454</v>
      </c>
      <c r="G89" s="164">
        <v>500</v>
      </c>
      <c r="H89" s="165">
        <f t="shared" si="37"/>
        <v>0.1013215859030836</v>
      </c>
      <c r="I89" s="179">
        <f t="shared" si="35"/>
        <v>0.74825174825174834</v>
      </c>
      <c r="J89" s="165">
        <f t="shared" si="38"/>
        <v>6.589264769836982E-4</v>
      </c>
      <c r="K89" s="164">
        <v>1422</v>
      </c>
      <c r="L89" s="164">
        <v>781</v>
      </c>
      <c r="M89" s="164">
        <v>2952</v>
      </c>
      <c r="N89" s="164">
        <v>3351</v>
      </c>
      <c r="O89" s="164">
        <v>3056</v>
      </c>
      <c r="P89" s="165">
        <f t="shared" si="39"/>
        <v>-8.8033422858848076E-2</v>
      </c>
      <c r="Q89" s="179">
        <f t="shared" si="42"/>
        <v>1.1490857946554147</v>
      </c>
      <c r="R89" s="165">
        <f t="shared" si="40"/>
        <v>8.6797715311446449E-4</v>
      </c>
      <c r="S89" s="164">
        <v>1708</v>
      </c>
      <c r="T89" s="164">
        <v>1077</v>
      </c>
      <c r="U89" s="164">
        <v>3385</v>
      </c>
      <c r="V89" s="164">
        <v>3805</v>
      </c>
      <c r="W89" s="164">
        <v>3556</v>
      </c>
      <c r="X89" s="165">
        <f t="shared" si="41"/>
        <v>-6.5440210249671504E-2</v>
      </c>
      <c r="Y89" s="179">
        <f t="shared" si="43"/>
        <v>1.081967213114754</v>
      </c>
      <c r="Z89" s="165">
        <f t="shared" si="36"/>
        <v>8.9624406221760697E-4</v>
      </c>
    </row>
    <row r="90" spans="1:26" x14ac:dyDescent="0.25">
      <c r="A90" s="162" t="s">
        <v>131</v>
      </c>
      <c r="B90" s="163" t="s">
        <v>131</v>
      </c>
      <c r="C90" s="164">
        <v>408</v>
      </c>
      <c r="D90" s="164">
        <v>385</v>
      </c>
      <c r="E90" s="164">
        <v>658</v>
      </c>
      <c r="F90" s="164">
        <v>679</v>
      </c>
      <c r="G90" s="164">
        <v>636</v>
      </c>
      <c r="H90" s="165">
        <f t="shared" si="37"/>
        <v>-6.3328424153166418E-2</v>
      </c>
      <c r="I90" s="179">
        <f t="shared" si="35"/>
        <v>0.55882352941176472</v>
      </c>
      <c r="J90" s="165">
        <f t="shared" si="38"/>
        <v>8.3815447872326407E-4</v>
      </c>
      <c r="K90" s="164">
        <v>1922</v>
      </c>
      <c r="L90" s="164">
        <v>947</v>
      </c>
      <c r="M90" s="164">
        <v>3040</v>
      </c>
      <c r="N90" s="164">
        <v>3728</v>
      </c>
      <c r="O90" s="164">
        <v>4053</v>
      </c>
      <c r="P90" s="165">
        <f t="shared" si="39"/>
        <v>8.7178111587982832E-2</v>
      </c>
      <c r="Q90" s="179">
        <f t="shared" si="42"/>
        <v>1.1087408949011448</v>
      </c>
      <c r="R90" s="165">
        <f t="shared" si="40"/>
        <v>1.1511490188393077E-3</v>
      </c>
      <c r="S90" s="164">
        <v>2330</v>
      </c>
      <c r="T90" s="164">
        <v>1332</v>
      </c>
      <c r="U90" s="164">
        <v>3698</v>
      </c>
      <c r="V90" s="164">
        <v>4407</v>
      </c>
      <c r="W90" s="164">
        <v>4689</v>
      </c>
      <c r="X90" s="165">
        <f t="shared" si="41"/>
        <v>6.3989108236895742E-2</v>
      </c>
      <c r="Y90" s="179">
        <f t="shared" si="43"/>
        <v>1.0124463519313305</v>
      </c>
      <c r="Z90" s="165">
        <f t="shared" si="36"/>
        <v>9.7911685142709325E-4</v>
      </c>
    </row>
    <row r="91" spans="1:26" x14ac:dyDescent="0.25">
      <c r="A91" s="167" t="s">
        <v>145</v>
      </c>
      <c r="B91" s="168" t="s">
        <v>145</v>
      </c>
      <c r="C91" s="169">
        <f>C83-SUM(C84:C90)</f>
        <v>7838</v>
      </c>
      <c r="D91" s="169">
        <f>D83-SUM(D84:D90)</f>
        <v>13273</v>
      </c>
      <c r="E91" s="169">
        <f>E83-SUM(E84:E90)</f>
        <v>21554</v>
      </c>
      <c r="F91" s="169">
        <f>F83-SUM(F84:F90)</f>
        <v>23699</v>
      </c>
      <c r="G91" s="169">
        <f>G83-SUM(G84:G90)</f>
        <v>28432</v>
      </c>
      <c r="H91" s="170">
        <f t="shared" si="37"/>
        <v>0.19971306806194344</v>
      </c>
      <c r="I91" s="180">
        <f t="shared" si="35"/>
        <v>2.6274559836693032</v>
      </c>
      <c r="J91" s="170">
        <f t="shared" si="38"/>
        <v>3.7469195187201015E-2</v>
      </c>
      <c r="K91" s="169">
        <f>K83-SUM(K84:K90)</f>
        <v>21224</v>
      </c>
      <c r="L91" s="169">
        <f>L83-SUM(L84:L90)</f>
        <v>37928</v>
      </c>
      <c r="M91" s="169">
        <f>M83-SUM(M84:M90)</f>
        <v>70455</v>
      </c>
      <c r="N91" s="169">
        <f>N83-SUM(N84:N90)</f>
        <v>95754</v>
      </c>
      <c r="O91" s="169">
        <f>O83-SUM(O84:O90)</f>
        <v>112449</v>
      </c>
      <c r="P91" s="170">
        <f t="shared" si="39"/>
        <v>0.17435302963844856</v>
      </c>
      <c r="Q91" s="180">
        <f t="shared" si="42"/>
        <v>4.2982001507727103</v>
      </c>
      <c r="R91" s="170">
        <f t="shared" si="40"/>
        <v>3.1938207752149353E-2</v>
      </c>
      <c r="S91" s="169">
        <f>S83-SUM(S84:S90)</f>
        <v>29062</v>
      </c>
      <c r="T91" s="169">
        <f>T83-SUM(T84:T90)</f>
        <v>51201</v>
      </c>
      <c r="U91" s="169">
        <f>U83-SUM(U84:U90)</f>
        <v>92009</v>
      </c>
      <c r="V91" s="169">
        <f>V83-SUM(V84:V90)</f>
        <v>119453</v>
      </c>
      <c r="W91" s="169">
        <f>W83-SUM(W84:W90)</f>
        <v>140881</v>
      </c>
      <c r="X91" s="170">
        <f t="shared" si="41"/>
        <v>0.17938436037604744</v>
      </c>
      <c r="Y91" s="180">
        <f t="shared" si="43"/>
        <v>3.8476016791686742</v>
      </c>
      <c r="Z91" s="170">
        <f t="shared" si="36"/>
        <v>2.4361158026759172E-2</v>
      </c>
    </row>
    <row r="92" spans="1:26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68</v>
      </c>
      <c r="C93" s="176">
        <f>C94+C97</f>
        <v>0</v>
      </c>
      <c r="D93" s="176">
        <f>D94+D97</f>
        <v>0</v>
      </c>
      <c r="E93" s="176">
        <f>E94+E97</f>
        <v>5131</v>
      </c>
      <c r="F93" s="176">
        <f>F94+F97</f>
        <v>7607</v>
      </c>
      <c r="G93" s="176">
        <f>G94+G97</f>
        <v>7923</v>
      </c>
      <c r="H93" s="177">
        <f>IFERROR(G93/F93-1,"-")</f>
        <v>4.1540686210069566E-2</v>
      </c>
      <c r="I93" s="177" t="str">
        <f t="shared" si="35"/>
        <v>-</v>
      </c>
      <c r="J93" s="177">
        <f>G93/G$9</f>
        <v>1.0441348954283681E-2</v>
      </c>
      <c r="K93" s="176">
        <f>K94+K97</f>
        <v>0</v>
      </c>
      <c r="L93" s="176">
        <f>L94+L97</f>
        <v>0</v>
      </c>
      <c r="M93" s="176">
        <f>M94+M97</f>
        <v>46354</v>
      </c>
      <c r="N93" s="176">
        <f>N94+N97</f>
        <v>50550</v>
      </c>
      <c r="O93" s="176">
        <f>O94+O97</f>
        <v>49465</v>
      </c>
      <c r="P93" s="177">
        <f>IFERROR(O93/N93-1,"-")</f>
        <v>-2.1463897131552945E-2</v>
      </c>
      <c r="Q93" s="177" t="str">
        <f t="shared" si="42"/>
        <v>-</v>
      </c>
      <c r="R93" s="177">
        <f>O93/O$9</f>
        <v>1.4049244070290245E-2</v>
      </c>
      <c r="S93" s="176">
        <f>S94+S97</f>
        <v>24221</v>
      </c>
      <c r="T93" s="176">
        <f>T94+T97</f>
        <v>33444</v>
      </c>
      <c r="U93" s="176">
        <f>U94+U97</f>
        <v>51485</v>
      </c>
      <c r="V93" s="176">
        <f>V94+V97</f>
        <v>58157</v>
      </c>
      <c r="W93" s="176">
        <f>W94+W97</f>
        <v>57388</v>
      </c>
      <c r="X93" s="177">
        <f>IFERROR(W93/V93-1,"-")</f>
        <v>-1.3222827862510056E-2</v>
      </c>
      <c r="Y93" s="177">
        <f t="shared" si="43"/>
        <v>1.3693489121010693</v>
      </c>
      <c r="Z93" s="177">
        <f t="shared" ref="Z93:Z105" si="44">U93/U$9</f>
        <v>1.3631647132429394E-2</v>
      </c>
    </row>
    <row r="94" spans="1:26" x14ac:dyDescent="0.25">
      <c r="A94" s="1" t="s">
        <v>96</v>
      </c>
      <c r="B94" s="159" t="s">
        <v>97</v>
      </c>
      <c r="C94" s="160">
        <v>0</v>
      </c>
      <c r="D94" s="160">
        <v>0</v>
      </c>
      <c r="E94" s="160">
        <v>3937</v>
      </c>
      <c r="F94" s="160">
        <v>5346</v>
      </c>
      <c r="G94" s="160">
        <v>5742</v>
      </c>
      <c r="H94" s="161">
        <f>IFERROR(G94/F94-1,"-")</f>
        <v>7.4074074074074181E-2</v>
      </c>
      <c r="I94" s="178" t="str">
        <f t="shared" si="35"/>
        <v>-</v>
      </c>
      <c r="J94" s="161">
        <f>G94/G$9</f>
        <v>7.5671116616807896E-3</v>
      </c>
      <c r="K94" s="160">
        <v>0</v>
      </c>
      <c r="L94" s="160">
        <v>0</v>
      </c>
      <c r="M94" s="160">
        <v>29872</v>
      </c>
      <c r="N94" s="160">
        <v>32376</v>
      </c>
      <c r="O94" s="160">
        <v>30079</v>
      </c>
      <c r="P94" s="161">
        <f>IFERROR(O94/N94-1,"-")</f>
        <v>-7.0947615517667373E-2</v>
      </c>
      <c r="Q94" s="178" t="str">
        <f t="shared" si="42"/>
        <v>-</v>
      </c>
      <c r="R94" s="161">
        <f>O94/O$9</f>
        <v>8.5431560171891283E-3</v>
      </c>
      <c r="S94" s="160">
        <v>16023</v>
      </c>
      <c r="T94" s="160">
        <v>21732</v>
      </c>
      <c r="U94" s="160">
        <v>33809</v>
      </c>
      <c r="V94" s="160">
        <v>37722</v>
      </c>
      <c r="W94" s="160">
        <v>35821</v>
      </c>
      <c r="X94" s="161">
        <f>IFERROR(W94/V94-1,"-")</f>
        <v>-5.0394994963151474E-2</v>
      </c>
      <c r="Y94" s="178">
        <f t="shared" si="43"/>
        <v>1.2355988266866378</v>
      </c>
      <c r="Z94" s="161">
        <f t="shared" si="44"/>
        <v>8.9515850810975104E-3</v>
      </c>
    </row>
    <row r="95" spans="1:26" x14ac:dyDescent="0.25">
      <c r="A95" s="162" t="s">
        <v>103</v>
      </c>
      <c r="B95" s="163" t="s">
        <v>103</v>
      </c>
      <c r="C95" s="164">
        <v>0</v>
      </c>
      <c r="D95" s="164">
        <v>0</v>
      </c>
      <c r="E95" s="164">
        <v>2928</v>
      </c>
      <c r="F95" s="164">
        <v>3814</v>
      </c>
      <c r="G95" s="164">
        <v>4202</v>
      </c>
      <c r="H95" s="165">
        <f>IFERROR(G95/F95-1,"-")</f>
        <v>0.10173046670162567</v>
      </c>
      <c r="I95" s="179" t="str">
        <f t="shared" si="35"/>
        <v>-</v>
      </c>
      <c r="J95" s="165">
        <f>G95/G$9</f>
        <v>5.5376181125709996E-3</v>
      </c>
      <c r="K95" s="164">
        <v>0</v>
      </c>
      <c r="L95" s="164">
        <v>0</v>
      </c>
      <c r="M95" s="164">
        <v>13361</v>
      </c>
      <c r="N95" s="164">
        <v>8210</v>
      </c>
      <c r="O95" s="164">
        <v>7675</v>
      </c>
      <c r="P95" s="165">
        <f>IFERROR(O95/N95-1,"-")</f>
        <v>-6.5164433617539541E-2</v>
      </c>
      <c r="Q95" s="179" t="str">
        <f t="shared" si="42"/>
        <v>-</v>
      </c>
      <c r="R95" s="165">
        <f>O95/O$9</f>
        <v>2.1798837205999721E-3</v>
      </c>
      <c r="S95" s="164">
        <v>8684</v>
      </c>
      <c r="T95" s="164">
        <v>11001</v>
      </c>
      <c r="U95" s="164">
        <v>16289</v>
      </c>
      <c r="V95" s="164">
        <v>12024</v>
      </c>
      <c r="W95" s="164">
        <v>11877</v>
      </c>
      <c r="X95" s="165">
        <f>IFERROR(W95/V95-1,"-")</f>
        <v>-1.2225548902195627E-2</v>
      </c>
      <c r="Y95" s="179">
        <f t="shared" si="43"/>
        <v>0.36768770152003682</v>
      </c>
      <c r="Z95" s="165">
        <f t="shared" si="44"/>
        <v>4.3128270397230729E-3</v>
      </c>
    </row>
    <row r="96" spans="1:26" x14ac:dyDescent="0.25">
      <c r="A96" s="162" t="s">
        <v>100</v>
      </c>
      <c r="B96" s="163" t="s">
        <v>100</v>
      </c>
      <c r="C96" s="164">
        <v>0</v>
      </c>
      <c r="D96" s="164">
        <v>0</v>
      </c>
      <c r="E96" s="164">
        <v>1009</v>
      </c>
      <c r="F96" s="164">
        <v>1532</v>
      </c>
      <c r="G96" s="164">
        <v>1540</v>
      </c>
      <c r="H96" s="165">
        <f>IFERROR(G96/F96-1,"-")</f>
        <v>5.2219321148825326E-3</v>
      </c>
      <c r="I96" s="179" t="str">
        <f t="shared" si="35"/>
        <v>-</v>
      </c>
      <c r="J96" s="165">
        <f>G96/G$9</f>
        <v>2.0294935491097905E-3</v>
      </c>
      <c r="K96" s="164">
        <v>0</v>
      </c>
      <c r="L96" s="164">
        <v>0</v>
      </c>
      <c r="M96" s="164">
        <v>16511</v>
      </c>
      <c r="N96" s="164">
        <v>24166</v>
      </c>
      <c r="O96" s="164">
        <v>22404</v>
      </c>
      <c r="P96" s="165">
        <f>IFERROR(O96/N96-1,"-")</f>
        <v>-7.2912356202929685E-2</v>
      </c>
      <c r="Q96" s="179" t="str">
        <f t="shared" si="42"/>
        <v>-</v>
      </c>
      <c r="R96" s="165">
        <f>O96/O$9</f>
        <v>6.3632722965891566E-3</v>
      </c>
      <c r="S96" s="164">
        <v>7339</v>
      </c>
      <c r="T96" s="164">
        <v>10731</v>
      </c>
      <c r="U96" s="164">
        <v>17520</v>
      </c>
      <c r="V96" s="164">
        <v>25698</v>
      </c>
      <c r="W96" s="164">
        <v>23944</v>
      </c>
      <c r="X96" s="165">
        <f>IFERROR(W96/V96-1,"-")</f>
        <v>-6.8254338859055186E-2</v>
      </c>
      <c r="Y96" s="179">
        <f t="shared" si="43"/>
        <v>2.2625698324022347</v>
      </c>
      <c r="Z96" s="165">
        <f t="shared" si="44"/>
        <v>4.6387580413744384E-3</v>
      </c>
    </row>
    <row r="97" spans="1:26" x14ac:dyDescent="0.25">
      <c r="A97" s="1" t="s">
        <v>146</v>
      </c>
      <c r="B97" s="159" t="s">
        <v>107</v>
      </c>
      <c r="C97" s="160">
        <v>0</v>
      </c>
      <c r="D97" s="160">
        <v>0</v>
      </c>
      <c r="E97" s="160">
        <v>1194</v>
      </c>
      <c r="F97" s="160">
        <v>2261</v>
      </c>
      <c r="G97" s="160">
        <v>2181</v>
      </c>
      <c r="H97" s="161">
        <f>IFERROR(G97/F97-1,"-")</f>
        <v>-3.5382574082264528E-2</v>
      </c>
      <c r="I97" s="178" t="str">
        <f t="shared" si="35"/>
        <v>-</v>
      </c>
      <c r="J97" s="161">
        <f>G97/G$9</f>
        <v>2.8742372926028915E-3</v>
      </c>
      <c r="K97" s="160">
        <v>0</v>
      </c>
      <c r="L97" s="160">
        <v>0</v>
      </c>
      <c r="M97" s="160">
        <v>16482</v>
      </c>
      <c r="N97" s="160">
        <v>18174</v>
      </c>
      <c r="O97" s="160">
        <v>19386</v>
      </c>
      <c r="P97" s="161">
        <f>IFERROR(O97/N97-1,"-")</f>
        <v>6.6688676130736146E-2</v>
      </c>
      <c r="Q97" s="178" t="str">
        <f t="shared" si="42"/>
        <v>-</v>
      </c>
      <c r="R97" s="161">
        <f>O97/O$9</f>
        <v>5.5060880531011156E-3</v>
      </c>
      <c r="S97" s="160">
        <v>8198</v>
      </c>
      <c r="T97" s="160">
        <v>11712</v>
      </c>
      <c r="U97" s="160">
        <v>17676</v>
      </c>
      <c r="V97" s="160">
        <v>20435</v>
      </c>
      <c r="W97" s="160">
        <v>21567</v>
      </c>
      <c r="X97" s="161">
        <f>IFERROR(W97/V97-1,"-")</f>
        <v>5.539515537068751E-2</v>
      </c>
      <c r="Y97" s="178">
        <f t="shared" si="43"/>
        <v>1.6307636008782631</v>
      </c>
      <c r="Z97" s="161">
        <f t="shared" si="44"/>
        <v>4.6800620513318819E-3</v>
      </c>
    </row>
    <row r="98" spans="1:26" x14ac:dyDescent="0.25">
      <c r="A98" s="162" t="s">
        <v>110</v>
      </c>
      <c r="B98" s="163" t="s">
        <v>110</v>
      </c>
      <c r="C98" s="164">
        <v>0</v>
      </c>
      <c r="D98" s="164">
        <v>0</v>
      </c>
      <c r="E98" s="164">
        <v>50</v>
      </c>
      <c r="F98" s="164">
        <v>173</v>
      </c>
      <c r="G98" s="164">
        <v>203</v>
      </c>
      <c r="H98" s="165">
        <f t="shared" ref="H98:H105" si="45">IFERROR(G98/F98-1,"-")</f>
        <v>0.17341040462427748</v>
      </c>
      <c r="I98" s="179" t="str">
        <f t="shared" si="35"/>
        <v>-</v>
      </c>
      <c r="J98" s="165">
        <f t="shared" ref="J98:J105" si="46">G98/G$9</f>
        <v>2.6752414965538145E-4</v>
      </c>
      <c r="K98" s="164">
        <v>0</v>
      </c>
      <c r="L98" s="164">
        <v>0</v>
      </c>
      <c r="M98" s="164">
        <v>2353</v>
      </c>
      <c r="N98" s="164">
        <v>2622</v>
      </c>
      <c r="O98" s="164">
        <v>2827</v>
      </c>
      <c r="P98" s="165">
        <f t="shared" ref="P98:P105" si="47">IFERROR(O98/N98-1,"-")</f>
        <v>7.8184591914568946E-2</v>
      </c>
      <c r="Q98" s="179" t="str">
        <f t="shared" si="42"/>
        <v>-</v>
      </c>
      <c r="R98" s="165">
        <f t="shared" ref="R98:R105" si="48">O98/O$9</f>
        <v>8.029356714183871E-4</v>
      </c>
      <c r="S98" s="164">
        <v>1288</v>
      </c>
      <c r="T98" s="164">
        <v>921</v>
      </c>
      <c r="U98" s="164">
        <v>2403</v>
      </c>
      <c r="V98" s="164">
        <v>2795</v>
      </c>
      <c r="W98" s="164">
        <v>3030</v>
      </c>
      <c r="X98" s="165">
        <f t="shared" ref="X98:X105" si="49">IFERROR(W98/V98-1,"-")</f>
        <v>8.4078711985688726E-2</v>
      </c>
      <c r="Y98" s="179">
        <f t="shared" si="43"/>
        <v>1.3524844720496896</v>
      </c>
      <c r="Z98" s="165">
        <f t="shared" si="44"/>
        <v>6.3624061492139131E-4</v>
      </c>
    </row>
    <row r="99" spans="1:26" x14ac:dyDescent="0.25">
      <c r="A99" s="162" t="s">
        <v>113</v>
      </c>
      <c r="B99" s="163" t="s">
        <v>113</v>
      </c>
      <c r="C99" s="164">
        <v>0</v>
      </c>
      <c r="D99" s="164">
        <v>0</v>
      </c>
      <c r="E99" s="164">
        <v>194</v>
      </c>
      <c r="F99" s="164">
        <v>319</v>
      </c>
      <c r="G99" s="164">
        <v>341</v>
      </c>
      <c r="H99" s="165">
        <f t="shared" si="45"/>
        <v>6.8965517241379226E-2</v>
      </c>
      <c r="I99" s="179" t="str">
        <f t="shared" si="35"/>
        <v>-</v>
      </c>
      <c r="J99" s="165">
        <f t="shared" si="46"/>
        <v>4.4938785730288215E-4</v>
      </c>
      <c r="K99" s="164">
        <v>0</v>
      </c>
      <c r="L99" s="164">
        <v>0</v>
      </c>
      <c r="M99" s="164">
        <v>3288</v>
      </c>
      <c r="N99" s="164">
        <v>3495</v>
      </c>
      <c r="O99" s="164">
        <v>3893</v>
      </c>
      <c r="P99" s="165">
        <f t="shared" si="47"/>
        <v>0.11387696709585127</v>
      </c>
      <c r="Q99" s="179" t="str">
        <f t="shared" si="42"/>
        <v>-</v>
      </c>
      <c r="R99" s="165">
        <f t="shared" si="48"/>
        <v>1.1057051888333149E-3</v>
      </c>
      <c r="S99" s="164">
        <v>1481</v>
      </c>
      <c r="T99" s="164">
        <v>2395</v>
      </c>
      <c r="U99" s="164">
        <v>3482</v>
      </c>
      <c r="V99" s="164">
        <v>3814</v>
      </c>
      <c r="W99" s="164">
        <v>4234</v>
      </c>
      <c r="X99" s="165">
        <f t="shared" si="49"/>
        <v>0.11012060828526482</v>
      </c>
      <c r="Y99" s="179">
        <f t="shared" si="43"/>
        <v>1.8588791357191088</v>
      </c>
      <c r="Z99" s="165">
        <f t="shared" si="44"/>
        <v>9.219266837937098E-4</v>
      </c>
    </row>
    <row r="100" spans="1:26" x14ac:dyDescent="0.25">
      <c r="A100" s="162" t="s">
        <v>116</v>
      </c>
      <c r="B100" s="163" t="s">
        <v>116</v>
      </c>
      <c r="C100" s="164">
        <v>0</v>
      </c>
      <c r="D100" s="164">
        <v>0</v>
      </c>
      <c r="E100" s="164">
        <v>346</v>
      </c>
      <c r="F100" s="164">
        <v>771</v>
      </c>
      <c r="G100" s="164">
        <v>574</v>
      </c>
      <c r="H100" s="165">
        <f t="shared" si="45"/>
        <v>-0.25551232166018156</v>
      </c>
      <c r="I100" s="179" t="str">
        <f t="shared" si="35"/>
        <v>-</v>
      </c>
      <c r="J100" s="165">
        <f t="shared" si="46"/>
        <v>7.5644759557728545E-4</v>
      </c>
      <c r="K100" s="164">
        <v>0</v>
      </c>
      <c r="L100" s="164">
        <v>0</v>
      </c>
      <c r="M100" s="164">
        <v>3066</v>
      </c>
      <c r="N100" s="164">
        <v>3114</v>
      </c>
      <c r="O100" s="164">
        <v>3111</v>
      </c>
      <c r="P100" s="165">
        <f t="shared" si="47"/>
        <v>-9.633911368015502E-4</v>
      </c>
      <c r="Q100" s="179" t="str">
        <f t="shared" si="42"/>
        <v>-</v>
      </c>
      <c r="R100" s="165">
        <f t="shared" si="48"/>
        <v>8.835984696790246E-4</v>
      </c>
      <c r="S100" s="164">
        <v>1974</v>
      </c>
      <c r="T100" s="164">
        <v>3541</v>
      </c>
      <c r="U100" s="164">
        <v>3412</v>
      </c>
      <c r="V100" s="164">
        <v>3885</v>
      </c>
      <c r="W100" s="164">
        <v>3685</v>
      </c>
      <c r="X100" s="165">
        <f t="shared" si="49"/>
        <v>-5.1480051480051525E-2</v>
      </c>
      <c r="Y100" s="179">
        <f t="shared" si="43"/>
        <v>0.86676798378926034</v>
      </c>
      <c r="Z100" s="165">
        <f t="shared" si="44"/>
        <v>9.0339283317177998E-4</v>
      </c>
    </row>
    <row r="101" spans="1:26" x14ac:dyDescent="0.25">
      <c r="A101" s="162" t="s">
        <v>123</v>
      </c>
      <c r="B101" s="163" t="s">
        <v>123</v>
      </c>
      <c r="C101" s="164">
        <v>0</v>
      </c>
      <c r="D101" s="164">
        <v>0</v>
      </c>
      <c r="E101" s="164">
        <v>32</v>
      </c>
      <c r="F101" s="164">
        <v>58</v>
      </c>
      <c r="G101" s="164">
        <v>90</v>
      </c>
      <c r="H101" s="165">
        <f t="shared" si="45"/>
        <v>0.55172413793103448</v>
      </c>
      <c r="I101" s="179" t="str">
        <f t="shared" si="35"/>
        <v>-</v>
      </c>
      <c r="J101" s="165">
        <f t="shared" si="46"/>
        <v>1.1860676585706567E-4</v>
      </c>
      <c r="K101" s="164">
        <v>0</v>
      </c>
      <c r="L101" s="164">
        <v>0</v>
      </c>
      <c r="M101" s="164">
        <v>1140</v>
      </c>
      <c r="N101" s="164">
        <v>880</v>
      </c>
      <c r="O101" s="164">
        <v>843</v>
      </c>
      <c r="P101" s="165">
        <f t="shared" si="47"/>
        <v>-4.2045454545454497E-2</v>
      </c>
      <c r="Q101" s="179" t="str">
        <f t="shared" si="42"/>
        <v>-</v>
      </c>
      <c r="R101" s="165">
        <f t="shared" si="48"/>
        <v>2.3943217934407511E-4</v>
      </c>
      <c r="S101" s="164">
        <v>323</v>
      </c>
      <c r="T101" s="164">
        <v>432</v>
      </c>
      <c r="U101" s="164">
        <v>1172</v>
      </c>
      <c r="V101" s="164">
        <v>938</v>
      </c>
      <c r="W101" s="164">
        <v>933</v>
      </c>
      <c r="X101" s="165">
        <f t="shared" si="49"/>
        <v>-5.3304904051172386E-3</v>
      </c>
      <c r="Y101" s="179">
        <f t="shared" si="43"/>
        <v>1.8885448916408669</v>
      </c>
      <c r="Z101" s="165">
        <f t="shared" si="44"/>
        <v>3.1030961327002524E-4</v>
      </c>
    </row>
    <row r="102" spans="1:26" x14ac:dyDescent="0.25">
      <c r="A102" s="162" t="s">
        <v>119</v>
      </c>
      <c r="B102" s="163" t="s">
        <v>119</v>
      </c>
      <c r="C102" s="164">
        <v>0</v>
      </c>
      <c r="D102" s="164">
        <v>0</v>
      </c>
      <c r="E102" s="164">
        <v>15</v>
      </c>
      <c r="F102" s="164">
        <v>87</v>
      </c>
      <c r="G102" s="164">
        <v>64</v>
      </c>
      <c r="H102" s="165">
        <f t="shared" si="45"/>
        <v>-0.26436781609195403</v>
      </c>
      <c r="I102" s="179" t="str">
        <f t="shared" si="35"/>
        <v>-</v>
      </c>
      <c r="J102" s="165">
        <f t="shared" si="46"/>
        <v>8.4342589053913367E-5</v>
      </c>
      <c r="K102" s="164">
        <v>0</v>
      </c>
      <c r="L102" s="164">
        <v>0</v>
      </c>
      <c r="M102" s="164">
        <v>667</v>
      </c>
      <c r="N102" s="164">
        <v>563</v>
      </c>
      <c r="O102" s="164">
        <v>839</v>
      </c>
      <c r="P102" s="165">
        <f t="shared" si="47"/>
        <v>0.49023090586145646</v>
      </c>
      <c r="Q102" s="179" t="str">
        <f t="shared" si="42"/>
        <v>-</v>
      </c>
      <c r="R102" s="165">
        <f t="shared" si="48"/>
        <v>2.382960835939253E-4</v>
      </c>
      <c r="S102" s="164">
        <v>351</v>
      </c>
      <c r="T102" s="164">
        <v>507</v>
      </c>
      <c r="U102" s="164">
        <v>682</v>
      </c>
      <c r="V102" s="164">
        <v>650</v>
      </c>
      <c r="W102" s="164">
        <v>903</v>
      </c>
      <c r="X102" s="165">
        <f t="shared" si="49"/>
        <v>0.38923076923076927</v>
      </c>
      <c r="Y102" s="179">
        <f t="shared" si="43"/>
        <v>1.5726495726495728</v>
      </c>
      <c r="Z102" s="165">
        <f t="shared" si="44"/>
        <v>1.8057265891651639E-4</v>
      </c>
    </row>
    <row r="103" spans="1:26" x14ac:dyDescent="0.25">
      <c r="A103" s="162" t="s">
        <v>128</v>
      </c>
      <c r="B103" s="163" t="s">
        <v>128</v>
      </c>
      <c r="C103" s="164">
        <v>0</v>
      </c>
      <c r="D103" s="164">
        <v>0</v>
      </c>
      <c r="E103" s="164">
        <v>10</v>
      </c>
      <c r="F103" s="164">
        <v>22</v>
      </c>
      <c r="G103" s="164">
        <v>28</v>
      </c>
      <c r="H103" s="165">
        <f t="shared" si="45"/>
        <v>0.27272727272727271</v>
      </c>
      <c r="I103" s="179" t="str">
        <f t="shared" si="35"/>
        <v>-</v>
      </c>
      <c r="J103" s="165">
        <f t="shared" si="46"/>
        <v>3.68998827110871E-5</v>
      </c>
      <c r="K103" s="164">
        <v>0</v>
      </c>
      <c r="L103" s="164">
        <v>0</v>
      </c>
      <c r="M103" s="164">
        <v>260</v>
      </c>
      <c r="N103" s="164">
        <v>131</v>
      </c>
      <c r="O103" s="164">
        <v>202</v>
      </c>
      <c r="P103" s="165">
        <f t="shared" si="47"/>
        <v>0.54198473282442738</v>
      </c>
      <c r="Q103" s="179" t="str">
        <f t="shared" si="42"/>
        <v>-</v>
      </c>
      <c r="R103" s="165">
        <f t="shared" si="48"/>
        <v>5.7372835382566045E-5</v>
      </c>
      <c r="S103" s="164">
        <v>124</v>
      </c>
      <c r="T103" s="164">
        <v>105</v>
      </c>
      <c r="U103" s="164">
        <v>270</v>
      </c>
      <c r="V103" s="164">
        <v>153</v>
      </c>
      <c r="W103" s="164">
        <v>230</v>
      </c>
      <c r="X103" s="165">
        <f t="shared" si="49"/>
        <v>0.50326797385620914</v>
      </c>
      <c r="Y103" s="179">
        <f t="shared" si="43"/>
        <v>0.85483870967741926</v>
      </c>
      <c r="Z103" s="165">
        <f t="shared" si="44"/>
        <v>7.1487709541729355E-5</v>
      </c>
    </row>
    <row r="104" spans="1:26" x14ac:dyDescent="0.25">
      <c r="A104" s="162" t="s">
        <v>131</v>
      </c>
      <c r="B104" s="163" t="s">
        <v>131</v>
      </c>
      <c r="C104" s="164">
        <v>0</v>
      </c>
      <c r="D104" s="164">
        <v>0</v>
      </c>
      <c r="E104" s="164">
        <v>11</v>
      </c>
      <c r="F104" s="164">
        <v>10</v>
      </c>
      <c r="G104" s="164">
        <v>25</v>
      </c>
      <c r="H104" s="165">
        <f t="shared" si="45"/>
        <v>1.5</v>
      </c>
      <c r="I104" s="179" t="str">
        <f t="shared" si="35"/>
        <v>-</v>
      </c>
      <c r="J104" s="165">
        <f t="shared" si="46"/>
        <v>3.2946323849184909E-5</v>
      </c>
      <c r="K104" s="164">
        <v>0</v>
      </c>
      <c r="L104" s="164">
        <v>0</v>
      </c>
      <c r="M104" s="164">
        <v>157</v>
      </c>
      <c r="N104" s="164">
        <v>260</v>
      </c>
      <c r="O104" s="164">
        <v>359</v>
      </c>
      <c r="P104" s="165">
        <f t="shared" si="47"/>
        <v>0.38076923076923075</v>
      </c>
      <c r="Q104" s="179" t="str">
        <f t="shared" si="42"/>
        <v>-</v>
      </c>
      <c r="R104" s="165">
        <f t="shared" si="48"/>
        <v>1.0196459357594658E-4</v>
      </c>
      <c r="S104" s="164">
        <v>89</v>
      </c>
      <c r="T104" s="164">
        <v>96</v>
      </c>
      <c r="U104" s="164">
        <v>168</v>
      </c>
      <c r="V104" s="164">
        <v>270</v>
      </c>
      <c r="W104" s="164">
        <v>384</v>
      </c>
      <c r="X104" s="165">
        <f t="shared" si="49"/>
        <v>0.42222222222222228</v>
      </c>
      <c r="Y104" s="179">
        <f t="shared" si="43"/>
        <v>3.3146067415730336</v>
      </c>
      <c r="Z104" s="165">
        <f t="shared" si="44"/>
        <v>4.44812414926316E-5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0</v>
      </c>
      <c r="D105" s="169">
        <f>D97-SUM(D98:D104)</f>
        <v>0</v>
      </c>
      <c r="E105" s="169">
        <f>E97-SUM(E98:E104)</f>
        <v>536</v>
      </c>
      <c r="F105" s="169">
        <f>F97-SUM(F98:F104)</f>
        <v>821</v>
      </c>
      <c r="G105" s="169">
        <f>G97-SUM(G98:G104)</f>
        <v>856</v>
      </c>
      <c r="H105" s="170">
        <f t="shared" si="45"/>
        <v>4.2630937880633324E-2</v>
      </c>
      <c r="I105" s="180" t="str">
        <f t="shared" si="35"/>
        <v>-</v>
      </c>
      <c r="J105" s="170">
        <f t="shared" si="46"/>
        <v>1.1280821285960913E-3</v>
      </c>
      <c r="K105" s="169">
        <f>K97-SUM(K98:K104)</f>
        <v>0</v>
      </c>
      <c r="L105" s="169">
        <f>L97-SUM(L98:L104)</f>
        <v>0</v>
      </c>
      <c r="M105" s="169">
        <f>M97-SUM(M98:M104)</f>
        <v>5551</v>
      </c>
      <c r="N105" s="169">
        <f>N97-SUM(N98:N104)</f>
        <v>7109</v>
      </c>
      <c r="O105" s="169">
        <f>O97-SUM(O98:O104)</f>
        <v>7312</v>
      </c>
      <c r="P105" s="170">
        <f t="shared" si="47"/>
        <v>2.8555352370234877E-2</v>
      </c>
      <c r="Q105" s="180" t="str">
        <f t="shared" si="42"/>
        <v>-</v>
      </c>
      <c r="R105" s="170">
        <f t="shared" si="48"/>
        <v>2.0767830312738759E-3</v>
      </c>
      <c r="S105" s="169">
        <f>S97-SUM(S98:S104)</f>
        <v>2568</v>
      </c>
      <c r="T105" s="169">
        <f>T97-SUM(T98:T104)</f>
        <v>3715</v>
      </c>
      <c r="U105" s="169">
        <f>U97-SUM(U98:U104)</f>
        <v>6087</v>
      </c>
      <c r="V105" s="169">
        <f>V97-SUM(V98:V104)</f>
        <v>7930</v>
      </c>
      <c r="W105" s="169">
        <f>W97-SUM(W98:W104)</f>
        <v>8168</v>
      </c>
      <c r="X105" s="170">
        <f t="shared" si="49"/>
        <v>3.0012610340479196E-2</v>
      </c>
      <c r="Y105" s="180">
        <f t="shared" si="43"/>
        <v>2.1806853582554515</v>
      </c>
      <c r="Z105" s="170">
        <f t="shared" si="44"/>
        <v>1.6116506962240986E-3</v>
      </c>
    </row>
    <row r="106" spans="1:26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63499</v>
      </c>
      <c r="T107" s="176">
        <f>T108+T111</f>
        <v>95997</v>
      </c>
      <c r="U107" s="176">
        <f>U108+U111</f>
        <v>169794</v>
      </c>
      <c r="V107" s="176">
        <f>V108+V111</f>
        <v>220761</v>
      </c>
      <c r="W107" s="176">
        <f>W108+W111</f>
        <v>207278</v>
      </c>
      <c r="X107" s="177">
        <f>IFERROR(W107/V107-1,"-")</f>
        <v>-6.1075099315549441E-2</v>
      </c>
      <c r="Y107" s="177">
        <f t="shared" si="43"/>
        <v>2.2642718782972961</v>
      </c>
      <c r="Z107" s="177">
        <f t="shared" ref="Z107:Z119" si="50">U107/U$9</f>
        <v>4.4956237607142208E-2</v>
      </c>
    </row>
    <row r="108" spans="1:26" x14ac:dyDescent="0.25">
      <c r="A108" s="1" t="s">
        <v>96</v>
      </c>
      <c r="B108" s="159" t="s">
        <v>97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28387</v>
      </c>
      <c r="T108" s="160">
        <v>39659</v>
      </c>
      <c r="U108" s="160">
        <v>41132</v>
      </c>
      <c r="V108" s="160">
        <v>48543</v>
      </c>
      <c r="W108" s="160">
        <v>43479</v>
      </c>
      <c r="X108" s="161">
        <f>IFERROR(W108/V108-1,"-")</f>
        <v>-0.10431988134231507</v>
      </c>
      <c r="Y108" s="178">
        <f t="shared" si="43"/>
        <v>0.53165181244936055</v>
      </c>
      <c r="Z108" s="161">
        <f t="shared" si="50"/>
        <v>1.089049062544597E-2</v>
      </c>
    </row>
    <row r="109" spans="1:26" x14ac:dyDescent="0.25">
      <c r="A109" s="162" t="s">
        <v>103</v>
      </c>
      <c r="B109" s="163" t="s">
        <v>103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3383</v>
      </c>
      <c r="T109" s="164">
        <v>20351</v>
      </c>
      <c r="U109" s="164">
        <v>11031</v>
      </c>
      <c r="V109" s="164">
        <v>14560</v>
      </c>
      <c r="W109" s="164">
        <v>12208</v>
      </c>
      <c r="X109" s="165">
        <f>IFERROR(W109/V109-1,"-")</f>
        <v>-0.16153846153846152</v>
      </c>
      <c r="Y109" s="179">
        <f t="shared" si="43"/>
        <v>2.6086313922553948</v>
      </c>
      <c r="Z109" s="165">
        <f t="shared" si="50"/>
        <v>2.9206700887215429E-3</v>
      </c>
    </row>
    <row r="110" spans="1:26" x14ac:dyDescent="0.25">
      <c r="A110" s="162" t="s">
        <v>100</v>
      </c>
      <c r="B110" s="163" t="s">
        <v>100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25004</v>
      </c>
      <c r="T110" s="164">
        <v>19308</v>
      </c>
      <c r="U110" s="164">
        <v>30101</v>
      </c>
      <c r="V110" s="164">
        <v>33983</v>
      </c>
      <c r="W110" s="164">
        <v>31271</v>
      </c>
      <c r="X110" s="165">
        <f>IFERROR(W110/V110-1,"-")</f>
        <v>-7.9804608186446191E-2</v>
      </c>
      <c r="Y110" s="179">
        <f t="shared" si="43"/>
        <v>0.25063989761638128</v>
      </c>
      <c r="Z110" s="165">
        <f t="shared" si="50"/>
        <v>7.9698205367244278E-3</v>
      </c>
    </row>
    <row r="111" spans="1:26" x14ac:dyDescent="0.25">
      <c r="A111" s="1" t="s">
        <v>146</v>
      </c>
      <c r="B111" s="159" t="s">
        <v>107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35112</v>
      </c>
      <c r="T111" s="160">
        <v>56338</v>
      </c>
      <c r="U111" s="160">
        <v>128662</v>
      </c>
      <c r="V111" s="160">
        <v>172218</v>
      </c>
      <c r="W111" s="160">
        <v>163799</v>
      </c>
      <c r="X111" s="161">
        <f>IFERROR(W111/V111-1,"-")</f>
        <v>-4.8885714617519671E-2</v>
      </c>
      <c r="Y111" s="178">
        <f t="shared" si="43"/>
        <v>3.6650432900432897</v>
      </c>
      <c r="Z111" s="161">
        <f t="shared" si="50"/>
        <v>3.4065746981696232E-2</v>
      </c>
    </row>
    <row r="112" spans="1:26" x14ac:dyDescent="0.25">
      <c r="A112" s="162" t="s">
        <v>110</v>
      </c>
      <c r="B112" s="163" t="s">
        <v>110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20258</v>
      </c>
      <c r="T112" s="164">
        <v>23009</v>
      </c>
      <c r="U112" s="164">
        <v>77726</v>
      </c>
      <c r="V112" s="164">
        <v>113230</v>
      </c>
      <c r="W112" s="164">
        <v>102157</v>
      </c>
      <c r="X112" s="165">
        <f t="shared" ref="X112:X119" si="55">IFERROR(W112/V112-1,"-")</f>
        <v>-9.7792104565927795E-2</v>
      </c>
      <c r="Y112" s="179">
        <f t="shared" si="43"/>
        <v>4.042797906999704</v>
      </c>
      <c r="Z112" s="165">
        <f t="shared" si="50"/>
        <v>2.0579458192001691E-2</v>
      </c>
    </row>
    <row r="113" spans="1:26" x14ac:dyDescent="0.25">
      <c r="A113" s="162" t="s">
        <v>113</v>
      </c>
      <c r="B113" s="163" t="s">
        <v>113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2717</v>
      </c>
      <c r="T113" s="164">
        <v>6854</v>
      </c>
      <c r="U113" s="164">
        <v>5917</v>
      </c>
      <c r="V113" s="164">
        <v>7594</v>
      </c>
      <c r="W113" s="164">
        <v>7215</v>
      </c>
      <c r="X113" s="165">
        <f t="shared" si="55"/>
        <v>-4.9907821964708998E-2</v>
      </c>
      <c r="Y113" s="179">
        <f t="shared" si="43"/>
        <v>1.6555023923444976</v>
      </c>
      <c r="Z113" s="165">
        <f t="shared" si="50"/>
        <v>1.5666399161422689E-3</v>
      </c>
    </row>
    <row r="114" spans="1:26" x14ac:dyDescent="0.25">
      <c r="A114" s="162" t="s">
        <v>116</v>
      </c>
      <c r="B114" s="163" t="s">
        <v>116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1871</v>
      </c>
      <c r="T114" s="164">
        <v>6300</v>
      </c>
      <c r="U114" s="164">
        <v>8638</v>
      </c>
      <c r="V114" s="164">
        <v>12056</v>
      </c>
      <c r="W114" s="164">
        <v>12800</v>
      </c>
      <c r="X114" s="165">
        <f t="shared" si="55"/>
        <v>6.1712010617120061E-2</v>
      </c>
      <c r="Y114" s="179">
        <f t="shared" si="43"/>
        <v>5.841261357562801</v>
      </c>
      <c r="Z114" s="165">
        <f t="shared" si="50"/>
        <v>2.2870771667461414E-3</v>
      </c>
    </row>
    <row r="115" spans="1:26" x14ac:dyDescent="0.25">
      <c r="A115" s="162" t="s">
        <v>123</v>
      </c>
      <c r="B115" s="163" t="s">
        <v>123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1133</v>
      </c>
      <c r="T115" s="164">
        <v>3529</v>
      </c>
      <c r="U115" s="164">
        <v>5894</v>
      </c>
      <c r="V115" s="164">
        <v>6032</v>
      </c>
      <c r="W115" s="164">
        <v>5918</v>
      </c>
      <c r="X115" s="165">
        <f t="shared" si="55"/>
        <v>-1.8899204244031798E-2</v>
      </c>
      <c r="Y115" s="179">
        <f t="shared" si="43"/>
        <v>4.2233009708737868</v>
      </c>
      <c r="Z115" s="165">
        <f t="shared" si="50"/>
        <v>1.5605502223664921E-3</v>
      </c>
    </row>
    <row r="116" spans="1:26" x14ac:dyDescent="0.25">
      <c r="A116" s="162" t="s">
        <v>119</v>
      </c>
      <c r="B116" s="163" t="s">
        <v>119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2557</v>
      </c>
      <c r="T116" s="164">
        <v>4170</v>
      </c>
      <c r="U116" s="164">
        <v>4317</v>
      </c>
      <c r="V116" s="164">
        <v>4916</v>
      </c>
      <c r="W116" s="164">
        <v>4686</v>
      </c>
      <c r="X116" s="165">
        <f t="shared" si="55"/>
        <v>-4.6786004882017895E-2</v>
      </c>
      <c r="Y116" s="179">
        <f t="shared" si="43"/>
        <v>0.83261634728197098</v>
      </c>
      <c r="Z116" s="165">
        <f t="shared" si="50"/>
        <v>1.1430090447838727E-3</v>
      </c>
    </row>
    <row r="117" spans="1:26" x14ac:dyDescent="0.25">
      <c r="A117" s="162" t="s">
        <v>128</v>
      </c>
      <c r="B117" s="163" t="s">
        <v>128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226</v>
      </c>
      <c r="T117" s="164">
        <v>308</v>
      </c>
      <c r="U117" s="164">
        <v>1123</v>
      </c>
      <c r="V117" s="164">
        <v>1300</v>
      </c>
      <c r="W117" s="164">
        <v>1069</v>
      </c>
      <c r="X117" s="165">
        <f t="shared" si="55"/>
        <v>-0.1776923076923077</v>
      </c>
      <c r="Y117" s="179">
        <f t="shared" si="43"/>
        <v>3.7300884955752212</v>
      </c>
      <c r="Z117" s="165">
        <f t="shared" si="50"/>
        <v>2.9733591783467434E-4</v>
      </c>
    </row>
    <row r="118" spans="1:26" x14ac:dyDescent="0.25">
      <c r="A118" s="162" t="s">
        <v>131</v>
      </c>
      <c r="B118" s="163" t="s">
        <v>131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549</v>
      </c>
      <c r="T118" s="164">
        <v>470</v>
      </c>
      <c r="U118" s="164">
        <v>840</v>
      </c>
      <c r="V118" s="164">
        <v>770</v>
      </c>
      <c r="W118" s="164">
        <v>1368</v>
      </c>
      <c r="X118" s="165">
        <f t="shared" si="55"/>
        <v>0.77662337662337655</v>
      </c>
      <c r="Y118" s="179">
        <f t="shared" si="43"/>
        <v>1.4918032786885247</v>
      </c>
      <c r="Z118" s="165">
        <f t="shared" si="50"/>
        <v>2.2240620746315801E-4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5801</v>
      </c>
      <c r="T119" s="169">
        <f>T111-SUM(T112:T118)</f>
        <v>11698</v>
      </c>
      <c r="U119" s="169">
        <f>U111-SUM(U112:U118)</f>
        <v>24207</v>
      </c>
      <c r="V119" s="169">
        <f>V111-SUM(V112:V118)</f>
        <v>26320</v>
      </c>
      <c r="W119" s="169">
        <f>W111-SUM(W112:W118)</f>
        <v>28586</v>
      </c>
      <c r="X119" s="170">
        <f t="shared" si="55"/>
        <v>8.6094224924012197E-2</v>
      </c>
      <c r="Y119" s="180">
        <f t="shared" si="43"/>
        <v>3.9277710739527665</v>
      </c>
      <c r="Z119" s="170">
        <f t="shared" si="50"/>
        <v>6.4092703143579354E-3</v>
      </c>
    </row>
    <row r="120" spans="1:26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68</v>
      </c>
      <c r="C121" s="176">
        <f>C122+C125</f>
        <v>48728</v>
      </c>
      <c r="D121" s="176">
        <f>D122+D125</f>
        <v>61314</v>
      </c>
      <c r="E121" s="176">
        <f>E122+E125</f>
        <v>93434</v>
      </c>
      <c r="F121" s="176">
        <f>F122+F125</f>
        <v>93472</v>
      </c>
      <c r="G121" s="176">
        <f>G122+G125</f>
        <v>99644</v>
      </c>
      <c r="H121" s="177">
        <f>IFERROR(G121/F121-1,"-")</f>
        <v>6.6030469017459792E-2</v>
      </c>
      <c r="I121" s="177">
        <f t="shared" si="35"/>
        <v>1.0449023148908223</v>
      </c>
      <c r="J121" s="177">
        <f>G121/G$9</f>
        <v>0.13131613974512724</v>
      </c>
      <c r="K121" s="176">
        <f>K122+K125</f>
        <v>54788</v>
      </c>
      <c r="L121" s="176">
        <f>L122+L125</f>
        <v>102944</v>
      </c>
      <c r="M121" s="176">
        <f>M122+M125</f>
        <v>135697</v>
      </c>
      <c r="N121" s="176">
        <f>N122+N125</f>
        <v>145637</v>
      </c>
      <c r="O121" s="176">
        <f>O122+O125</f>
        <v>151227</v>
      </c>
      <c r="P121" s="177">
        <f>IFERROR(O121/N121-1,"-")</f>
        <v>3.8383103194929769E-2</v>
      </c>
      <c r="Q121" s="177">
        <f t="shared" si="42"/>
        <v>1.7602212163247426</v>
      </c>
      <c r="R121" s="177">
        <f>O121/O$9</f>
        <v>4.2952088001976807E-2</v>
      </c>
      <c r="S121" s="176">
        <f>S122+S125</f>
        <v>103516</v>
      </c>
      <c r="T121" s="176">
        <f>T122+T125</f>
        <v>164258</v>
      </c>
      <c r="U121" s="176">
        <f>U122+U125</f>
        <v>229131</v>
      </c>
      <c r="V121" s="176">
        <f>V122+V125</f>
        <v>239109</v>
      </c>
      <c r="W121" s="176">
        <f>W122+W125</f>
        <v>250871</v>
      </c>
      <c r="X121" s="177">
        <f>IFERROR(W121/V121-1,"-")</f>
        <v>4.9190954752853289E-2</v>
      </c>
      <c r="Y121" s="177">
        <f t="shared" si="43"/>
        <v>1.4234997488310985</v>
      </c>
      <c r="Z121" s="177">
        <f t="shared" ref="Z121:Z133" si="56">U121/U$9</f>
        <v>6.066685324076293E-2</v>
      </c>
    </row>
    <row r="122" spans="1:26" x14ac:dyDescent="0.25">
      <c r="A122" s="1" t="s">
        <v>96</v>
      </c>
      <c r="B122" s="159" t="s">
        <v>97</v>
      </c>
      <c r="C122" s="160">
        <v>23736</v>
      </c>
      <c r="D122" s="160">
        <v>32824</v>
      </c>
      <c r="E122" s="160">
        <v>51574</v>
      </c>
      <c r="F122" s="160">
        <v>60712</v>
      </c>
      <c r="G122" s="160">
        <v>66829</v>
      </c>
      <c r="H122" s="161">
        <f>IFERROR(G122/F122-1,"-")</f>
        <v>0.10075438134141512</v>
      </c>
      <c r="I122" s="178">
        <f t="shared" si="35"/>
        <v>1.8155123019885404</v>
      </c>
      <c r="J122" s="161">
        <f>G122/G$9</f>
        <v>8.8070795060687129E-2</v>
      </c>
      <c r="K122" s="160">
        <v>37835</v>
      </c>
      <c r="L122" s="160">
        <v>71733</v>
      </c>
      <c r="M122" s="160">
        <v>83312</v>
      </c>
      <c r="N122" s="160">
        <v>85718</v>
      </c>
      <c r="O122" s="160">
        <v>89737</v>
      </c>
      <c r="P122" s="161">
        <f>IFERROR(O122/N122-1,"-")</f>
        <v>4.6886301593597635E-2</v>
      </c>
      <c r="Q122" s="178">
        <f t="shared" si="42"/>
        <v>1.3717985991806527</v>
      </c>
      <c r="R122" s="161">
        <f>O122/O$9</f>
        <v>2.5487456082798659E-2</v>
      </c>
      <c r="S122" s="160">
        <v>61571</v>
      </c>
      <c r="T122" s="160">
        <v>104557</v>
      </c>
      <c r="U122" s="160">
        <v>134886</v>
      </c>
      <c r="V122" s="160">
        <v>146430</v>
      </c>
      <c r="W122" s="160">
        <v>156566</v>
      </c>
      <c r="X122" s="161">
        <f>IFERROR(W122/V122-1,"-")</f>
        <v>6.9220788089872309E-2</v>
      </c>
      <c r="Y122" s="178">
        <f t="shared" si="43"/>
        <v>1.5428529664939665</v>
      </c>
      <c r="Z122" s="161">
        <f t="shared" si="56"/>
        <v>3.5713671071280394E-2</v>
      </c>
    </row>
    <row r="123" spans="1:26" x14ac:dyDescent="0.25">
      <c r="A123" s="162" t="s">
        <v>103</v>
      </c>
      <c r="B123" s="163" t="s">
        <v>103</v>
      </c>
      <c r="C123" s="164">
        <v>11647</v>
      </c>
      <c r="D123" s="164">
        <v>15693</v>
      </c>
      <c r="E123" s="164">
        <v>29334</v>
      </c>
      <c r="F123" s="164">
        <v>29429</v>
      </c>
      <c r="G123" s="164">
        <v>38467</v>
      </c>
      <c r="H123" s="165">
        <f>IFERROR(G123/F123-1,"-")</f>
        <v>0.3071120323490435</v>
      </c>
      <c r="I123" s="179">
        <f t="shared" si="35"/>
        <v>2.3027389027217309</v>
      </c>
      <c r="J123" s="165">
        <f>G123/G$9</f>
        <v>5.0693849580263836E-2</v>
      </c>
      <c r="K123" s="164">
        <v>16144</v>
      </c>
      <c r="L123" s="164">
        <v>37554</v>
      </c>
      <c r="M123" s="164">
        <v>40531</v>
      </c>
      <c r="N123" s="164">
        <v>36692</v>
      </c>
      <c r="O123" s="164">
        <v>37326</v>
      </c>
      <c r="P123" s="165">
        <f>IFERROR(O123/N123-1,"-")</f>
        <v>1.7278970892837586E-2</v>
      </c>
      <c r="Q123" s="179">
        <f t="shared" si="42"/>
        <v>1.3120664023785928</v>
      </c>
      <c r="R123" s="165">
        <f>O123/O$9</f>
        <v>1.0601477492523069E-2</v>
      </c>
      <c r="S123" s="164">
        <v>27791</v>
      </c>
      <c r="T123" s="164">
        <v>53247</v>
      </c>
      <c r="U123" s="164">
        <v>69865</v>
      </c>
      <c r="V123" s="164">
        <v>66121</v>
      </c>
      <c r="W123" s="164">
        <v>75793</v>
      </c>
      <c r="X123" s="165">
        <f>IFERROR(W123/V123-1,"-")</f>
        <v>0.14627727953297742</v>
      </c>
      <c r="Y123" s="179">
        <f t="shared" si="43"/>
        <v>1.7272498290813574</v>
      </c>
      <c r="Z123" s="165">
        <f t="shared" si="56"/>
        <v>1.8498106767158969E-2</v>
      </c>
    </row>
    <row r="124" spans="1:26" x14ac:dyDescent="0.25">
      <c r="A124" s="162" t="s">
        <v>100</v>
      </c>
      <c r="B124" s="163" t="s">
        <v>100</v>
      </c>
      <c r="C124" s="164">
        <v>12089</v>
      </c>
      <c r="D124" s="164">
        <v>17131</v>
      </c>
      <c r="E124" s="164">
        <v>22240</v>
      </c>
      <c r="F124" s="164">
        <v>31283</v>
      </c>
      <c r="G124" s="164">
        <v>28362</v>
      </c>
      <c r="H124" s="165">
        <f>IFERROR(G124/F124-1,"-")</f>
        <v>-9.337339769203723E-2</v>
      </c>
      <c r="I124" s="179">
        <f t="shared" si="35"/>
        <v>1.3460997601124989</v>
      </c>
      <c r="J124" s="165">
        <f>G124/G$9</f>
        <v>3.7376945480423293E-2</v>
      </c>
      <c r="K124" s="164">
        <v>21691</v>
      </c>
      <c r="L124" s="164">
        <v>34179</v>
      </c>
      <c r="M124" s="164">
        <v>42781</v>
      </c>
      <c r="N124" s="164">
        <v>49026</v>
      </c>
      <c r="O124" s="164">
        <v>52411</v>
      </c>
      <c r="P124" s="165">
        <f>IFERROR(O124/N124-1,"-")</f>
        <v>6.9044996532452219E-2</v>
      </c>
      <c r="Q124" s="179">
        <f t="shared" si="42"/>
        <v>1.4162555898759854</v>
      </c>
      <c r="R124" s="165">
        <f>O124/O$9</f>
        <v>1.4885978590275588E-2</v>
      </c>
      <c r="S124" s="164">
        <v>33780</v>
      </c>
      <c r="T124" s="164">
        <v>51310</v>
      </c>
      <c r="U124" s="164">
        <v>65021</v>
      </c>
      <c r="V124" s="164">
        <v>80309</v>
      </c>
      <c r="W124" s="164">
        <v>80773</v>
      </c>
      <c r="X124" s="165">
        <f>IFERROR(W124/V124-1,"-")</f>
        <v>5.7776836967213807E-3</v>
      </c>
      <c r="Y124" s="179">
        <f t="shared" si="43"/>
        <v>1.3911486086441682</v>
      </c>
      <c r="Z124" s="165">
        <f t="shared" si="56"/>
        <v>1.7215564304121425E-2</v>
      </c>
    </row>
    <row r="125" spans="1:26" x14ac:dyDescent="0.25">
      <c r="A125" s="1" t="s">
        <v>146</v>
      </c>
      <c r="B125" s="159" t="s">
        <v>107</v>
      </c>
      <c r="C125" s="160">
        <v>24992</v>
      </c>
      <c r="D125" s="160">
        <v>28490</v>
      </c>
      <c r="E125" s="160">
        <v>41860</v>
      </c>
      <c r="F125" s="160">
        <v>32760</v>
      </c>
      <c r="G125" s="160">
        <v>32815</v>
      </c>
      <c r="H125" s="161">
        <f>IFERROR(G125/F125-1,"-")</f>
        <v>1.6788766788766729E-3</v>
      </c>
      <c r="I125" s="178">
        <f t="shared" si="35"/>
        <v>0.31302016645326503</v>
      </c>
      <c r="J125" s="161">
        <f>G125/G$9</f>
        <v>4.3245344684440107E-2</v>
      </c>
      <c r="K125" s="160">
        <v>16953</v>
      </c>
      <c r="L125" s="160">
        <v>31211</v>
      </c>
      <c r="M125" s="160">
        <v>52385</v>
      </c>
      <c r="N125" s="160">
        <v>59919</v>
      </c>
      <c r="O125" s="160">
        <v>61490</v>
      </c>
      <c r="P125" s="161">
        <f>IFERROR(O125/N125-1,"-")</f>
        <v>2.6218728616966169E-2</v>
      </c>
      <c r="Q125" s="178">
        <f t="shared" si="42"/>
        <v>2.6270866513301478</v>
      </c>
      <c r="R125" s="161">
        <f>O125/O$9</f>
        <v>1.7464631919178148E-2</v>
      </c>
      <c r="S125" s="160">
        <v>41945</v>
      </c>
      <c r="T125" s="160">
        <v>59701</v>
      </c>
      <c r="U125" s="160">
        <v>94245</v>
      </c>
      <c r="V125" s="160">
        <v>92679</v>
      </c>
      <c r="W125" s="160">
        <v>94305</v>
      </c>
      <c r="X125" s="161">
        <f>IFERROR(W125/V125-1,"-")</f>
        <v>1.7544427540219454E-2</v>
      </c>
      <c r="Y125" s="178">
        <f t="shared" si="43"/>
        <v>1.2483013470020263</v>
      </c>
      <c r="Z125" s="161">
        <f t="shared" si="56"/>
        <v>2.4953182169482533E-2</v>
      </c>
    </row>
    <row r="126" spans="1:26" x14ac:dyDescent="0.25">
      <c r="A126" s="162" t="s">
        <v>110</v>
      </c>
      <c r="B126" s="163" t="s">
        <v>110</v>
      </c>
      <c r="C126" s="164">
        <v>1440</v>
      </c>
      <c r="D126" s="164">
        <v>653</v>
      </c>
      <c r="E126" s="164">
        <v>2495</v>
      </c>
      <c r="F126" s="164">
        <v>3067</v>
      </c>
      <c r="G126" s="164">
        <v>2396</v>
      </c>
      <c r="H126" s="165">
        <f t="shared" ref="H126:H133" si="57">IFERROR(G126/F126-1,"-")</f>
        <v>-0.21878056732963813</v>
      </c>
      <c r="I126" s="179">
        <f t="shared" si="35"/>
        <v>0.66388888888888897</v>
      </c>
      <c r="J126" s="165">
        <f t="shared" ref="J126:J133" si="58">G126/G$9</f>
        <v>3.1575756777058816E-3</v>
      </c>
      <c r="K126" s="164">
        <v>2501</v>
      </c>
      <c r="L126" s="164">
        <v>2683</v>
      </c>
      <c r="M126" s="164">
        <v>7422</v>
      </c>
      <c r="N126" s="164">
        <v>8579</v>
      </c>
      <c r="O126" s="164">
        <v>8260</v>
      </c>
      <c r="P126" s="165">
        <f t="shared" ref="P126:P133" si="59">IFERROR(O126/N126-1,"-")</f>
        <v>-3.7183820958153646E-2</v>
      </c>
      <c r="Q126" s="179">
        <f t="shared" si="42"/>
        <v>2.3026789284286284</v>
      </c>
      <c r="R126" s="165">
        <f t="shared" ref="R126:R133" si="60">O126/O$9</f>
        <v>2.3460377240593837E-3</v>
      </c>
      <c r="S126" s="164">
        <v>3941</v>
      </c>
      <c r="T126" s="164">
        <v>3336</v>
      </c>
      <c r="U126" s="164">
        <v>9917</v>
      </c>
      <c r="V126" s="164">
        <v>11646</v>
      </c>
      <c r="W126" s="164">
        <v>10656</v>
      </c>
      <c r="X126" s="165">
        <f t="shared" ref="X126:X133" si="61">IFERROR(W126/V126-1,"-")</f>
        <v>-8.5007727975270453E-2</v>
      </c>
      <c r="Y126" s="179">
        <f t="shared" si="43"/>
        <v>1.7038822633849278</v>
      </c>
      <c r="Z126" s="165">
        <f t="shared" si="56"/>
        <v>2.6257170945382597E-3</v>
      </c>
    </row>
    <row r="127" spans="1:26" x14ac:dyDescent="0.25">
      <c r="A127" s="162" t="s">
        <v>113</v>
      </c>
      <c r="B127" s="163" t="s">
        <v>113</v>
      </c>
      <c r="C127" s="164">
        <v>1742</v>
      </c>
      <c r="D127" s="164">
        <v>2401</v>
      </c>
      <c r="E127" s="164">
        <v>4143</v>
      </c>
      <c r="F127" s="164">
        <v>4500</v>
      </c>
      <c r="G127" s="164">
        <v>4504</v>
      </c>
      <c r="H127" s="165">
        <f t="shared" si="57"/>
        <v>8.8888888888893902E-4</v>
      </c>
      <c r="I127" s="179">
        <f t="shared" si="35"/>
        <v>1.5855338691159586</v>
      </c>
      <c r="J127" s="165">
        <f t="shared" si="58"/>
        <v>5.9356097046691534E-3</v>
      </c>
      <c r="K127" s="164">
        <v>2311</v>
      </c>
      <c r="L127" s="164">
        <v>4913</v>
      </c>
      <c r="M127" s="164">
        <v>7118</v>
      </c>
      <c r="N127" s="164">
        <v>8816</v>
      </c>
      <c r="O127" s="164">
        <v>8623</v>
      </c>
      <c r="P127" s="165">
        <f t="shared" si="59"/>
        <v>-2.1892014519056313E-2</v>
      </c>
      <c r="Q127" s="179">
        <f t="shared" si="42"/>
        <v>2.7312851579402855</v>
      </c>
      <c r="R127" s="165">
        <f t="shared" si="60"/>
        <v>2.4491384133854799E-3</v>
      </c>
      <c r="S127" s="164">
        <v>4053</v>
      </c>
      <c r="T127" s="164">
        <v>7314</v>
      </c>
      <c r="U127" s="164">
        <v>11261</v>
      </c>
      <c r="V127" s="164">
        <v>13316</v>
      </c>
      <c r="W127" s="164">
        <v>13127</v>
      </c>
      <c r="X127" s="165">
        <f t="shared" si="61"/>
        <v>-1.4193451486932962E-2</v>
      </c>
      <c r="Y127" s="179">
        <f t="shared" si="43"/>
        <v>2.2388354305452749</v>
      </c>
      <c r="Z127" s="165">
        <f t="shared" si="56"/>
        <v>2.9815670264793123E-3</v>
      </c>
    </row>
    <row r="128" spans="1:26" x14ac:dyDescent="0.25">
      <c r="A128" s="162" t="s">
        <v>116</v>
      </c>
      <c r="B128" s="163" t="s">
        <v>116</v>
      </c>
      <c r="C128" s="164">
        <v>1315</v>
      </c>
      <c r="D128" s="164">
        <v>2102</v>
      </c>
      <c r="E128" s="164">
        <v>2821</v>
      </c>
      <c r="F128" s="164">
        <v>3000</v>
      </c>
      <c r="G128" s="164">
        <v>2742</v>
      </c>
      <c r="H128" s="165">
        <f t="shared" si="57"/>
        <v>-8.5999999999999965E-2</v>
      </c>
      <c r="I128" s="179">
        <f t="shared" si="35"/>
        <v>1.0851711026615969</v>
      </c>
      <c r="J128" s="165">
        <f t="shared" si="58"/>
        <v>3.6135527997786009E-3</v>
      </c>
      <c r="K128" s="164">
        <v>1591</v>
      </c>
      <c r="L128" s="164">
        <v>5032</v>
      </c>
      <c r="M128" s="164">
        <v>5703</v>
      </c>
      <c r="N128" s="164">
        <v>5756</v>
      </c>
      <c r="O128" s="164">
        <v>5825</v>
      </c>
      <c r="P128" s="165">
        <f t="shared" si="59"/>
        <v>1.1987491313412146E-2</v>
      </c>
      <c r="Q128" s="179">
        <f t="shared" si="42"/>
        <v>2.6612193588937774</v>
      </c>
      <c r="R128" s="165">
        <f t="shared" si="60"/>
        <v>1.6544394361556792E-3</v>
      </c>
      <c r="S128" s="164">
        <v>2906</v>
      </c>
      <c r="T128" s="164">
        <v>7134</v>
      </c>
      <c r="U128" s="164">
        <v>8524</v>
      </c>
      <c r="V128" s="164">
        <v>8756</v>
      </c>
      <c r="W128" s="164">
        <v>8567</v>
      </c>
      <c r="X128" s="165">
        <f t="shared" si="61"/>
        <v>-2.1585198720877163E-2</v>
      </c>
      <c r="Y128" s="179">
        <f t="shared" si="43"/>
        <v>1.9480385409497591</v>
      </c>
      <c r="Z128" s="165">
        <f t="shared" si="56"/>
        <v>2.2568934671618559E-3</v>
      </c>
    </row>
    <row r="129" spans="1:26" x14ac:dyDescent="0.25">
      <c r="A129" s="162" t="s">
        <v>123</v>
      </c>
      <c r="B129" s="163" t="s">
        <v>123</v>
      </c>
      <c r="C129" s="164">
        <v>369</v>
      </c>
      <c r="D129" s="164">
        <v>359</v>
      </c>
      <c r="E129" s="164">
        <v>801</v>
      </c>
      <c r="F129" s="164">
        <v>649</v>
      </c>
      <c r="G129" s="164">
        <v>650</v>
      </c>
      <c r="H129" s="165">
        <f t="shared" si="57"/>
        <v>1.5408320493066618E-3</v>
      </c>
      <c r="I129" s="179">
        <f t="shared" si="35"/>
        <v>0.7615176151761518</v>
      </c>
      <c r="J129" s="165">
        <f t="shared" si="58"/>
        <v>8.5660442007880764E-4</v>
      </c>
      <c r="K129" s="164">
        <v>415</v>
      </c>
      <c r="L129" s="164">
        <v>974</v>
      </c>
      <c r="M129" s="164">
        <v>1772</v>
      </c>
      <c r="N129" s="164">
        <v>1988</v>
      </c>
      <c r="O129" s="164">
        <v>1706</v>
      </c>
      <c r="P129" s="165">
        <f t="shared" si="59"/>
        <v>-0.14185110663983902</v>
      </c>
      <c r="Q129" s="179">
        <f t="shared" si="42"/>
        <v>3.1108433734939762</v>
      </c>
      <c r="R129" s="165">
        <f t="shared" si="60"/>
        <v>4.8454483743889937E-4</v>
      </c>
      <c r="S129" s="164">
        <v>784</v>
      </c>
      <c r="T129" s="164">
        <v>1333</v>
      </c>
      <c r="U129" s="164">
        <v>2573</v>
      </c>
      <c r="V129" s="164">
        <v>2637</v>
      </c>
      <c r="W129" s="164">
        <v>2356</v>
      </c>
      <c r="X129" s="165">
        <f t="shared" si="61"/>
        <v>-0.10656048540007579</v>
      </c>
      <c r="Y129" s="179">
        <f t="shared" si="43"/>
        <v>2.0051020408163267</v>
      </c>
      <c r="Z129" s="165">
        <f t="shared" si="56"/>
        <v>6.812513950032209E-4</v>
      </c>
    </row>
    <row r="130" spans="1:26" x14ac:dyDescent="0.25">
      <c r="A130" s="162" t="s">
        <v>119</v>
      </c>
      <c r="B130" s="163" t="s">
        <v>119</v>
      </c>
      <c r="C130" s="164">
        <v>323</v>
      </c>
      <c r="D130" s="164">
        <v>312</v>
      </c>
      <c r="E130" s="164">
        <v>635</v>
      </c>
      <c r="F130" s="164">
        <v>526</v>
      </c>
      <c r="G130" s="164">
        <v>594</v>
      </c>
      <c r="H130" s="165">
        <f t="shared" si="57"/>
        <v>0.12927756653992395</v>
      </c>
      <c r="I130" s="179">
        <f t="shared" si="35"/>
        <v>0.83900928792569651</v>
      </c>
      <c r="J130" s="165">
        <f t="shared" si="58"/>
        <v>7.8280465465663338E-4</v>
      </c>
      <c r="K130" s="164">
        <v>489</v>
      </c>
      <c r="L130" s="164">
        <v>1045</v>
      </c>
      <c r="M130" s="164">
        <v>1201</v>
      </c>
      <c r="N130" s="164">
        <v>1408</v>
      </c>
      <c r="O130" s="164">
        <v>1497</v>
      </c>
      <c r="P130" s="165">
        <f t="shared" si="59"/>
        <v>6.3210227272727293E-2</v>
      </c>
      <c r="Q130" s="179">
        <f t="shared" si="42"/>
        <v>2.0613496932515338</v>
      </c>
      <c r="R130" s="165">
        <f t="shared" si="60"/>
        <v>4.2518383449357113E-4</v>
      </c>
      <c r="S130" s="164">
        <v>812</v>
      </c>
      <c r="T130" s="164">
        <v>1357</v>
      </c>
      <c r="U130" s="164">
        <v>1836</v>
      </c>
      <c r="V130" s="164">
        <v>1934</v>
      </c>
      <c r="W130" s="164">
        <v>2091</v>
      </c>
      <c r="X130" s="165">
        <f t="shared" si="61"/>
        <v>8.1178903826266913E-2</v>
      </c>
      <c r="Y130" s="179">
        <f t="shared" si="43"/>
        <v>1.5751231527093594</v>
      </c>
      <c r="Z130" s="165">
        <f t="shared" si="56"/>
        <v>4.8611642488375966E-4</v>
      </c>
    </row>
    <row r="131" spans="1:26" x14ac:dyDescent="0.25">
      <c r="A131" s="162" t="s">
        <v>128</v>
      </c>
      <c r="B131" s="163" t="s">
        <v>128</v>
      </c>
      <c r="C131" s="164">
        <v>186</v>
      </c>
      <c r="D131" s="164">
        <v>123</v>
      </c>
      <c r="E131" s="164">
        <v>250</v>
      </c>
      <c r="F131" s="164">
        <v>203</v>
      </c>
      <c r="G131" s="164">
        <v>235</v>
      </c>
      <c r="H131" s="165">
        <f t="shared" si="57"/>
        <v>0.1576354679802956</v>
      </c>
      <c r="I131" s="179">
        <f t="shared" si="35"/>
        <v>0.26344086021505375</v>
      </c>
      <c r="J131" s="165">
        <f t="shared" si="58"/>
        <v>3.0969544418233812E-4</v>
      </c>
      <c r="K131" s="164">
        <v>492</v>
      </c>
      <c r="L131" s="164">
        <v>432</v>
      </c>
      <c r="M131" s="164">
        <v>825</v>
      </c>
      <c r="N131" s="164">
        <v>1138</v>
      </c>
      <c r="O131" s="164">
        <v>1099</v>
      </c>
      <c r="P131" s="165">
        <f t="shared" si="59"/>
        <v>-3.4270650263620417E-2</v>
      </c>
      <c r="Q131" s="179">
        <f t="shared" si="42"/>
        <v>1.2337398373983741</v>
      </c>
      <c r="R131" s="165">
        <f t="shared" si="60"/>
        <v>3.1214230735366374E-4</v>
      </c>
      <c r="S131" s="164">
        <v>678</v>
      </c>
      <c r="T131" s="164">
        <v>555</v>
      </c>
      <c r="U131" s="164">
        <v>1075</v>
      </c>
      <c r="V131" s="164">
        <v>1341</v>
      </c>
      <c r="W131" s="164">
        <v>1334</v>
      </c>
      <c r="X131" s="165">
        <f t="shared" si="61"/>
        <v>-5.2199850857569396E-3</v>
      </c>
      <c r="Y131" s="179">
        <f t="shared" si="43"/>
        <v>0.96755162241887915</v>
      </c>
      <c r="Z131" s="165">
        <f t="shared" si="56"/>
        <v>2.8462699169392246E-4</v>
      </c>
    </row>
    <row r="132" spans="1:26" x14ac:dyDescent="0.25">
      <c r="A132" s="162" t="s">
        <v>131</v>
      </c>
      <c r="B132" s="163" t="s">
        <v>131</v>
      </c>
      <c r="C132" s="164">
        <v>210</v>
      </c>
      <c r="D132" s="164">
        <v>177</v>
      </c>
      <c r="E132" s="164">
        <v>253</v>
      </c>
      <c r="F132" s="164">
        <v>358</v>
      </c>
      <c r="G132" s="164">
        <v>378</v>
      </c>
      <c r="H132" s="165">
        <f t="shared" si="57"/>
        <v>5.5865921787709549E-2</v>
      </c>
      <c r="I132" s="179">
        <f t="shared" si="35"/>
        <v>0.8</v>
      </c>
      <c r="J132" s="165">
        <f t="shared" si="58"/>
        <v>4.9814841659967578E-4</v>
      </c>
      <c r="K132" s="164">
        <v>887</v>
      </c>
      <c r="L132" s="164">
        <v>742</v>
      </c>
      <c r="M132" s="164">
        <v>1632</v>
      </c>
      <c r="N132" s="164">
        <v>2097</v>
      </c>
      <c r="O132" s="164">
        <v>2115</v>
      </c>
      <c r="P132" s="165">
        <f t="shared" si="59"/>
        <v>8.5836909871244149E-3</v>
      </c>
      <c r="Q132" s="179">
        <f t="shared" si="42"/>
        <v>1.3844419391206313</v>
      </c>
      <c r="R132" s="165">
        <f t="shared" si="60"/>
        <v>6.0071062789171872E-4</v>
      </c>
      <c r="S132" s="164">
        <v>1097</v>
      </c>
      <c r="T132" s="164">
        <v>919</v>
      </c>
      <c r="U132" s="164">
        <v>1885</v>
      </c>
      <c r="V132" s="164">
        <v>2455</v>
      </c>
      <c r="W132" s="164">
        <v>2493</v>
      </c>
      <c r="X132" s="165">
        <f t="shared" si="61"/>
        <v>1.5478615071283119E-2</v>
      </c>
      <c r="Y132" s="179">
        <f t="shared" si="43"/>
        <v>1.2725615314494076</v>
      </c>
      <c r="Z132" s="165">
        <f t="shared" si="56"/>
        <v>4.9909012031911057E-4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19407</v>
      </c>
      <c r="D133" s="169">
        <f>D125-SUM(D126:D132)</f>
        <v>22363</v>
      </c>
      <c r="E133" s="169">
        <f>E125-SUM(E126:E132)</f>
        <v>30462</v>
      </c>
      <c r="F133" s="169">
        <f>F125-SUM(F126:F132)</f>
        <v>20457</v>
      </c>
      <c r="G133" s="169">
        <f>G125-SUM(G126:G132)</f>
        <v>21316</v>
      </c>
      <c r="H133" s="170">
        <f t="shared" si="57"/>
        <v>4.199051669355236E-2</v>
      </c>
      <c r="I133" s="180">
        <f t="shared" si="35"/>
        <v>9.8366568763848194E-2</v>
      </c>
      <c r="J133" s="170">
        <f t="shared" si="58"/>
        <v>2.809135356676902E-2</v>
      </c>
      <c r="K133" s="169">
        <f>K125-SUM(K126:K132)</f>
        <v>8267</v>
      </c>
      <c r="L133" s="169">
        <f>L125-SUM(L126:L132)</f>
        <v>15390</v>
      </c>
      <c r="M133" s="169">
        <f>M125-SUM(M126:M132)</f>
        <v>26712</v>
      </c>
      <c r="N133" s="169">
        <f>N125-SUM(N126:N132)</f>
        <v>30137</v>
      </c>
      <c r="O133" s="169">
        <f>O125-SUM(O126:O132)</f>
        <v>32365</v>
      </c>
      <c r="P133" s="170">
        <f t="shared" si="59"/>
        <v>7.3929057304974011E-2</v>
      </c>
      <c r="Q133" s="180">
        <f t="shared" si="42"/>
        <v>2.9149631063263577</v>
      </c>
      <c r="R133" s="170">
        <f t="shared" si="60"/>
        <v>9.1924347383997521E-3</v>
      </c>
      <c r="S133" s="169">
        <f>S125-SUM(S126:S132)</f>
        <v>27674</v>
      </c>
      <c r="T133" s="169">
        <f>T125-SUM(T126:T132)</f>
        <v>37753</v>
      </c>
      <c r="U133" s="169">
        <f>U125-SUM(U126:U132)</f>
        <v>57174</v>
      </c>
      <c r="V133" s="169">
        <f>V125-SUM(V126:V132)</f>
        <v>50594</v>
      </c>
      <c r="W133" s="169">
        <f>W125-SUM(W126:W132)</f>
        <v>53681</v>
      </c>
      <c r="X133" s="170">
        <f t="shared" si="61"/>
        <v>6.1015140135193935E-2</v>
      </c>
      <c r="Y133" s="180">
        <f t="shared" si="43"/>
        <v>0.93976295439762958</v>
      </c>
      <c r="Z133" s="170">
        <f t="shared" si="56"/>
        <v>1.513791964940309E-2</v>
      </c>
    </row>
    <row r="134" spans="1:26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68</v>
      </c>
      <c r="C135" s="176">
        <f>C136+C139</f>
        <v>0</v>
      </c>
      <c r="D135" s="176">
        <f>D136+D139</f>
        <v>29237</v>
      </c>
      <c r="E135" s="176">
        <f>E136+E139</f>
        <v>47385</v>
      </c>
      <c r="F135" s="176">
        <f>F136+F139</f>
        <v>49008</v>
      </c>
      <c r="G135" s="176">
        <f>G136+G139</f>
        <v>52595</v>
      </c>
      <c r="H135" s="177">
        <f>IFERROR(G135/F135-1,"-")</f>
        <v>7.3192131896833157E-2</v>
      </c>
      <c r="I135" s="177" t="str">
        <f t="shared" si="35"/>
        <v>-</v>
      </c>
      <c r="J135" s="177">
        <f>G135/G$9</f>
        <v>6.9312476113915208E-2</v>
      </c>
      <c r="K135" s="176">
        <f>K136+K139</f>
        <v>0</v>
      </c>
      <c r="L135" s="176">
        <f>L136+L139</f>
        <v>87353</v>
      </c>
      <c r="M135" s="176">
        <f>M136+M139</f>
        <v>163913</v>
      </c>
      <c r="N135" s="176">
        <f>N136+N139</f>
        <v>180038</v>
      </c>
      <c r="O135" s="176">
        <f>O136+O139</f>
        <v>183335</v>
      </c>
      <c r="P135" s="177">
        <f>IFERROR(O135/N135-1,"-")</f>
        <v>1.8312800630977843E-2</v>
      </c>
      <c r="Q135" s="177" t="str">
        <f t="shared" si="42"/>
        <v>-</v>
      </c>
      <c r="R135" s="177">
        <f>O135/O$9</f>
        <v>5.2071528588429436E-2</v>
      </c>
      <c r="S135" s="176">
        <f>S136+S139</f>
        <v>77095</v>
      </c>
      <c r="T135" s="176">
        <f>T136+T139</f>
        <v>116590</v>
      </c>
      <c r="U135" s="176">
        <f>U136+U139</f>
        <v>211298</v>
      </c>
      <c r="V135" s="176">
        <f>V136+V139</f>
        <v>229046</v>
      </c>
      <c r="W135" s="176">
        <f>W136+W139</f>
        <v>235930</v>
      </c>
      <c r="X135" s="177">
        <f>IFERROR(W135/V135-1,"-")</f>
        <v>3.0055098102564459E-2</v>
      </c>
      <c r="Y135" s="177">
        <f t="shared" si="43"/>
        <v>2.0602503404890071</v>
      </c>
      <c r="Z135" s="177">
        <f t="shared" ref="Z135:Z147" si="62">U135/U$9</f>
        <v>5.5945222410179005E-2</v>
      </c>
    </row>
    <row r="136" spans="1:26" x14ac:dyDescent="0.25">
      <c r="A136" s="1" t="s">
        <v>96</v>
      </c>
      <c r="B136" s="159" t="s">
        <v>97</v>
      </c>
      <c r="C136" s="160">
        <v>0</v>
      </c>
      <c r="D136" s="160">
        <v>9339</v>
      </c>
      <c r="E136" s="160">
        <v>5486</v>
      </c>
      <c r="F136" s="160">
        <v>7999</v>
      </c>
      <c r="G136" s="160">
        <v>6701</v>
      </c>
      <c r="H136" s="161">
        <f>IFERROR(G136/F136-1,"-")</f>
        <v>-0.16227028378547315</v>
      </c>
      <c r="I136" s="178" t="str">
        <f t="shared" si="35"/>
        <v>-</v>
      </c>
      <c r="J136" s="161">
        <f>G136/G$9</f>
        <v>8.8309326445355236E-3</v>
      </c>
      <c r="K136" s="160">
        <v>0</v>
      </c>
      <c r="L136" s="160">
        <v>28431</v>
      </c>
      <c r="M136" s="160">
        <v>15843</v>
      </c>
      <c r="N136" s="160">
        <v>15164</v>
      </c>
      <c r="O136" s="160">
        <v>14762</v>
      </c>
      <c r="P136" s="161">
        <f>IFERROR(O136/N136-1,"-")</f>
        <v>-2.6510155631759402E-2</v>
      </c>
      <c r="Q136" s="178" t="str">
        <f t="shared" si="42"/>
        <v>-</v>
      </c>
      <c r="R136" s="161">
        <f>O136/O$9</f>
        <v>4.1927613659279205E-3</v>
      </c>
      <c r="S136" s="160">
        <v>22432</v>
      </c>
      <c r="T136" s="160">
        <v>37770</v>
      </c>
      <c r="U136" s="160">
        <v>21329</v>
      </c>
      <c r="V136" s="160">
        <v>23163</v>
      </c>
      <c r="W136" s="160">
        <v>21463</v>
      </c>
      <c r="X136" s="161">
        <f>IFERROR(W136/V136-1,"-")</f>
        <v>-7.3392911108232983E-2</v>
      </c>
      <c r="Y136" s="178">
        <f t="shared" si="43"/>
        <v>-4.3197218259629078E-2</v>
      </c>
      <c r="Z136" s="161">
        <f t="shared" si="62"/>
        <v>5.6472642845020208E-3</v>
      </c>
    </row>
    <row r="137" spans="1:26" x14ac:dyDescent="0.25">
      <c r="A137" s="162" t="s">
        <v>103</v>
      </c>
      <c r="B137" s="163" t="s">
        <v>103</v>
      </c>
      <c r="C137" s="164">
        <v>0</v>
      </c>
      <c r="D137" s="164">
        <v>9339</v>
      </c>
      <c r="E137" s="164">
        <v>5415</v>
      </c>
      <c r="F137" s="164">
        <v>7999</v>
      </c>
      <c r="G137" s="164">
        <v>6701</v>
      </c>
      <c r="H137" s="165">
        <f>IFERROR(G137/F137-1,"-")</f>
        <v>-0.16227028378547315</v>
      </c>
      <c r="I137" s="179" t="str">
        <f t="shared" si="35"/>
        <v>-</v>
      </c>
      <c r="J137" s="165">
        <f>G137/G$9</f>
        <v>8.8309326445355236E-3</v>
      </c>
      <c r="K137" s="164">
        <v>0</v>
      </c>
      <c r="L137" s="164">
        <v>20185</v>
      </c>
      <c r="M137" s="164">
        <v>9264</v>
      </c>
      <c r="N137" s="164">
        <v>6639</v>
      </c>
      <c r="O137" s="164">
        <v>6321</v>
      </c>
      <c r="P137" s="165">
        <f>IFERROR(O137/N137-1,"-")</f>
        <v>-4.7898779936737412E-2</v>
      </c>
      <c r="Q137" s="179" t="str">
        <f t="shared" si="42"/>
        <v>-</v>
      </c>
      <c r="R137" s="165">
        <f>O137/O$9</f>
        <v>1.7953153091742572E-3</v>
      </c>
      <c r="S137" s="164">
        <v>16366</v>
      </c>
      <c r="T137" s="164">
        <v>29524</v>
      </c>
      <c r="U137" s="164">
        <v>14679</v>
      </c>
      <c r="V137" s="164">
        <v>14638</v>
      </c>
      <c r="W137" s="164">
        <v>13022</v>
      </c>
      <c r="X137" s="165">
        <f>IFERROR(W137/V137-1,"-")</f>
        <v>-0.11039759529990434</v>
      </c>
      <c r="Y137" s="179">
        <f t="shared" si="43"/>
        <v>-0.20432604179396308</v>
      </c>
      <c r="Z137" s="165">
        <f t="shared" si="62"/>
        <v>3.8865484754186863E-3</v>
      </c>
    </row>
    <row r="138" spans="1:26" x14ac:dyDescent="0.25">
      <c r="A138" s="162" t="s">
        <v>100</v>
      </c>
      <c r="B138" s="163" t="s">
        <v>100</v>
      </c>
      <c r="C138" s="164">
        <v>0</v>
      </c>
      <c r="D138" s="164">
        <v>0</v>
      </c>
      <c r="E138" s="164">
        <v>71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0</v>
      </c>
      <c r="L138" s="164">
        <v>8246</v>
      </c>
      <c r="M138" s="164">
        <v>6579</v>
      </c>
      <c r="N138" s="164">
        <v>8525</v>
      </c>
      <c r="O138" s="164">
        <v>8441</v>
      </c>
      <c r="P138" s="165">
        <f>IFERROR(O138/N138-1,"-")</f>
        <v>-9.8533724340176265E-3</v>
      </c>
      <c r="Q138" s="179" t="str">
        <f t="shared" si="42"/>
        <v>-</v>
      </c>
      <c r="R138" s="165">
        <f>O138/O$9</f>
        <v>2.3974460567536631E-3</v>
      </c>
      <c r="S138" s="164">
        <v>6066</v>
      </c>
      <c r="T138" s="164">
        <v>8246</v>
      </c>
      <c r="U138" s="164">
        <v>6650</v>
      </c>
      <c r="V138" s="164">
        <v>8525</v>
      </c>
      <c r="W138" s="164">
        <v>8441</v>
      </c>
      <c r="X138" s="165">
        <f>IFERROR(W138/V138-1,"-")</f>
        <v>-9.8533724340176265E-3</v>
      </c>
      <c r="Y138" s="179">
        <f t="shared" si="43"/>
        <v>0.39152654137817344</v>
      </c>
      <c r="Z138" s="165">
        <f t="shared" si="62"/>
        <v>1.7607158090833343E-3</v>
      </c>
    </row>
    <row r="139" spans="1:26" x14ac:dyDescent="0.25">
      <c r="A139" s="1" t="s">
        <v>146</v>
      </c>
      <c r="B139" s="159" t="s">
        <v>107</v>
      </c>
      <c r="C139" s="160">
        <v>0</v>
      </c>
      <c r="D139" s="160">
        <v>19898</v>
      </c>
      <c r="E139" s="160">
        <v>41899</v>
      </c>
      <c r="F139" s="160">
        <v>41009</v>
      </c>
      <c r="G139" s="160">
        <v>45894</v>
      </c>
      <c r="H139" s="161">
        <f>IFERROR(G139/F139-1,"-")</f>
        <v>0.11912019312833766</v>
      </c>
      <c r="I139" s="178" t="str">
        <f t="shared" si="63"/>
        <v>-</v>
      </c>
      <c r="J139" s="161">
        <f>G139/G$9</f>
        <v>6.0481543469379687E-2</v>
      </c>
      <c r="K139" s="160">
        <v>0</v>
      </c>
      <c r="L139" s="160">
        <v>58922</v>
      </c>
      <c r="M139" s="160">
        <v>148070</v>
      </c>
      <c r="N139" s="160">
        <v>164874</v>
      </c>
      <c r="O139" s="160">
        <v>168573</v>
      </c>
      <c r="P139" s="161">
        <f>IFERROR(O139/N139-1,"-")</f>
        <v>2.2435314239965143E-2</v>
      </c>
      <c r="Q139" s="178" t="str">
        <f t="shared" si="42"/>
        <v>-</v>
      </c>
      <c r="R139" s="161">
        <f>O139/O$9</f>
        <v>4.7878767222501513E-2</v>
      </c>
      <c r="S139" s="160">
        <v>54663</v>
      </c>
      <c r="T139" s="160">
        <v>78820</v>
      </c>
      <c r="U139" s="160">
        <v>189969</v>
      </c>
      <c r="V139" s="160">
        <v>205883</v>
      </c>
      <c r="W139" s="160">
        <v>214467</v>
      </c>
      <c r="X139" s="161">
        <f>IFERROR(W139/V139-1,"-")</f>
        <v>4.1693583248738397E-2</v>
      </c>
      <c r="Y139" s="178">
        <f t="shared" si="43"/>
        <v>2.9234399868283849</v>
      </c>
      <c r="Z139" s="161">
        <f t="shared" si="62"/>
        <v>5.0297958125676979E-2</v>
      </c>
    </row>
    <row r="140" spans="1:26" x14ac:dyDescent="0.25">
      <c r="A140" s="162" t="s">
        <v>110</v>
      </c>
      <c r="B140" s="163" t="s">
        <v>110</v>
      </c>
      <c r="C140" s="164">
        <v>0</v>
      </c>
      <c r="D140" s="164">
        <v>8616</v>
      </c>
      <c r="E140" s="164">
        <v>22074</v>
      </c>
      <c r="F140" s="164">
        <v>20929</v>
      </c>
      <c r="G140" s="164">
        <v>26456</v>
      </c>
      <c r="H140" s="165">
        <f t="shared" ref="H140:H147" si="64">IFERROR(G140/F140-1,"-")</f>
        <v>0.26408332935161738</v>
      </c>
      <c r="I140" s="179" t="str">
        <f t="shared" si="63"/>
        <v>-</v>
      </c>
      <c r="J140" s="165">
        <f t="shared" ref="J140:J147" si="65">G140/G$9</f>
        <v>3.4865117750161434E-2</v>
      </c>
      <c r="K140" s="164">
        <v>0</v>
      </c>
      <c r="L140" s="164">
        <v>13586</v>
      </c>
      <c r="M140" s="164">
        <v>60071</v>
      </c>
      <c r="N140" s="164">
        <v>68669</v>
      </c>
      <c r="O140" s="164">
        <v>70810</v>
      </c>
      <c r="P140" s="165">
        <f t="shared" ref="P140:P147" si="66">IFERROR(O140/N140-1,"-")</f>
        <v>3.1178552185120001E-2</v>
      </c>
      <c r="Q140" s="179" t="str">
        <f t="shared" si="42"/>
        <v>-</v>
      </c>
      <c r="R140" s="165">
        <f t="shared" ref="R140:R147" si="67">O140/O$9</f>
        <v>2.0111735017027236E-2</v>
      </c>
      <c r="S140" s="164">
        <v>18862</v>
      </c>
      <c r="T140" s="164">
        <v>22202</v>
      </c>
      <c r="U140" s="164">
        <v>82145</v>
      </c>
      <c r="V140" s="164">
        <v>89598</v>
      </c>
      <c r="W140" s="164">
        <v>97266</v>
      </c>
      <c r="X140" s="165">
        <f t="shared" ref="X140:X147" si="68">IFERROR(W140/V140-1,"-")</f>
        <v>8.5582267461327355E-2</v>
      </c>
      <c r="Y140" s="179">
        <f t="shared" si="43"/>
        <v>4.1567172092036904</v>
      </c>
      <c r="Z140" s="165">
        <f t="shared" si="62"/>
        <v>2.1749473704834661E-2</v>
      </c>
    </row>
    <row r="141" spans="1:26" x14ac:dyDescent="0.25">
      <c r="A141" s="162" t="s">
        <v>113</v>
      </c>
      <c r="B141" s="163" t="s">
        <v>113</v>
      </c>
      <c r="C141" s="164">
        <v>0</v>
      </c>
      <c r="D141" s="164">
        <v>1411</v>
      </c>
      <c r="E141" s="164">
        <v>1553</v>
      </c>
      <c r="F141" s="164">
        <v>1880</v>
      </c>
      <c r="G141" s="164">
        <v>1664</v>
      </c>
      <c r="H141" s="165">
        <f t="shared" si="64"/>
        <v>-0.11489361702127665</v>
      </c>
      <c r="I141" s="179" t="str">
        <f t="shared" si="63"/>
        <v>-</v>
      </c>
      <c r="J141" s="165">
        <f t="shared" si="65"/>
        <v>2.1929073154017473E-3</v>
      </c>
      <c r="K141" s="164">
        <v>0</v>
      </c>
      <c r="L141" s="164">
        <v>6291</v>
      </c>
      <c r="M141" s="164">
        <v>11965</v>
      </c>
      <c r="N141" s="164">
        <v>16181</v>
      </c>
      <c r="O141" s="164">
        <v>16944</v>
      </c>
      <c r="P141" s="165">
        <f t="shared" si="66"/>
        <v>4.7154069587788117E-2</v>
      </c>
      <c r="Q141" s="179" t="str">
        <f t="shared" si="42"/>
        <v>-</v>
      </c>
      <c r="R141" s="165">
        <f t="shared" si="67"/>
        <v>4.8125015976346486E-3</v>
      </c>
      <c r="S141" s="164">
        <v>5188</v>
      </c>
      <c r="T141" s="164">
        <v>7702</v>
      </c>
      <c r="U141" s="164">
        <v>13518</v>
      </c>
      <c r="V141" s="164">
        <v>18061</v>
      </c>
      <c r="W141" s="164">
        <v>18608</v>
      </c>
      <c r="X141" s="165">
        <f t="shared" si="68"/>
        <v>3.0286252145506953E-2</v>
      </c>
      <c r="Y141" s="179">
        <f t="shared" si="43"/>
        <v>2.5867386276021587</v>
      </c>
      <c r="Z141" s="165">
        <f t="shared" si="62"/>
        <v>3.5791513243892499E-3</v>
      </c>
    </row>
    <row r="142" spans="1:26" x14ac:dyDescent="0.25">
      <c r="A142" s="162" t="s">
        <v>116</v>
      </c>
      <c r="B142" s="163" t="s">
        <v>116</v>
      </c>
      <c r="C142" s="164">
        <v>0</v>
      </c>
      <c r="D142" s="164">
        <v>2188</v>
      </c>
      <c r="E142" s="164">
        <v>5813</v>
      </c>
      <c r="F142" s="164">
        <v>5043</v>
      </c>
      <c r="G142" s="164">
        <v>5027</v>
      </c>
      <c r="H142" s="165">
        <f t="shared" si="64"/>
        <v>-3.1727146539758388E-3</v>
      </c>
      <c r="I142" s="179" t="str">
        <f t="shared" si="63"/>
        <v>-</v>
      </c>
      <c r="J142" s="165">
        <f t="shared" si="65"/>
        <v>6.6248467995941012E-3</v>
      </c>
      <c r="K142" s="164">
        <v>0</v>
      </c>
      <c r="L142" s="164">
        <v>10850</v>
      </c>
      <c r="M142" s="164">
        <v>17158</v>
      </c>
      <c r="N142" s="164">
        <v>15976</v>
      </c>
      <c r="O142" s="164">
        <v>15484</v>
      </c>
      <c r="P142" s="165">
        <f t="shared" si="66"/>
        <v>-3.0796194291437207E-2</v>
      </c>
      <c r="Q142" s="179" t="str">
        <f t="shared" si="42"/>
        <v>-</v>
      </c>
      <c r="R142" s="165">
        <f t="shared" si="67"/>
        <v>4.3978266488299634E-3</v>
      </c>
      <c r="S142" s="164">
        <v>5864</v>
      </c>
      <c r="T142" s="164">
        <v>13038</v>
      </c>
      <c r="U142" s="164">
        <v>22971</v>
      </c>
      <c r="V142" s="164">
        <v>21019</v>
      </c>
      <c r="W142" s="164">
        <v>20511</v>
      </c>
      <c r="X142" s="165">
        <f t="shared" si="68"/>
        <v>-2.4168609353442116E-2</v>
      </c>
      <c r="Y142" s="179">
        <f t="shared" si="43"/>
        <v>2.4977830832196455</v>
      </c>
      <c r="Z142" s="165">
        <f t="shared" si="62"/>
        <v>6.0820154662335748E-3</v>
      </c>
    </row>
    <row r="143" spans="1:26" x14ac:dyDescent="0.25">
      <c r="A143" s="162" t="s">
        <v>123</v>
      </c>
      <c r="B143" s="163" t="s">
        <v>123</v>
      </c>
      <c r="C143" s="164">
        <v>0</v>
      </c>
      <c r="D143" s="164">
        <v>2549</v>
      </c>
      <c r="E143" s="164">
        <v>4370</v>
      </c>
      <c r="F143" s="164">
        <v>3569</v>
      </c>
      <c r="G143" s="164">
        <v>2063</v>
      </c>
      <c r="H143" s="165">
        <f t="shared" si="64"/>
        <v>-0.42196693751751191</v>
      </c>
      <c r="I143" s="179" t="str">
        <f t="shared" si="63"/>
        <v>-</v>
      </c>
      <c r="J143" s="165">
        <f t="shared" si="65"/>
        <v>2.7187306440347387E-3</v>
      </c>
      <c r="K143" s="164">
        <v>0</v>
      </c>
      <c r="L143" s="164">
        <v>1210</v>
      </c>
      <c r="M143" s="164">
        <v>3896</v>
      </c>
      <c r="N143" s="164">
        <v>3738</v>
      </c>
      <c r="O143" s="164">
        <v>3046</v>
      </c>
      <c r="P143" s="165">
        <f t="shared" si="66"/>
        <v>-0.18512573568753343</v>
      </c>
      <c r="Q143" s="179" t="str">
        <f t="shared" si="42"/>
        <v>-</v>
      </c>
      <c r="R143" s="165">
        <f t="shared" si="67"/>
        <v>8.6513691373908989E-4</v>
      </c>
      <c r="S143" s="164">
        <v>782</v>
      </c>
      <c r="T143" s="164">
        <v>3759</v>
      </c>
      <c r="U143" s="164">
        <v>8266</v>
      </c>
      <c r="V143" s="164">
        <v>7307</v>
      </c>
      <c r="W143" s="164">
        <v>5109</v>
      </c>
      <c r="X143" s="165">
        <f t="shared" si="68"/>
        <v>-0.30080744491583411</v>
      </c>
      <c r="Y143" s="179">
        <f t="shared" si="43"/>
        <v>5.5332480818414318</v>
      </c>
      <c r="Z143" s="165">
        <f t="shared" si="62"/>
        <v>2.1885829891553146E-3</v>
      </c>
    </row>
    <row r="144" spans="1:26" x14ac:dyDescent="0.25">
      <c r="A144" s="162" t="s">
        <v>119</v>
      </c>
      <c r="B144" s="163" t="s">
        <v>119</v>
      </c>
      <c r="C144" s="164">
        <v>0</v>
      </c>
      <c r="D144" s="164">
        <v>902</v>
      </c>
      <c r="E144" s="164">
        <v>435</v>
      </c>
      <c r="F144" s="164">
        <v>1205</v>
      </c>
      <c r="G144" s="164">
        <v>791</v>
      </c>
      <c r="H144" s="165">
        <f t="shared" si="64"/>
        <v>-0.34356846473029046</v>
      </c>
      <c r="I144" s="179" t="str">
        <f t="shared" si="63"/>
        <v>-</v>
      </c>
      <c r="J144" s="165">
        <f t="shared" si="65"/>
        <v>1.0424216865882105E-3</v>
      </c>
      <c r="K144" s="164">
        <v>0</v>
      </c>
      <c r="L144" s="164">
        <v>1918</v>
      </c>
      <c r="M144" s="164">
        <v>3253</v>
      </c>
      <c r="N144" s="164">
        <v>3495</v>
      </c>
      <c r="O144" s="164">
        <v>3931</v>
      </c>
      <c r="P144" s="165">
        <f t="shared" si="66"/>
        <v>0.12474964234620889</v>
      </c>
      <c r="Q144" s="179" t="str">
        <f t="shared" si="42"/>
        <v>-</v>
      </c>
      <c r="R144" s="165">
        <f t="shared" si="67"/>
        <v>1.1164980984597382E-3</v>
      </c>
      <c r="S144" s="164">
        <v>1676</v>
      </c>
      <c r="T144" s="164">
        <v>2820</v>
      </c>
      <c r="U144" s="164">
        <v>3688</v>
      </c>
      <c r="V144" s="164">
        <v>4700</v>
      </c>
      <c r="W144" s="164">
        <v>4722</v>
      </c>
      <c r="X144" s="165">
        <f t="shared" si="68"/>
        <v>4.6808510638298717E-3</v>
      </c>
      <c r="Y144" s="179">
        <f t="shared" si="43"/>
        <v>1.8174224343675416</v>
      </c>
      <c r="Z144" s="165">
        <f t="shared" si="62"/>
        <v>9.7646915848110323E-4</v>
      </c>
    </row>
    <row r="145" spans="1:26" x14ac:dyDescent="0.25">
      <c r="A145" s="162" t="s">
        <v>128</v>
      </c>
      <c r="B145" s="163" t="s">
        <v>128</v>
      </c>
      <c r="C145" s="164">
        <v>0</v>
      </c>
      <c r="D145" s="164">
        <v>93</v>
      </c>
      <c r="E145" s="164">
        <v>79</v>
      </c>
      <c r="F145" s="164">
        <v>139</v>
      </c>
      <c r="G145" s="164">
        <v>6</v>
      </c>
      <c r="H145" s="165">
        <f t="shared" si="64"/>
        <v>-0.95683453237410077</v>
      </c>
      <c r="I145" s="179" t="str">
        <f t="shared" si="63"/>
        <v>-</v>
      </c>
      <c r="J145" s="165">
        <f t="shared" si="65"/>
        <v>7.9071177238043773E-6</v>
      </c>
      <c r="K145" s="164">
        <v>0</v>
      </c>
      <c r="L145" s="164">
        <v>1104</v>
      </c>
      <c r="M145" s="164">
        <v>2826</v>
      </c>
      <c r="N145" s="164">
        <v>3106</v>
      </c>
      <c r="O145" s="164">
        <v>3058</v>
      </c>
      <c r="P145" s="165">
        <f t="shared" si="66"/>
        <v>-1.5453960077269846E-2</v>
      </c>
      <c r="Q145" s="179" t="str">
        <f t="shared" si="42"/>
        <v>-</v>
      </c>
      <c r="R145" s="165">
        <f t="shared" si="67"/>
        <v>8.6854520098953944E-4</v>
      </c>
      <c r="S145" s="164">
        <v>1597</v>
      </c>
      <c r="T145" s="164">
        <v>1197</v>
      </c>
      <c r="U145" s="164">
        <v>2905</v>
      </c>
      <c r="V145" s="164">
        <v>3245</v>
      </c>
      <c r="W145" s="164">
        <v>3064</v>
      </c>
      <c r="X145" s="165">
        <f t="shared" si="68"/>
        <v>-5.5778120184899804E-2</v>
      </c>
      <c r="Y145" s="179">
        <f t="shared" si="43"/>
        <v>0.9185973700688792</v>
      </c>
      <c r="Z145" s="165">
        <f t="shared" si="62"/>
        <v>7.6915480081008814E-4</v>
      </c>
    </row>
    <row r="146" spans="1:26" x14ac:dyDescent="0.25">
      <c r="A146" s="162" t="s">
        <v>131</v>
      </c>
      <c r="B146" s="163" t="s">
        <v>131</v>
      </c>
      <c r="C146" s="164">
        <v>0</v>
      </c>
      <c r="D146" s="164">
        <v>75</v>
      </c>
      <c r="E146" s="164">
        <v>49</v>
      </c>
      <c r="F146" s="164">
        <v>93</v>
      </c>
      <c r="G146" s="164">
        <v>54</v>
      </c>
      <c r="H146" s="165">
        <f t="shared" si="64"/>
        <v>-0.41935483870967738</v>
      </c>
      <c r="I146" s="179" t="str">
        <f t="shared" si="63"/>
        <v>-</v>
      </c>
      <c r="J146" s="165">
        <f t="shared" si="65"/>
        <v>7.1164059514239401E-5</v>
      </c>
      <c r="K146" s="164">
        <v>0</v>
      </c>
      <c r="L146" s="164">
        <v>715</v>
      </c>
      <c r="M146" s="164">
        <v>1637</v>
      </c>
      <c r="N146" s="164">
        <v>2212</v>
      </c>
      <c r="O146" s="164">
        <v>1992</v>
      </c>
      <c r="P146" s="165">
        <f t="shared" si="66"/>
        <v>-9.9457504520795714E-2</v>
      </c>
      <c r="Q146" s="179" t="str">
        <f t="shared" si="42"/>
        <v>-</v>
      </c>
      <c r="R146" s="165">
        <f t="shared" si="67"/>
        <v>5.6577568357461165E-4</v>
      </c>
      <c r="S146" s="164">
        <v>3384</v>
      </c>
      <c r="T146" s="164">
        <v>790</v>
      </c>
      <c r="U146" s="164">
        <v>1686</v>
      </c>
      <c r="V146" s="164">
        <v>2305</v>
      </c>
      <c r="W146" s="164">
        <v>2046</v>
      </c>
      <c r="X146" s="165">
        <f t="shared" si="68"/>
        <v>-0.11236442516268985</v>
      </c>
      <c r="Y146" s="179">
        <f t="shared" si="43"/>
        <v>-0.39539007092198586</v>
      </c>
      <c r="Z146" s="165">
        <f t="shared" si="62"/>
        <v>4.4640103069391E-4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0</v>
      </c>
      <c r="D147" s="169">
        <f>D139-SUM(D140:D146)</f>
        <v>4064</v>
      </c>
      <c r="E147" s="169">
        <f>E139-SUM(E140:E146)</f>
        <v>7526</v>
      </c>
      <c r="F147" s="169">
        <f>F139-SUM(F140:F146)</f>
        <v>8151</v>
      </c>
      <c r="G147" s="169">
        <f>G139-SUM(G140:G146)</f>
        <v>9833</v>
      </c>
      <c r="H147" s="170">
        <f t="shared" si="64"/>
        <v>0.20635504846031161</v>
      </c>
      <c r="I147" s="180" t="str">
        <f t="shared" si="63"/>
        <v>-</v>
      </c>
      <c r="J147" s="170">
        <f t="shared" si="65"/>
        <v>1.2958448096361408E-2</v>
      </c>
      <c r="K147" s="169">
        <f>K139-SUM(K140:K146)</f>
        <v>0</v>
      </c>
      <c r="L147" s="169">
        <f>L139-SUM(L140:L146)</f>
        <v>23248</v>
      </c>
      <c r="M147" s="169">
        <f>M139-SUM(M140:M146)</f>
        <v>47264</v>
      </c>
      <c r="N147" s="169">
        <f>N139-SUM(N140:N146)</f>
        <v>51497</v>
      </c>
      <c r="O147" s="169">
        <f>O139-SUM(O140:O146)</f>
        <v>53308</v>
      </c>
      <c r="P147" s="170">
        <f t="shared" si="66"/>
        <v>3.5167097112453138E-2</v>
      </c>
      <c r="Q147" s="180" t="str">
        <f t="shared" si="42"/>
        <v>-</v>
      </c>
      <c r="R147" s="170">
        <f t="shared" si="67"/>
        <v>1.5140748062246686E-2</v>
      </c>
      <c r="S147" s="169">
        <f>S139-SUM(S140:S146)</f>
        <v>17310</v>
      </c>
      <c r="T147" s="169">
        <f>T139-SUM(T140:T146)</f>
        <v>27312</v>
      </c>
      <c r="U147" s="169">
        <f>U139-SUM(U140:U146)</f>
        <v>54790</v>
      </c>
      <c r="V147" s="169">
        <f>V139-SUM(V140:V146)</f>
        <v>59648</v>
      </c>
      <c r="W147" s="169">
        <f>W139-SUM(W140:W146)</f>
        <v>63141</v>
      </c>
      <c r="X147" s="170">
        <f t="shared" si="68"/>
        <v>5.8560219957081605E-2</v>
      </c>
      <c r="Y147" s="180">
        <f t="shared" si="43"/>
        <v>2.6476603119584055</v>
      </c>
      <c r="Z147" s="170">
        <f t="shared" si="62"/>
        <v>1.4506709651079081E-2</v>
      </c>
    </row>
    <row r="148" spans="1:26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68</v>
      </c>
      <c r="C149" s="176">
        <f>C150+C153</f>
        <v>11846</v>
      </c>
      <c r="D149" s="176">
        <f>D150+D153</f>
        <v>15189</v>
      </c>
      <c r="E149" s="176">
        <f>E150+E153</f>
        <v>30370</v>
      </c>
      <c r="F149" s="176">
        <f>F150+F153</f>
        <v>30695</v>
      </c>
      <c r="G149" s="176">
        <f>G150+G153</f>
        <v>35796</v>
      </c>
      <c r="H149" s="177">
        <f>IFERROR(G149/F149-1,"-")</f>
        <v>0.16618341749470589</v>
      </c>
      <c r="I149" s="177">
        <f t="shared" si="63"/>
        <v>2.0217795036299173</v>
      </c>
      <c r="J149" s="177">
        <f>G149/G$9</f>
        <v>4.717386434021692E-2</v>
      </c>
      <c r="K149" s="176">
        <f>K150+K153</f>
        <v>30203</v>
      </c>
      <c r="L149" s="176">
        <f>L150+L153</f>
        <v>55599</v>
      </c>
      <c r="M149" s="176">
        <f>M150+M153</f>
        <v>77698</v>
      </c>
      <c r="N149" s="176">
        <f>N150+N153</f>
        <v>83047</v>
      </c>
      <c r="O149" s="176">
        <f>O150+O153</f>
        <v>81300</v>
      </c>
      <c r="P149" s="177">
        <f>IFERROR(O149/N149-1,"-")</f>
        <v>-2.1036280660348905E-2</v>
      </c>
      <c r="Q149" s="177">
        <f t="shared" si="42"/>
        <v>1.6917855842134886</v>
      </c>
      <c r="R149" s="177">
        <f>O149/O$9</f>
        <v>2.3091146121795143E-2</v>
      </c>
      <c r="S149" s="176">
        <f>S150+S153</f>
        <v>42049</v>
      </c>
      <c r="T149" s="176">
        <f>T150+T153</f>
        <v>70788</v>
      </c>
      <c r="U149" s="176">
        <f>U150+U153</f>
        <v>108068</v>
      </c>
      <c r="V149" s="176">
        <f>V150+V153</f>
        <v>113742</v>
      </c>
      <c r="W149" s="176">
        <f>W150+W153</f>
        <v>117096</v>
      </c>
      <c r="X149" s="177">
        <f>IFERROR(W149/V149-1,"-")</f>
        <v>2.948778815213382E-2</v>
      </c>
      <c r="Y149" s="177">
        <f t="shared" si="43"/>
        <v>1.7847511236890297</v>
      </c>
      <c r="Z149" s="177">
        <f t="shared" ref="Z149:Z161" si="69">U149/U$9</f>
        <v>2.8613088128724477E-2</v>
      </c>
    </row>
    <row r="150" spans="1:26" x14ac:dyDescent="0.25">
      <c r="A150" s="1" t="s">
        <v>96</v>
      </c>
      <c r="B150" s="159" t="s">
        <v>97</v>
      </c>
      <c r="C150" s="160">
        <v>8198</v>
      </c>
      <c r="D150" s="160">
        <v>8139</v>
      </c>
      <c r="E150" s="160">
        <v>18008</v>
      </c>
      <c r="F150" s="160">
        <v>17683</v>
      </c>
      <c r="G150" s="160">
        <v>18511</v>
      </c>
      <c r="H150" s="161">
        <f>IFERROR(G150/F150-1,"-")</f>
        <v>4.6824633829101403E-2</v>
      </c>
      <c r="I150" s="178">
        <f t="shared" si="63"/>
        <v>1.2579897535984386</v>
      </c>
      <c r="J150" s="161">
        <f>G150/G$9</f>
        <v>2.4394776030890474E-2</v>
      </c>
      <c r="K150" s="160">
        <v>13645</v>
      </c>
      <c r="L150" s="160">
        <v>31999</v>
      </c>
      <c r="M150" s="160">
        <v>38624</v>
      </c>
      <c r="N150" s="160">
        <v>38986</v>
      </c>
      <c r="O150" s="160">
        <v>34388</v>
      </c>
      <c r="P150" s="161">
        <f>IFERROR(O150/N150-1,"-")</f>
        <v>-0.11793977325193661</v>
      </c>
      <c r="Q150" s="178">
        <f t="shared" si="42"/>
        <v>1.5201905459875413</v>
      </c>
      <c r="R150" s="161">
        <f>O150/O$9</f>
        <v>9.7670151640380249E-3</v>
      </c>
      <c r="S150" s="160">
        <v>21843</v>
      </c>
      <c r="T150" s="160">
        <v>40138</v>
      </c>
      <c r="U150" s="160">
        <v>56632</v>
      </c>
      <c r="V150" s="160">
        <v>56669</v>
      </c>
      <c r="W150" s="160">
        <v>52899</v>
      </c>
      <c r="X150" s="161">
        <f>IFERROR(W150/V150-1,"-")</f>
        <v>-6.6526672431135192E-2</v>
      </c>
      <c r="Y150" s="178">
        <f t="shared" si="43"/>
        <v>1.4217827221535502</v>
      </c>
      <c r="Z150" s="161">
        <f t="shared" si="69"/>
        <v>1.4994414691730434E-2</v>
      </c>
    </row>
    <row r="151" spans="1:26" x14ac:dyDescent="0.25">
      <c r="A151" s="162" t="s">
        <v>103</v>
      </c>
      <c r="B151" s="163" t="s">
        <v>103</v>
      </c>
      <c r="C151" s="164">
        <v>3239</v>
      </c>
      <c r="D151" s="164">
        <v>4159</v>
      </c>
      <c r="E151" s="164">
        <v>6621</v>
      </c>
      <c r="F151" s="164">
        <v>5819</v>
      </c>
      <c r="G151" s="164">
        <v>5597</v>
      </c>
      <c r="H151" s="165">
        <f>IFERROR(G151/F151-1,"-")</f>
        <v>-3.8150885031792425E-2</v>
      </c>
      <c r="I151" s="179">
        <f t="shared" si="63"/>
        <v>0.72800246989811668</v>
      </c>
      <c r="J151" s="165">
        <f>G151/G$9</f>
        <v>7.3760229833555171E-3</v>
      </c>
      <c r="K151" s="164">
        <v>11144</v>
      </c>
      <c r="L151" s="164">
        <v>28141</v>
      </c>
      <c r="M151" s="164">
        <v>34603</v>
      </c>
      <c r="N151" s="164">
        <v>36698</v>
      </c>
      <c r="O151" s="164">
        <v>31174</v>
      </c>
      <c r="P151" s="165">
        <f>IFERROR(O151/N151-1,"-")</f>
        <v>-0.15052591421875849</v>
      </c>
      <c r="Q151" s="179">
        <f t="shared" ref="Q151:Q161" si="70">IFERROR(O151/K151-1,"-")</f>
        <v>1.7973797559224693</v>
      </c>
      <c r="R151" s="165">
        <f>O151/O$9</f>
        <v>8.8541622287926433E-3</v>
      </c>
      <c r="S151" s="164">
        <v>14383</v>
      </c>
      <c r="T151" s="164">
        <v>32300</v>
      </c>
      <c r="U151" s="164">
        <v>41224</v>
      </c>
      <c r="V151" s="164">
        <v>42517</v>
      </c>
      <c r="W151" s="164">
        <v>36771</v>
      </c>
      <c r="X151" s="165">
        <f>IFERROR(W151/V151-1,"-")</f>
        <v>-0.1351459416233507</v>
      </c>
      <c r="Y151" s="179">
        <f t="shared" ref="Y151:Y161" si="71">IFERROR(W151/S151-1,"-")</f>
        <v>1.5565598275742194</v>
      </c>
      <c r="Z151" s="165">
        <f t="shared" si="69"/>
        <v>1.0914849400549079E-2</v>
      </c>
    </row>
    <row r="152" spans="1:26" x14ac:dyDescent="0.25">
      <c r="A152" s="162" t="s">
        <v>100</v>
      </c>
      <c r="B152" s="163" t="s">
        <v>100</v>
      </c>
      <c r="C152" s="164">
        <v>4959</v>
      </c>
      <c r="D152" s="164">
        <v>3980</v>
      </c>
      <c r="E152" s="164">
        <v>11387</v>
      </c>
      <c r="F152" s="164">
        <v>11864</v>
      </c>
      <c r="G152" s="164">
        <v>12914</v>
      </c>
      <c r="H152" s="165">
        <f>IFERROR(G152/F152-1,"-")</f>
        <v>8.8503034389750601E-2</v>
      </c>
      <c r="I152" s="179">
        <f t="shared" si="63"/>
        <v>1.6041540633192177</v>
      </c>
      <c r="J152" s="165">
        <f>G152/G$9</f>
        <v>1.7018753047534956E-2</v>
      </c>
      <c r="K152" s="164">
        <v>2501</v>
      </c>
      <c r="L152" s="164">
        <v>3858</v>
      </c>
      <c r="M152" s="164">
        <v>4021</v>
      </c>
      <c r="N152" s="164">
        <v>2288</v>
      </c>
      <c r="O152" s="164">
        <v>3214</v>
      </c>
      <c r="P152" s="165">
        <f>IFERROR(O152/N152-1,"-")</f>
        <v>0.4047202797202798</v>
      </c>
      <c r="Q152" s="179">
        <f t="shared" si="70"/>
        <v>0.28508596561375454</v>
      </c>
      <c r="R152" s="165">
        <f>O152/O$9</f>
        <v>9.1285293524538246E-4</v>
      </c>
      <c r="S152" s="164">
        <v>7460</v>
      </c>
      <c r="T152" s="164">
        <v>7838</v>
      </c>
      <c r="U152" s="164">
        <v>15408</v>
      </c>
      <c r="V152" s="164">
        <v>14152</v>
      </c>
      <c r="W152" s="164">
        <v>16128</v>
      </c>
      <c r="X152" s="165">
        <f>IFERROR(W152/V152-1,"-")</f>
        <v>0.13962690785754672</v>
      </c>
      <c r="Y152" s="179">
        <f t="shared" si="71"/>
        <v>1.1619302949061661</v>
      </c>
      <c r="Z152" s="165">
        <f t="shared" si="69"/>
        <v>4.0795652911813553E-3</v>
      </c>
    </row>
    <row r="153" spans="1:26" x14ac:dyDescent="0.25">
      <c r="A153" s="1" t="s">
        <v>146</v>
      </c>
      <c r="B153" s="159" t="s">
        <v>107</v>
      </c>
      <c r="C153" s="160">
        <v>3648</v>
      </c>
      <c r="D153" s="160">
        <v>7050</v>
      </c>
      <c r="E153" s="160">
        <v>12362</v>
      </c>
      <c r="F153" s="160">
        <v>13012</v>
      </c>
      <c r="G153" s="160">
        <v>17285</v>
      </c>
      <c r="H153" s="161">
        <f>IFERROR(G153/F153-1,"-")</f>
        <v>0.3283891792191822</v>
      </c>
      <c r="I153" s="178">
        <f t="shared" si="63"/>
        <v>3.7382127192982457</v>
      </c>
      <c r="J153" s="161">
        <f>G153/G$9</f>
        <v>2.2779088309326446E-2</v>
      </c>
      <c r="K153" s="160">
        <v>16558</v>
      </c>
      <c r="L153" s="160">
        <v>23600</v>
      </c>
      <c r="M153" s="160">
        <v>39074</v>
      </c>
      <c r="N153" s="160">
        <v>44061</v>
      </c>
      <c r="O153" s="160">
        <v>46912</v>
      </c>
      <c r="P153" s="161">
        <f>IFERROR(O153/N153-1,"-")</f>
        <v>6.4705748848187694E-2</v>
      </c>
      <c r="Q153" s="178">
        <f t="shared" si="70"/>
        <v>1.8331924145428191</v>
      </c>
      <c r="R153" s="161">
        <f>O153/O$9</f>
        <v>1.332413095775712E-2</v>
      </c>
      <c r="S153" s="160">
        <v>20206</v>
      </c>
      <c r="T153" s="160">
        <v>30650</v>
      </c>
      <c r="U153" s="160">
        <v>51436</v>
      </c>
      <c r="V153" s="160">
        <v>57073</v>
      </c>
      <c r="W153" s="160">
        <v>64197</v>
      </c>
      <c r="X153" s="161">
        <f>IFERROR(W153/V153-1,"-")</f>
        <v>0.12482259562314924</v>
      </c>
      <c r="Y153" s="178">
        <f t="shared" si="71"/>
        <v>2.1771256062555677</v>
      </c>
      <c r="Z153" s="161">
        <f t="shared" si="69"/>
        <v>1.3618673436994043E-2</v>
      </c>
    </row>
    <row r="154" spans="1:26" x14ac:dyDescent="0.25">
      <c r="A154" s="162" t="s">
        <v>110</v>
      </c>
      <c r="B154" s="163" t="s">
        <v>110</v>
      </c>
      <c r="C154" s="164">
        <v>434</v>
      </c>
      <c r="D154" s="164">
        <v>401</v>
      </c>
      <c r="E154" s="164">
        <v>974</v>
      </c>
      <c r="F154" s="164">
        <v>983</v>
      </c>
      <c r="G154" s="164">
        <v>1429</v>
      </c>
      <c r="H154" s="165">
        <f t="shared" ref="H154:H161" si="72">IFERROR(G154/F154-1,"-")</f>
        <v>0.45371312309257372</v>
      </c>
      <c r="I154" s="179">
        <f t="shared" si="63"/>
        <v>2.2926267281105992</v>
      </c>
      <c r="J154" s="165">
        <f t="shared" ref="J154:J161" si="73">G154/G$9</f>
        <v>1.8832118712194094E-3</v>
      </c>
      <c r="K154" s="164">
        <v>5335</v>
      </c>
      <c r="L154" s="164">
        <v>5197</v>
      </c>
      <c r="M154" s="164">
        <v>18197</v>
      </c>
      <c r="N154" s="164">
        <v>17767</v>
      </c>
      <c r="O154" s="164">
        <v>18362</v>
      </c>
      <c r="P154" s="165">
        <f t="shared" ref="P154:P161" si="74">IFERROR(O154/N154-1,"-")</f>
        <v>3.3489052738222558E-2</v>
      </c>
      <c r="Q154" s="179">
        <f t="shared" si="70"/>
        <v>2.4417994376757264</v>
      </c>
      <c r="R154" s="165">
        <f t="shared" ref="R154:R161" si="75">O154/O$9</f>
        <v>5.2152475410627607E-3</v>
      </c>
      <c r="S154" s="164">
        <v>5769</v>
      </c>
      <c r="T154" s="164">
        <v>5598</v>
      </c>
      <c r="U154" s="164">
        <v>19171</v>
      </c>
      <c r="V154" s="164">
        <v>18750</v>
      </c>
      <c r="W154" s="164">
        <v>19791</v>
      </c>
      <c r="X154" s="165">
        <f t="shared" ref="X154:X161" si="76">IFERROR(W154/V154-1,"-")</f>
        <v>5.5520000000000014E-2</v>
      </c>
      <c r="Y154" s="179">
        <f t="shared" si="71"/>
        <v>2.4305772230889238</v>
      </c>
      <c r="Z154" s="165">
        <f t="shared" si="69"/>
        <v>5.0758921467573834E-3</v>
      </c>
    </row>
    <row r="155" spans="1:26" x14ac:dyDescent="0.25">
      <c r="A155" s="162" t="s">
        <v>113</v>
      </c>
      <c r="B155" s="163" t="s">
        <v>113</v>
      </c>
      <c r="C155" s="164">
        <v>651</v>
      </c>
      <c r="D155" s="164">
        <v>1400</v>
      </c>
      <c r="E155" s="164">
        <v>2438</v>
      </c>
      <c r="F155" s="164">
        <v>2568</v>
      </c>
      <c r="G155" s="164">
        <v>2962</v>
      </c>
      <c r="H155" s="165">
        <f t="shared" si="72"/>
        <v>0.15342679127725867</v>
      </c>
      <c r="I155" s="179">
        <f t="shared" si="63"/>
        <v>3.5499231950844852</v>
      </c>
      <c r="J155" s="165">
        <f t="shared" si="73"/>
        <v>3.903480449651428E-3</v>
      </c>
      <c r="K155" s="164">
        <v>3972</v>
      </c>
      <c r="L155" s="164">
        <v>6636</v>
      </c>
      <c r="M155" s="164">
        <v>7498</v>
      </c>
      <c r="N155" s="164">
        <v>7764</v>
      </c>
      <c r="O155" s="164">
        <v>7140</v>
      </c>
      <c r="P155" s="165">
        <f t="shared" si="74"/>
        <v>-8.037094281298296E-2</v>
      </c>
      <c r="Q155" s="179">
        <f t="shared" si="70"/>
        <v>0.797583081570997</v>
      </c>
      <c r="R155" s="165">
        <f t="shared" si="75"/>
        <v>2.0279309140174332E-3</v>
      </c>
      <c r="S155" s="164">
        <v>4623</v>
      </c>
      <c r="T155" s="164">
        <v>8036</v>
      </c>
      <c r="U155" s="164">
        <v>9936</v>
      </c>
      <c r="V155" s="164">
        <v>10332</v>
      </c>
      <c r="W155" s="164">
        <v>10102</v>
      </c>
      <c r="X155" s="165">
        <f t="shared" si="76"/>
        <v>-2.2260936895083239E-2</v>
      </c>
      <c r="Y155" s="179">
        <f t="shared" si="71"/>
        <v>1.1851611507678999</v>
      </c>
      <c r="Z155" s="165">
        <f t="shared" si="69"/>
        <v>2.6307477111356405E-3</v>
      </c>
    </row>
    <row r="156" spans="1:26" x14ac:dyDescent="0.25">
      <c r="A156" s="162" t="s">
        <v>116</v>
      </c>
      <c r="B156" s="163" t="s">
        <v>116</v>
      </c>
      <c r="C156" s="164">
        <v>563</v>
      </c>
      <c r="D156" s="164">
        <v>1370</v>
      </c>
      <c r="E156" s="164">
        <v>2211</v>
      </c>
      <c r="F156" s="164">
        <v>2245</v>
      </c>
      <c r="G156" s="164">
        <v>2884</v>
      </c>
      <c r="H156" s="165">
        <f t="shared" si="72"/>
        <v>0.2846325167037862</v>
      </c>
      <c r="I156" s="179">
        <f t="shared" si="63"/>
        <v>4.1225577264653639</v>
      </c>
      <c r="J156" s="165">
        <f t="shared" si="73"/>
        <v>3.8006879192419708E-3</v>
      </c>
      <c r="K156" s="164">
        <v>1717</v>
      </c>
      <c r="L156" s="164">
        <v>3754</v>
      </c>
      <c r="M156" s="164">
        <v>4261</v>
      </c>
      <c r="N156" s="164">
        <v>7004</v>
      </c>
      <c r="O156" s="164">
        <v>8840</v>
      </c>
      <c r="P156" s="165">
        <f t="shared" si="74"/>
        <v>0.26213592233009719</v>
      </c>
      <c r="Q156" s="179">
        <f t="shared" si="70"/>
        <v>4.1485148514851486</v>
      </c>
      <c r="R156" s="165">
        <f t="shared" si="75"/>
        <v>2.5107716078311081E-3</v>
      </c>
      <c r="S156" s="164">
        <v>2280</v>
      </c>
      <c r="T156" s="164">
        <v>5124</v>
      </c>
      <c r="U156" s="164">
        <v>6472</v>
      </c>
      <c r="V156" s="164">
        <v>9249</v>
      </c>
      <c r="W156" s="164">
        <v>11724</v>
      </c>
      <c r="X156" s="165">
        <f t="shared" si="76"/>
        <v>0.26759649691858578</v>
      </c>
      <c r="Y156" s="179">
        <f t="shared" si="71"/>
        <v>4.1421052631578945</v>
      </c>
      <c r="Z156" s="165">
        <f t="shared" si="69"/>
        <v>1.7135868746447128E-3</v>
      </c>
    </row>
    <row r="157" spans="1:26" x14ac:dyDescent="0.25">
      <c r="A157" s="162" t="s">
        <v>123</v>
      </c>
      <c r="B157" s="163" t="s">
        <v>123</v>
      </c>
      <c r="C157" s="164">
        <v>250</v>
      </c>
      <c r="D157" s="164">
        <v>317</v>
      </c>
      <c r="E157" s="164">
        <v>761</v>
      </c>
      <c r="F157" s="164">
        <v>634</v>
      </c>
      <c r="G157" s="164">
        <v>898</v>
      </c>
      <c r="H157" s="165">
        <f t="shared" si="72"/>
        <v>0.41640378548895907</v>
      </c>
      <c r="I157" s="179">
        <f t="shared" si="63"/>
        <v>2.5920000000000001</v>
      </c>
      <c r="J157" s="165">
        <f t="shared" si="73"/>
        <v>1.1834319526627219E-3</v>
      </c>
      <c r="K157" s="164">
        <v>328</v>
      </c>
      <c r="L157" s="164">
        <v>589</v>
      </c>
      <c r="M157" s="164">
        <v>856</v>
      </c>
      <c r="N157" s="164">
        <v>868</v>
      </c>
      <c r="O157" s="164">
        <v>969</v>
      </c>
      <c r="P157" s="165">
        <f t="shared" si="74"/>
        <v>0.11635944700460832</v>
      </c>
      <c r="Q157" s="179">
        <f t="shared" si="70"/>
        <v>1.9542682926829267</v>
      </c>
      <c r="R157" s="165">
        <f t="shared" si="75"/>
        <v>2.7521919547379454E-4</v>
      </c>
      <c r="S157" s="164">
        <v>578</v>
      </c>
      <c r="T157" s="164">
        <v>906</v>
      </c>
      <c r="U157" s="164">
        <v>1617</v>
      </c>
      <c r="V157" s="164">
        <v>1502</v>
      </c>
      <c r="W157" s="164">
        <v>1867</v>
      </c>
      <c r="X157" s="165">
        <f t="shared" si="76"/>
        <v>0.24300932090545935</v>
      </c>
      <c r="Y157" s="179">
        <f t="shared" si="71"/>
        <v>2.2301038062283736</v>
      </c>
      <c r="Z157" s="165">
        <f t="shared" si="69"/>
        <v>4.2813194936657916E-4</v>
      </c>
    </row>
    <row r="158" spans="1:26" x14ac:dyDescent="0.25">
      <c r="A158" s="162" t="s">
        <v>119</v>
      </c>
      <c r="B158" s="163" t="s">
        <v>119</v>
      </c>
      <c r="C158" s="164">
        <v>236</v>
      </c>
      <c r="D158" s="164">
        <v>351</v>
      </c>
      <c r="E158" s="164">
        <v>597</v>
      </c>
      <c r="F158" s="164">
        <v>569</v>
      </c>
      <c r="G158" s="164">
        <v>772</v>
      </c>
      <c r="H158" s="165">
        <f t="shared" si="72"/>
        <v>0.35676625659050965</v>
      </c>
      <c r="I158" s="179">
        <f t="shared" si="63"/>
        <v>2.2711864406779663</v>
      </c>
      <c r="J158" s="165">
        <f t="shared" si="73"/>
        <v>1.0173824804628299E-3</v>
      </c>
      <c r="K158" s="164">
        <v>1262</v>
      </c>
      <c r="L158" s="164">
        <v>1393</v>
      </c>
      <c r="M158" s="164">
        <v>2346</v>
      </c>
      <c r="N158" s="164">
        <v>2305</v>
      </c>
      <c r="O158" s="164">
        <v>2540</v>
      </c>
      <c r="P158" s="165">
        <f t="shared" si="74"/>
        <v>0.10195227765726678</v>
      </c>
      <c r="Q158" s="179">
        <f t="shared" si="70"/>
        <v>1.0126782884310619</v>
      </c>
      <c r="R158" s="165">
        <f t="shared" si="75"/>
        <v>7.2142080134513734E-4</v>
      </c>
      <c r="S158" s="164">
        <v>1498</v>
      </c>
      <c r="T158" s="164">
        <v>1744</v>
      </c>
      <c r="U158" s="164">
        <v>2943</v>
      </c>
      <c r="V158" s="164">
        <v>2874</v>
      </c>
      <c r="W158" s="164">
        <v>3312</v>
      </c>
      <c r="X158" s="165">
        <f t="shared" si="76"/>
        <v>0.15240083507306879</v>
      </c>
      <c r="Y158" s="179">
        <f t="shared" si="71"/>
        <v>1.2109479305740987</v>
      </c>
      <c r="Z158" s="165">
        <f t="shared" si="69"/>
        <v>7.7921603400485004E-4</v>
      </c>
    </row>
    <row r="159" spans="1:26" x14ac:dyDescent="0.25">
      <c r="A159" s="162" t="s">
        <v>128</v>
      </c>
      <c r="B159" s="163" t="s">
        <v>128</v>
      </c>
      <c r="C159" s="164">
        <v>58</v>
      </c>
      <c r="D159" s="164">
        <v>71</v>
      </c>
      <c r="E159" s="164">
        <v>195</v>
      </c>
      <c r="F159" s="164">
        <v>156</v>
      </c>
      <c r="G159" s="164">
        <v>110</v>
      </c>
      <c r="H159" s="165">
        <f t="shared" si="72"/>
        <v>-0.29487179487179482</v>
      </c>
      <c r="I159" s="179">
        <f t="shared" si="63"/>
        <v>0.89655172413793105</v>
      </c>
      <c r="J159" s="165">
        <f t="shared" si="73"/>
        <v>1.449638249364136E-4</v>
      </c>
      <c r="K159" s="164">
        <v>174</v>
      </c>
      <c r="L159" s="164">
        <v>211</v>
      </c>
      <c r="M159" s="164">
        <v>277</v>
      </c>
      <c r="N159" s="164">
        <v>276</v>
      </c>
      <c r="O159" s="164">
        <v>264</v>
      </c>
      <c r="P159" s="165">
        <f t="shared" si="74"/>
        <v>-4.3478260869565188E-2</v>
      </c>
      <c r="Q159" s="179">
        <f t="shared" si="70"/>
        <v>0.51724137931034475</v>
      </c>
      <c r="R159" s="165">
        <f t="shared" si="75"/>
        <v>7.4982319509888295E-5</v>
      </c>
      <c r="S159" s="164">
        <v>232</v>
      </c>
      <c r="T159" s="164">
        <v>282</v>
      </c>
      <c r="U159" s="164">
        <v>472</v>
      </c>
      <c r="V159" s="164">
        <v>432</v>
      </c>
      <c r="W159" s="164">
        <v>374</v>
      </c>
      <c r="X159" s="165">
        <f t="shared" si="76"/>
        <v>-0.1342592592592593</v>
      </c>
      <c r="Y159" s="179">
        <f t="shared" si="71"/>
        <v>0.61206896551724133</v>
      </c>
      <c r="Z159" s="165">
        <f t="shared" si="69"/>
        <v>1.2497110705072688E-4</v>
      </c>
    </row>
    <row r="160" spans="1:26" x14ac:dyDescent="0.25">
      <c r="A160" s="162" t="s">
        <v>131</v>
      </c>
      <c r="B160" s="163" t="s">
        <v>131</v>
      </c>
      <c r="C160" s="164">
        <v>70</v>
      </c>
      <c r="D160" s="164">
        <v>84</v>
      </c>
      <c r="E160" s="164">
        <v>99</v>
      </c>
      <c r="F160" s="164">
        <v>155</v>
      </c>
      <c r="G160" s="164">
        <v>126</v>
      </c>
      <c r="H160" s="165">
        <f t="shared" si="72"/>
        <v>-0.18709677419354842</v>
      </c>
      <c r="I160" s="179">
        <f t="shared" si="63"/>
        <v>0.8</v>
      </c>
      <c r="J160" s="165">
        <f t="shared" si="73"/>
        <v>1.6604947219989194E-4</v>
      </c>
      <c r="K160" s="164">
        <v>228</v>
      </c>
      <c r="L160" s="164">
        <v>362</v>
      </c>
      <c r="M160" s="164">
        <v>555</v>
      </c>
      <c r="N160" s="164">
        <v>677</v>
      </c>
      <c r="O160" s="164">
        <v>456</v>
      </c>
      <c r="P160" s="165">
        <f t="shared" si="74"/>
        <v>-0.3264401772525849</v>
      </c>
      <c r="Q160" s="179">
        <f t="shared" si="70"/>
        <v>1</v>
      </c>
      <c r="R160" s="165">
        <f t="shared" si="75"/>
        <v>1.2951491551707977E-4</v>
      </c>
      <c r="S160" s="164">
        <v>298</v>
      </c>
      <c r="T160" s="164">
        <v>446</v>
      </c>
      <c r="U160" s="164">
        <v>654</v>
      </c>
      <c r="V160" s="164">
        <v>832</v>
      </c>
      <c r="W160" s="164">
        <v>582</v>
      </c>
      <c r="X160" s="165">
        <f t="shared" si="76"/>
        <v>-0.30048076923076927</v>
      </c>
      <c r="Y160" s="179">
        <f t="shared" si="71"/>
        <v>0.95302013422818788</v>
      </c>
      <c r="Z160" s="165">
        <f t="shared" si="69"/>
        <v>1.7315911866774445E-4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1386</v>
      </c>
      <c r="D161" s="169">
        <f>D153-SUM(D154:D160)</f>
        <v>3056</v>
      </c>
      <c r="E161" s="169">
        <f>E153-SUM(E154:E160)</f>
        <v>5087</v>
      </c>
      <c r="F161" s="169">
        <f>F153-SUM(F154:F160)</f>
        <v>5702</v>
      </c>
      <c r="G161" s="169">
        <f>G153-SUM(G154:G160)</f>
        <v>8104</v>
      </c>
      <c r="H161" s="170">
        <f t="shared" si="72"/>
        <v>0.42125569975447208</v>
      </c>
      <c r="I161" s="180">
        <f t="shared" si="63"/>
        <v>4.8470418470418473</v>
      </c>
      <c r="J161" s="170">
        <f t="shared" si="73"/>
        <v>1.0679880338951779E-2</v>
      </c>
      <c r="K161" s="169">
        <f>K153-SUM(K154:K160)</f>
        <v>3542</v>
      </c>
      <c r="L161" s="169">
        <f>L153-SUM(L154:L160)</f>
        <v>5458</v>
      </c>
      <c r="M161" s="169">
        <f>M153-SUM(M154:M160)</f>
        <v>5084</v>
      </c>
      <c r="N161" s="169">
        <f>N153-SUM(N154:N160)</f>
        <v>7400</v>
      </c>
      <c r="O161" s="169">
        <f>O153-SUM(O154:O160)</f>
        <v>8341</v>
      </c>
      <c r="P161" s="170">
        <f t="shared" si="74"/>
        <v>0.12716216216216214</v>
      </c>
      <c r="Q161" s="180">
        <f t="shared" si="70"/>
        <v>1.3548842461885942</v>
      </c>
      <c r="R161" s="170">
        <f t="shared" si="75"/>
        <v>2.3690436629999175E-3</v>
      </c>
      <c r="S161" s="169">
        <f>S153-SUM(S154:S160)</f>
        <v>4928</v>
      </c>
      <c r="T161" s="169">
        <f>T153-SUM(T154:T160)</f>
        <v>8514</v>
      </c>
      <c r="U161" s="169">
        <f>U153-SUM(U154:U160)</f>
        <v>10171</v>
      </c>
      <c r="V161" s="169">
        <f>V153-SUM(V154:V160)</f>
        <v>13102</v>
      </c>
      <c r="W161" s="169">
        <f>W153-SUM(W154:W160)</f>
        <v>16445</v>
      </c>
      <c r="X161" s="170">
        <f t="shared" si="76"/>
        <v>0.25515188520836518</v>
      </c>
      <c r="Y161" s="180">
        <f t="shared" si="71"/>
        <v>2.3370535714285716</v>
      </c>
      <c r="Z161" s="170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F603-AFE9-47ED-9FA0-E0F06FA9FAEA}">
  <sheetPr>
    <tabColor theme="8" tint="0.59999389629810485"/>
  </sheetPr>
  <dimension ref="A4:L76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0" t="s">
        <v>218</v>
      </c>
      <c r="C4" s="270"/>
      <c r="D4" s="270"/>
      <c r="E4" s="270"/>
      <c r="F4" s="270"/>
      <c r="G4" s="270"/>
      <c r="H4" s="270"/>
      <c r="I4" s="270"/>
      <c r="J4" s="270"/>
      <c r="K4" s="27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1" t="s">
        <v>50</v>
      </c>
      <c r="C7" s="274" t="s">
        <v>8</v>
      </c>
      <c r="D7" s="15" t="s">
        <v>30</v>
      </c>
      <c r="E7" s="16">
        <v>3083</v>
      </c>
      <c r="F7" s="16">
        <v>19941</v>
      </c>
      <c r="G7" s="16">
        <v>21527</v>
      </c>
      <c r="H7" s="16">
        <v>21188</v>
      </c>
      <c r="I7" s="16">
        <v>20505</v>
      </c>
      <c r="J7" s="17">
        <f>I7/H7-1</f>
        <v>-3.2235227487256934E-2</v>
      </c>
      <c r="K7" s="16">
        <f>I7-H7</f>
        <v>-683</v>
      </c>
      <c r="L7" s="18">
        <f>I7/$I$7</f>
        <v>1</v>
      </c>
    </row>
    <row r="8" spans="2:12" x14ac:dyDescent="0.25">
      <c r="B8" s="272"/>
      <c r="C8" s="275"/>
      <c r="D8" s="19" t="s">
        <v>31</v>
      </c>
      <c r="E8" s="20">
        <v>3083</v>
      </c>
      <c r="F8" s="20">
        <v>17909</v>
      </c>
      <c r="G8" s="20">
        <v>19058</v>
      </c>
      <c r="H8" s="20">
        <v>18718</v>
      </c>
      <c r="I8" s="20">
        <v>18027</v>
      </c>
      <c r="J8" s="21">
        <f t="shared" ref="J8:J20" si="0">I8/H8-1</f>
        <v>-3.6916337215514461E-2</v>
      </c>
      <c r="K8" s="20">
        <f t="shared" ref="K8:K17" si="1">I8-H8</f>
        <v>-691</v>
      </c>
      <c r="L8" s="22">
        <f>I8/$I$7</f>
        <v>0.87915142648134603</v>
      </c>
    </row>
    <row r="9" spans="2:12" x14ac:dyDescent="0.25">
      <c r="B9" s="272"/>
      <c r="C9" s="276"/>
      <c r="D9" s="23" t="s">
        <v>32</v>
      </c>
      <c r="E9" s="24">
        <v>0</v>
      </c>
      <c r="F9" s="24">
        <v>2032</v>
      </c>
      <c r="G9" s="24">
        <v>2469</v>
      </c>
      <c r="H9" s="24">
        <v>2470</v>
      </c>
      <c r="I9" s="24">
        <v>2478</v>
      </c>
      <c r="J9" s="25">
        <f>IFERROR(I9/H9-1,"-")</f>
        <v>3.2388663967610754E-3</v>
      </c>
      <c r="K9" s="24">
        <f>IFERROR(I9-H9,"-")</f>
        <v>8</v>
      </c>
      <c r="L9" s="25">
        <f>IFERROR(I9/$I$7,"-")</f>
        <v>0.12084857351865398</v>
      </c>
    </row>
    <row r="10" spans="2:12" x14ac:dyDescent="0.25">
      <c r="B10" s="272"/>
      <c r="C10" s="277" t="s">
        <v>33</v>
      </c>
      <c r="D10" s="26" t="s">
        <v>30</v>
      </c>
      <c r="E10" s="27">
        <v>3560</v>
      </c>
      <c r="F10" s="27">
        <v>23161</v>
      </c>
      <c r="G10" s="27">
        <v>24082</v>
      </c>
      <c r="H10" s="27">
        <v>24297</v>
      </c>
      <c r="I10" s="27">
        <v>23652</v>
      </c>
      <c r="J10" s="28">
        <f t="shared" si="0"/>
        <v>-2.6546487220644566E-2</v>
      </c>
      <c r="K10" s="27">
        <f t="shared" si="1"/>
        <v>-645</v>
      </c>
      <c r="L10" s="18">
        <f>I10/$I$10</f>
        <v>1</v>
      </c>
    </row>
    <row r="11" spans="2:12" x14ac:dyDescent="0.25">
      <c r="B11" s="272"/>
      <c r="C11" s="278"/>
      <c r="D11" s="4" t="s">
        <v>31</v>
      </c>
      <c r="E11" s="29">
        <v>3560</v>
      </c>
      <c r="F11" s="29">
        <v>20743</v>
      </c>
      <c r="G11" s="29">
        <v>21098</v>
      </c>
      <c r="H11" s="29">
        <v>21339</v>
      </c>
      <c r="I11" s="29">
        <v>20596</v>
      </c>
      <c r="J11" s="30">
        <f t="shared" si="0"/>
        <v>-3.4818876235999774E-2</v>
      </c>
      <c r="K11" s="29">
        <f t="shared" si="1"/>
        <v>-743</v>
      </c>
      <c r="L11" s="31">
        <f>I11/$I$10</f>
        <v>0.87079316759682057</v>
      </c>
    </row>
    <row r="12" spans="2:12" x14ac:dyDescent="0.25">
      <c r="B12" s="272"/>
      <c r="C12" s="279"/>
      <c r="D12" s="32" t="s">
        <v>32</v>
      </c>
      <c r="E12" s="33">
        <v>0</v>
      </c>
      <c r="F12" s="33">
        <v>2418</v>
      </c>
      <c r="G12" s="33">
        <v>2984</v>
      </c>
      <c r="H12" s="33">
        <v>2958</v>
      </c>
      <c r="I12" s="33">
        <v>3056</v>
      </c>
      <c r="J12" s="34">
        <f>IFERROR(I12/H12-1,"-")</f>
        <v>3.3130493576741138E-2</v>
      </c>
      <c r="K12" s="33">
        <f>IFERROR(I12-H12,"-")</f>
        <v>98</v>
      </c>
      <c r="L12" s="34">
        <f>IFERROR(I12/$I$10,"-")</f>
        <v>0.12920683240317943</v>
      </c>
    </row>
    <row r="13" spans="2:12" x14ac:dyDescent="0.25">
      <c r="B13" s="272"/>
      <c r="C13" s="274" t="s">
        <v>21</v>
      </c>
      <c r="D13" s="15" t="s">
        <v>30</v>
      </c>
      <c r="E13" s="16">
        <v>26161</v>
      </c>
      <c r="F13" s="16">
        <v>109311</v>
      </c>
      <c r="G13" s="16">
        <v>108534</v>
      </c>
      <c r="H13" s="16">
        <v>122553</v>
      </c>
      <c r="I13" s="16">
        <v>112742</v>
      </c>
      <c r="J13" s="17">
        <f t="shared" si="0"/>
        <v>-8.0055159808409382E-2</v>
      </c>
      <c r="K13" s="16">
        <f t="shared" si="1"/>
        <v>-9811</v>
      </c>
      <c r="L13" s="18">
        <f>I13/$I$13</f>
        <v>1</v>
      </c>
    </row>
    <row r="14" spans="2:12" x14ac:dyDescent="0.25">
      <c r="B14" s="272"/>
      <c r="C14" s="275"/>
      <c r="D14" s="19" t="s">
        <v>31</v>
      </c>
      <c r="E14" s="20">
        <v>26161</v>
      </c>
      <c r="F14" s="20">
        <v>95606</v>
      </c>
      <c r="G14" s="20">
        <v>91721</v>
      </c>
      <c r="H14" s="20">
        <v>101928</v>
      </c>
      <c r="I14" s="20">
        <v>91772</v>
      </c>
      <c r="J14" s="21">
        <f t="shared" si="0"/>
        <v>-9.9638960835099266E-2</v>
      </c>
      <c r="K14" s="20">
        <f t="shared" si="1"/>
        <v>-10156</v>
      </c>
      <c r="L14" s="22">
        <f>I14/$I$13</f>
        <v>0.81400010643770737</v>
      </c>
    </row>
    <row r="15" spans="2:12" x14ac:dyDescent="0.25">
      <c r="B15" s="272"/>
      <c r="C15" s="276"/>
      <c r="D15" s="23" t="s">
        <v>32</v>
      </c>
      <c r="E15" s="24">
        <v>0</v>
      </c>
      <c r="F15" s="24">
        <v>13705</v>
      </c>
      <c r="G15" s="24">
        <v>16813</v>
      </c>
      <c r="H15" s="24">
        <v>20625</v>
      </c>
      <c r="I15" s="24">
        <v>20970</v>
      </c>
      <c r="J15" s="25">
        <f>IFERROR(I15/H15-1,"-")</f>
        <v>1.6727272727272702E-2</v>
      </c>
      <c r="K15" s="24">
        <f>IFERROR(I15-H15,"-")</f>
        <v>345</v>
      </c>
      <c r="L15" s="25">
        <f>IFERROR(I15/$I$13,"-")</f>
        <v>0.18599989356229266</v>
      </c>
    </row>
    <row r="16" spans="2:12" x14ac:dyDescent="0.25">
      <c r="B16" s="272"/>
      <c r="C16" s="277" t="s">
        <v>22</v>
      </c>
      <c r="D16" s="26" t="s">
        <v>30</v>
      </c>
      <c r="E16" s="35">
        <v>8.4855660071359065</v>
      </c>
      <c r="F16" s="35">
        <v>5.4817210771776743</v>
      </c>
      <c r="G16" s="35">
        <v>5.0417615088028986</v>
      </c>
      <c r="H16" s="35">
        <v>5.7840758920143474</v>
      </c>
      <c r="I16" s="35">
        <v>5.4982687149475735</v>
      </c>
      <c r="J16" s="36">
        <f t="shared" si="0"/>
        <v>-4.9412764009781895E-2</v>
      </c>
      <c r="K16" s="37">
        <f t="shared" si="1"/>
        <v>-0.28580717706677383</v>
      </c>
      <c r="L16" s="38"/>
    </row>
    <row r="17" spans="2:12" x14ac:dyDescent="0.25">
      <c r="B17" s="272"/>
      <c r="C17" s="278"/>
      <c r="D17" s="4" t="s">
        <v>31</v>
      </c>
      <c r="E17" s="39">
        <f>E14/E8</f>
        <v>8.4855660071359065</v>
      </c>
      <c r="F17" s="39">
        <f t="shared" ref="F17:I17" si="2">F14/F8</f>
        <v>5.3384331900161932</v>
      </c>
      <c r="G17" s="39">
        <f t="shared" si="2"/>
        <v>4.8127295623884985</v>
      </c>
      <c r="H17" s="39">
        <f t="shared" si="2"/>
        <v>5.4454535740997967</v>
      </c>
      <c r="I17" s="39">
        <f t="shared" si="2"/>
        <v>5.0908082320963004</v>
      </c>
      <c r="J17" s="40">
        <f t="shared" si="0"/>
        <v>-6.5126869080345373E-2</v>
      </c>
      <c r="K17" s="41">
        <f t="shared" si="1"/>
        <v>-0.35464534200349629</v>
      </c>
      <c r="L17" s="42"/>
    </row>
    <row r="18" spans="2:12" x14ac:dyDescent="0.25">
      <c r="B18" s="272"/>
      <c r="C18" s="279"/>
      <c r="D18" s="32" t="s">
        <v>32</v>
      </c>
      <c r="E18" s="43" t="str">
        <f>IFERROR(E15/E9,"-")</f>
        <v>-</v>
      </c>
      <c r="F18" s="43">
        <f t="shared" ref="F18:I18" si="3">IFERROR(F15/F9,"-")</f>
        <v>6.7445866141732287</v>
      </c>
      <c r="G18" s="43">
        <f t="shared" si="3"/>
        <v>6.8096395301741595</v>
      </c>
      <c r="H18" s="43">
        <f t="shared" si="3"/>
        <v>8.3502024291497978</v>
      </c>
      <c r="I18" s="43">
        <f t="shared" si="3"/>
        <v>8.4624697336561745</v>
      </c>
      <c r="J18" s="34">
        <f>IFERROR(I18/H18-1,"-")</f>
        <v>1.3444860224521182E-2</v>
      </c>
      <c r="K18" s="33">
        <f>IFERROR(I18-H18,"-")</f>
        <v>0.11226730450637668</v>
      </c>
      <c r="L18" s="34"/>
    </row>
    <row r="19" spans="2:12" x14ac:dyDescent="0.25">
      <c r="B19" s="272"/>
      <c r="C19" s="280" t="s">
        <v>34</v>
      </c>
      <c r="D19" s="15" t="s">
        <v>30</v>
      </c>
      <c r="E19" s="18">
        <v>0.42359999999999998</v>
      </c>
      <c r="F19" s="18">
        <v>0.8458</v>
      </c>
      <c r="G19" s="18">
        <v>0.73080000000000001</v>
      </c>
      <c r="H19" s="18">
        <v>0.82409999999999994</v>
      </c>
      <c r="I19" s="18">
        <v>0.74790000000000001</v>
      </c>
      <c r="J19" s="17">
        <f t="shared" si="0"/>
        <v>-9.2464506734619478E-2</v>
      </c>
      <c r="K19" s="44">
        <f>(I19-H19)*100</f>
        <v>-7.6199999999999939</v>
      </c>
      <c r="L19" s="18"/>
    </row>
    <row r="20" spans="2:12" x14ac:dyDescent="0.25">
      <c r="B20" s="272"/>
      <c r="C20" s="281"/>
      <c r="D20" s="19" t="s">
        <v>31</v>
      </c>
      <c r="E20" s="22">
        <v>0.43320000000000003</v>
      </c>
      <c r="F20" s="22">
        <v>0.92749999999999999</v>
      </c>
      <c r="G20" s="22">
        <v>0.75569999999999993</v>
      </c>
      <c r="H20" s="22">
        <v>0.83979999999999999</v>
      </c>
      <c r="I20" s="22">
        <v>0.74360000000000004</v>
      </c>
      <c r="J20" s="21">
        <f t="shared" si="0"/>
        <v>-0.11455108359133126</v>
      </c>
      <c r="K20" s="45">
        <f>(I20-H20)*100</f>
        <v>-9.6199999999999957</v>
      </c>
      <c r="L20" s="22"/>
    </row>
    <row r="21" spans="2:12" x14ac:dyDescent="0.25">
      <c r="B21" s="272"/>
      <c r="C21" s="282"/>
      <c r="D21" s="23" t="s">
        <v>32</v>
      </c>
      <c r="E21" s="25">
        <v>0</v>
      </c>
      <c r="F21" s="25">
        <v>0.52380000000000004</v>
      </c>
      <c r="G21" s="25">
        <v>0.61909999999999998</v>
      </c>
      <c r="H21" s="25">
        <v>0.75430000000000008</v>
      </c>
      <c r="I21" s="25">
        <v>0.76700000000000002</v>
      </c>
      <c r="J21" s="25">
        <f>IFERROR(I21/H21-1,"-")</f>
        <v>1.6836802333288992E-2</v>
      </c>
      <c r="K21" s="24">
        <f>IFERROR(I21-H21,"-")</f>
        <v>1.2699999999999934E-2</v>
      </c>
      <c r="L21" s="46"/>
    </row>
    <row r="22" spans="2:12" x14ac:dyDescent="0.25">
      <c r="B22" s="272"/>
      <c r="C22" s="283" t="s">
        <v>35</v>
      </c>
      <c r="D22" s="26" t="s">
        <v>30</v>
      </c>
      <c r="E22" s="27">
        <v>1992</v>
      </c>
      <c r="F22" s="27">
        <v>4169</v>
      </c>
      <c r="G22" s="27">
        <v>4791</v>
      </c>
      <c r="H22" s="27">
        <v>4797</v>
      </c>
      <c r="I22" s="27">
        <v>4863</v>
      </c>
      <c r="J22" s="36">
        <f>I22/H22-1</f>
        <v>1.3758599124452875E-2</v>
      </c>
      <c r="K22" s="27">
        <f>I22-H22</f>
        <v>66</v>
      </c>
      <c r="L22" s="38">
        <f>I22/$I$22</f>
        <v>1</v>
      </c>
    </row>
    <row r="23" spans="2:12" x14ac:dyDescent="0.25">
      <c r="B23" s="272"/>
      <c r="C23" s="284"/>
      <c r="D23" s="4" t="s">
        <v>31</v>
      </c>
      <c r="E23" s="29">
        <v>1948</v>
      </c>
      <c r="F23" s="29">
        <v>3325</v>
      </c>
      <c r="G23" s="29">
        <v>3915</v>
      </c>
      <c r="H23" s="29">
        <v>3915</v>
      </c>
      <c r="I23" s="29">
        <v>3981</v>
      </c>
      <c r="J23" s="40">
        <f>I23/H23-1</f>
        <v>1.6858237547892729E-2</v>
      </c>
      <c r="K23" s="29">
        <f>I23-H23</f>
        <v>66</v>
      </c>
      <c r="L23" s="42">
        <f>I23/$I$22</f>
        <v>0.81863047501542263</v>
      </c>
    </row>
    <row r="24" spans="2:12" x14ac:dyDescent="0.25">
      <c r="B24" s="273"/>
      <c r="C24" s="285"/>
      <c r="D24" s="32" t="s">
        <v>32</v>
      </c>
      <c r="E24" s="33">
        <v>44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0.18136952498457742</v>
      </c>
    </row>
    <row r="25" spans="2:12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47"/>
    </row>
    <row r="26" spans="2:12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</row>
    <row r="29" spans="2:12" ht="21.75" customHeight="1" thickBot="1" x14ac:dyDescent="0.3">
      <c r="B29" s="270" t="s">
        <v>218</v>
      </c>
      <c r="C29" s="270"/>
      <c r="D29" s="270"/>
      <c r="E29" s="270"/>
      <c r="F29" s="270"/>
      <c r="G29" s="270"/>
      <c r="H29" s="270"/>
      <c r="I29" s="270"/>
      <c r="J29" s="270"/>
      <c r="K29" s="27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1" t="s">
        <v>50</v>
      </c>
      <c r="C32" s="274" t="s">
        <v>8</v>
      </c>
      <c r="D32" s="15" t="s">
        <v>30</v>
      </c>
      <c r="E32" s="49">
        <v>7484</v>
      </c>
      <c r="F32" s="49">
        <v>46196</v>
      </c>
      <c r="G32" s="49">
        <v>57673</v>
      </c>
      <c r="H32" s="49">
        <v>56380</v>
      </c>
      <c r="I32" s="49">
        <v>60362</v>
      </c>
      <c r="J32" s="17">
        <f>I32/H32-1</f>
        <v>7.0627882227740413E-2</v>
      </c>
      <c r="K32" s="16">
        <f>I32-H32</f>
        <v>3982</v>
      </c>
      <c r="L32" s="18">
        <f>I32/$I$32</f>
        <v>1</v>
      </c>
    </row>
    <row r="33" spans="1:12" x14ac:dyDescent="0.25">
      <c r="B33" s="272"/>
      <c r="C33" s="275"/>
      <c r="D33" s="19" t="s">
        <v>31</v>
      </c>
      <c r="E33" s="50">
        <v>5553</v>
      </c>
      <c r="F33" s="50">
        <v>40659</v>
      </c>
      <c r="G33" s="50">
        <v>51144</v>
      </c>
      <c r="H33" s="50">
        <v>49721</v>
      </c>
      <c r="I33" s="50">
        <v>53497</v>
      </c>
      <c r="J33" s="21">
        <f t="shared" ref="J33:J45" si="4">I33/H33-1</f>
        <v>7.5943766215482489E-2</v>
      </c>
      <c r="K33" s="20">
        <f t="shared" ref="K33:K42" si="5">I33-H33</f>
        <v>3776</v>
      </c>
      <c r="L33" s="22">
        <f>I33/$I$32</f>
        <v>0.88626950730592091</v>
      </c>
    </row>
    <row r="34" spans="1:12" x14ac:dyDescent="0.25">
      <c r="B34" s="272"/>
      <c r="C34" s="276"/>
      <c r="D34" s="23" t="s">
        <v>32</v>
      </c>
      <c r="E34" s="24">
        <v>6</v>
      </c>
      <c r="F34" s="24">
        <v>5537</v>
      </c>
      <c r="G34" s="24">
        <v>6529</v>
      </c>
      <c r="H34" s="24">
        <v>6659</v>
      </c>
      <c r="I34" s="24">
        <v>6865</v>
      </c>
      <c r="J34" s="25">
        <f>IFERROR(I34/H34-1,"-")</f>
        <v>3.0935575912299118E-2</v>
      </c>
      <c r="K34" s="24">
        <f>IFERROR(I34-H34,"-")</f>
        <v>206</v>
      </c>
      <c r="L34" s="25">
        <f>IFERROR(I34/I32,"-")</f>
        <v>0.11373049269407906</v>
      </c>
    </row>
    <row r="35" spans="1:12" x14ac:dyDescent="0.25">
      <c r="B35" s="272"/>
      <c r="C35" s="277" t="s">
        <v>33</v>
      </c>
      <c r="D35" s="26" t="s">
        <v>30</v>
      </c>
      <c r="E35" s="51">
        <v>9175</v>
      </c>
      <c r="F35" s="51">
        <v>55125</v>
      </c>
      <c r="G35" s="51">
        <v>65883</v>
      </c>
      <c r="H35" s="51">
        <v>66247</v>
      </c>
      <c r="I35" s="51">
        <v>69978</v>
      </c>
      <c r="J35" s="28">
        <f t="shared" si="4"/>
        <v>5.6319531450480742E-2</v>
      </c>
      <c r="K35" s="27">
        <f t="shared" si="5"/>
        <v>3731</v>
      </c>
      <c r="L35" s="18">
        <f>I35/$I$35</f>
        <v>1</v>
      </c>
    </row>
    <row r="36" spans="1:12" x14ac:dyDescent="0.25">
      <c r="B36" s="272"/>
      <c r="C36" s="278"/>
      <c r="D36" s="4" t="s">
        <v>31</v>
      </c>
      <c r="E36" s="52">
        <v>7125</v>
      </c>
      <c r="F36" s="52">
        <v>48426</v>
      </c>
      <c r="G36" s="52">
        <v>57725</v>
      </c>
      <c r="H36" s="52">
        <v>57812</v>
      </c>
      <c r="I36" s="52">
        <v>61169</v>
      </c>
      <c r="J36" s="30">
        <f t="shared" si="4"/>
        <v>5.8067529232685322E-2</v>
      </c>
      <c r="K36" s="29">
        <f t="shared" si="5"/>
        <v>3357</v>
      </c>
      <c r="L36" s="31">
        <f>I36/$I$35</f>
        <v>0.87411757981079763</v>
      </c>
    </row>
    <row r="37" spans="1:12" x14ac:dyDescent="0.25">
      <c r="B37" s="272"/>
      <c r="C37" s="279"/>
      <c r="D37" s="32" t="s">
        <v>32</v>
      </c>
      <c r="E37" s="33">
        <v>6</v>
      </c>
      <c r="F37" s="33">
        <v>6699</v>
      </c>
      <c r="G37" s="33">
        <v>8158</v>
      </c>
      <c r="H37" s="33">
        <v>8435</v>
      </c>
      <c r="I37" s="33">
        <v>8809</v>
      </c>
      <c r="J37" s="34">
        <f>IFERROR(I37/H37-1,"-")</f>
        <v>4.433906342620042E-2</v>
      </c>
      <c r="K37" s="33">
        <f>IFERROR(I37-H37,"-")</f>
        <v>374</v>
      </c>
      <c r="L37" s="34">
        <f>IFERROR(I37/I35,"-")</f>
        <v>0.12588242018920232</v>
      </c>
    </row>
    <row r="38" spans="1:12" x14ac:dyDescent="0.25">
      <c r="B38" s="272"/>
      <c r="C38" s="274" t="s">
        <v>21</v>
      </c>
      <c r="D38" s="15" t="s">
        <v>30</v>
      </c>
      <c r="E38" s="49">
        <v>54271</v>
      </c>
      <c r="F38" s="49">
        <v>306345</v>
      </c>
      <c r="G38" s="49">
        <v>315450</v>
      </c>
      <c r="H38" s="49">
        <v>350741</v>
      </c>
      <c r="I38" s="49">
        <v>343323</v>
      </c>
      <c r="J38" s="17">
        <f t="shared" si="4"/>
        <v>-2.114950918198899E-2</v>
      </c>
      <c r="K38" s="16">
        <f t="shared" si="5"/>
        <v>-7418</v>
      </c>
      <c r="L38" s="18">
        <f>I38/$I$38</f>
        <v>1</v>
      </c>
    </row>
    <row r="39" spans="1:12" x14ac:dyDescent="0.25">
      <c r="B39" s="272"/>
      <c r="C39" s="275"/>
      <c r="D39" s="19" t="s">
        <v>31</v>
      </c>
      <c r="E39" s="50">
        <v>44605</v>
      </c>
      <c r="F39" s="50">
        <v>265652</v>
      </c>
      <c r="G39" s="50">
        <v>264687</v>
      </c>
      <c r="H39" s="50">
        <v>289158</v>
      </c>
      <c r="I39" s="50">
        <v>281668</v>
      </c>
      <c r="J39" s="21">
        <f t="shared" si="4"/>
        <v>-2.5902793628396981E-2</v>
      </c>
      <c r="K39" s="20">
        <f t="shared" si="5"/>
        <v>-7490</v>
      </c>
      <c r="L39" s="22">
        <f>I39/$I$38</f>
        <v>0.82041692516959253</v>
      </c>
    </row>
    <row r="40" spans="1:12" x14ac:dyDescent="0.25">
      <c r="B40" s="272"/>
      <c r="C40" s="276"/>
      <c r="D40" s="23" t="s">
        <v>32</v>
      </c>
      <c r="E40" s="24">
        <v>28</v>
      </c>
      <c r="F40" s="24">
        <v>40693</v>
      </c>
      <c r="G40" s="24">
        <v>50763</v>
      </c>
      <c r="H40" s="24">
        <v>61583</v>
      </c>
      <c r="I40" s="24">
        <v>61655</v>
      </c>
      <c r="J40" s="25">
        <f>IFERROR(I40/H40-1,"-")</f>
        <v>1.1691538249192224E-3</v>
      </c>
      <c r="K40" s="24">
        <f>IFERROR(I40-H40,"-")</f>
        <v>72</v>
      </c>
      <c r="L40" s="25">
        <f>IFERROR(I40/I38,"-")</f>
        <v>0.17958307483040753</v>
      </c>
    </row>
    <row r="41" spans="1:12" x14ac:dyDescent="0.25">
      <c r="B41" s="272"/>
      <c r="C41" s="277" t="s">
        <v>22</v>
      </c>
      <c r="D41" s="26" t="s">
        <v>30</v>
      </c>
      <c r="E41" s="53">
        <v>7.251603420630679</v>
      </c>
      <c r="F41" s="53">
        <v>6.6314183046151181</v>
      </c>
      <c r="G41" s="53">
        <v>5.4696305030083403</v>
      </c>
      <c r="H41" s="53">
        <v>6.2210180915218158</v>
      </c>
      <c r="I41" s="53">
        <v>5.6877340048374805</v>
      </c>
      <c r="J41" s="36">
        <f t="shared" si="4"/>
        <v>-8.5722960267726966E-2</v>
      </c>
      <c r="K41" s="37">
        <f t="shared" si="5"/>
        <v>-0.53328408668433536</v>
      </c>
      <c r="L41" s="38"/>
    </row>
    <row r="42" spans="1:12" x14ac:dyDescent="0.25">
      <c r="B42" s="272"/>
      <c r="C42" s="278"/>
      <c r="D42" s="4" t="s">
        <v>31</v>
      </c>
      <c r="E42" s="54">
        <f t="shared" ref="E42:I42" si="6">E39/E33</f>
        <v>8.0325949936971011</v>
      </c>
      <c r="F42" s="54">
        <f t="shared" si="6"/>
        <v>6.5336579847020344</v>
      </c>
      <c r="G42" s="54">
        <f t="shared" si="6"/>
        <v>5.1753284842796807</v>
      </c>
      <c r="H42" s="54">
        <f t="shared" si="6"/>
        <v>5.8156111099937648</v>
      </c>
      <c r="I42" s="54">
        <f t="shared" si="6"/>
        <v>5.2651176701497278</v>
      </c>
      <c r="J42" s="40">
        <f t="shared" si="4"/>
        <v>-9.4657883656981245E-2</v>
      </c>
      <c r="K42" s="41">
        <f t="shared" si="5"/>
        <v>-0.55049343984403709</v>
      </c>
      <c r="L42" s="42"/>
    </row>
    <row r="43" spans="1:12" x14ac:dyDescent="0.25">
      <c r="B43" s="272"/>
      <c r="C43" s="279"/>
      <c r="D43" s="32" t="s">
        <v>32</v>
      </c>
      <c r="E43" s="43">
        <f>IFERROR(E40/E34,"-")</f>
        <v>4.666666666666667</v>
      </c>
      <c r="F43" s="43">
        <f t="shared" ref="F43:I43" si="7">IFERROR(F40/F34,"-")</f>
        <v>7.3492866173017877</v>
      </c>
      <c r="G43" s="43">
        <f t="shared" si="7"/>
        <v>7.7750038290703021</v>
      </c>
      <c r="H43" s="43">
        <f t="shared" si="7"/>
        <v>9.248085298092807</v>
      </c>
      <c r="I43" s="43">
        <f t="shared" si="7"/>
        <v>8.9810633648943927</v>
      </c>
      <c r="J43" s="34">
        <f>IFERROR(I43/H43-1,"-")</f>
        <v>-2.8873212626345568E-2</v>
      </c>
      <c r="K43" s="33">
        <f>IFERROR(I43-H43,"-")</f>
        <v>-0.26702193319841427</v>
      </c>
      <c r="L43" s="55"/>
    </row>
    <row r="44" spans="1:12" x14ac:dyDescent="0.25">
      <c r="A44" s="56"/>
      <c r="B44" s="272"/>
      <c r="C44" s="280" t="s">
        <v>34</v>
      </c>
      <c r="D44" s="15" t="s">
        <v>30</v>
      </c>
      <c r="E44" s="57">
        <v>0.33478711460402455</v>
      </c>
      <c r="F44" s="57">
        <v>0.81646278084272805</v>
      </c>
      <c r="G44" s="57">
        <v>0.73158004591943226</v>
      </c>
      <c r="H44" s="57">
        <v>0.80348065526301926</v>
      </c>
      <c r="I44" s="57">
        <v>0.78443347727740076</v>
      </c>
      <c r="J44" s="57">
        <f t="shared" si="4"/>
        <v>-2.3705832692864748E-2</v>
      </c>
      <c r="K44" s="44">
        <f>(I44-H44)*100</f>
        <v>-1.9047177985618502</v>
      </c>
      <c r="L44" s="18"/>
    </row>
    <row r="45" spans="1:12" x14ac:dyDescent="0.25">
      <c r="B45" s="272"/>
      <c r="C45" s="281"/>
      <c r="D45" s="19" t="s">
        <v>31</v>
      </c>
      <c r="E45" s="58">
        <v>0.36353485794389478</v>
      </c>
      <c r="F45" s="58">
        <v>0.88772598162071847</v>
      </c>
      <c r="G45" s="58">
        <v>0.75120476798637714</v>
      </c>
      <c r="H45" s="58">
        <v>0.811637404740853</v>
      </c>
      <c r="I45" s="58">
        <v>0.78614530129224924</v>
      </c>
      <c r="J45" s="58">
        <f t="shared" si="4"/>
        <v>-3.140824129063291E-2</v>
      </c>
      <c r="K45" s="45">
        <f>(I45-H45)*100</f>
        <v>-2.5492103448603753</v>
      </c>
      <c r="L45" s="22"/>
    </row>
    <row r="46" spans="1:12" x14ac:dyDescent="0.25">
      <c r="B46" s="272"/>
      <c r="C46" s="282"/>
      <c r="D46" s="23" t="s">
        <v>32</v>
      </c>
      <c r="E46" s="59">
        <v>7.0707070707070711E-3</v>
      </c>
      <c r="F46" s="59">
        <v>0.53571616640337016</v>
      </c>
      <c r="G46" s="59">
        <v>0.6438736681887367</v>
      </c>
      <c r="H46" s="59">
        <v>0.7672746754379407</v>
      </c>
      <c r="I46" s="59">
        <v>0.77670697908793151</v>
      </c>
      <c r="J46" s="25">
        <f>IFERROR(I46/H46-1,"-")</f>
        <v>1.2293255534085112E-2</v>
      </c>
      <c r="K46" s="24">
        <f>IFERROR(I46-H46,"-")</f>
        <v>9.4323036499908142E-3</v>
      </c>
      <c r="L46" s="46"/>
    </row>
    <row r="47" spans="1:12" x14ac:dyDescent="0.25">
      <c r="B47" s="272"/>
      <c r="C47" s="283" t="s">
        <v>37</v>
      </c>
      <c r="D47" s="26" t="s">
        <v>30</v>
      </c>
      <c r="E47" s="51">
        <v>1785.3333333333333</v>
      </c>
      <c r="F47" s="51">
        <v>4169</v>
      </c>
      <c r="G47" s="51">
        <v>4791</v>
      </c>
      <c r="H47" s="51">
        <v>4797</v>
      </c>
      <c r="I47" s="51">
        <v>4863</v>
      </c>
      <c r="J47" s="36">
        <f>I47/H47-1</f>
        <v>1.3758599124452875E-2</v>
      </c>
      <c r="K47" s="27">
        <f>I47-H47</f>
        <v>66</v>
      </c>
      <c r="L47" s="38">
        <f>I47/$I$22</f>
        <v>1</v>
      </c>
    </row>
    <row r="48" spans="1:12" x14ac:dyDescent="0.25">
      <c r="B48" s="272"/>
      <c r="C48" s="278"/>
      <c r="D48" s="4" t="s">
        <v>31</v>
      </c>
      <c r="E48" s="52">
        <v>1319.3333333333333</v>
      </c>
      <c r="F48" s="52">
        <v>3325</v>
      </c>
      <c r="G48" s="52">
        <v>3915</v>
      </c>
      <c r="H48" s="52">
        <v>3915</v>
      </c>
      <c r="I48" s="52">
        <v>3981</v>
      </c>
      <c r="J48" s="40">
        <f>I48/H48-1</f>
        <v>1.6858237547892729E-2</v>
      </c>
      <c r="K48" s="29">
        <f>I48-H48</f>
        <v>66</v>
      </c>
      <c r="L48" s="42">
        <f>I48/$I$22</f>
        <v>0.81863047501542263</v>
      </c>
    </row>
    <row r="49" spans="2:12" x14ac:dyDescent="0.25">
      <c r="B49" s="273"/>
      <c r="C49" s="279"/>
      <c r="D49" s="32" t="s">
        <v>32</v>
      </c>
      <c r="E49" s="33">
        <v>44</v>
      </c>
      <c r="F49" s="33">
        <v>844</v>
      </c>
      <c r="G49" s="33">
        <v>876</v>
      </c>
      <c r="H49" s="33">
        <v>882</v>
      </c>
      <c r="I49" s="33">
        <v>882</v>
      </c>
      <c r="J49" s="34">
        <f>IFERROR(I49/H49-1,"-")</f>
        <v>0</v>
      </c>
      <c r="K49" s="33">
        <f>IFERROR(I49-H49,"-")</f>
        <v>0</v>
      </c>
      <c r="L49" s="34">
        <f>IFERROR(I49/I47,"-")</f>
        <v>0.18136952498457742</v>
      </c>
    </row>
    <row r="50" spans="2:12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47"/>
    </row>
    <row r="51" spans="2:12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</row>
    <row r="52" spans="2:12" x14ac:dyDescent="0.25">
      <c r="B52" s="60"/>
    </row>
    <row r="54" spans="2:12" ht="21.75" thickBot="1" x14ac:dyDescent="0.3">
      <c r="B54" s="270" t="s">
        <v>218</v>
      </c>
      <c r="C54" s="270"/>
      <c r="D54" s="270"/>
      <c r="E54" s="270"/>
      <c r="F54" s="270"/>
      <c r="G54" s="270"/>
      <c r="H54" s="270"/>
      <c r="I54" s="270"/>
      <c r="J54" s="270"/>
      <c r="K54" s="270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1" t="s">
        <v>50</v>
      </c>
      <c r="C57" s="274" t="s">
        <v>8</v>
      </c>
      <c r="D57" s="15" t="s">
        <v>30</v>
      </c>
      <c r="E57" s="49">
        <v>77467</v>
      </c>
      <c r="F57" s="49">
        <v>107459</v>
      </c>
      <c r="G57" s="49">
        <v>198873</v>
      </c>
      <c r="H57" s="49">
        <v>252588</v>
      </c>
      <c r="I57" s="49">
        <v>239146</v>
      </c>
      <c r="J57" s="17">
        <f t="shared" ref="J57:J73" si="8">I57/H57-1</f>
        <v>-5.3217096615832848E-2</v>
      </c>
      <c r="K57" s="16">
        <f t="shared" ref="K57:K73" si="9">I57-H57</f>
        <v>-13442</v>
      </c>
      <c r="L57" s="17">
        <f>I57/$I$57</f>
        <v>1</v>
      </c>
    </row>
    <row r="58" spans="2:12" x14ac:dyDescent="0.25">
      <c r="B58" s="272"/>
      <c r="C58" s="275"/>
      <c r="D58" s="19" t="s">
        <v>31</v>
      </c>
      <c r="E58" s="50">
        <v>63499</v>
      </c>
      <c r="F58" s="50">
        <v>95997</v>
      </c>
      <c r="G58" s="50">
        <v>169794</v>
      </c>
      <c r="H58" s="50">
        <v>220761</v>
      </c>
      <c r="I58" s="50">
        <v>207278</v>
      </c>
      <c r="J58" s="21">
        <f t="shared" si="8"/>
        <v>-6.1075099315549441E-2</v>
      </c>
      <c r="K58" s="20">
        <f t="shared" si="9"/>
        <v>-13483</v>
      </c>
      <c r="L58" s="21">
        <f t="shared" ref="L58" si="10">I58/$I$57</f>
        <v>0.86674249203415488</v>
      </c>
    </row>
    <row r="59" spans="2:12" x14ac:dyDescent="0.25">
      <c r="B59" s="272"/>
      <c r="C59" s="276"/>
      <c r="D59" s="23" t="s">
        <v>32</v>
      </c>
      <c r="E59" s="24">
        <v>13968</v>
      </c>
      <c r="F59" s="24">
        <v>11462</v>
      </c>
      <c r="G59" s="24">
        <v>29079</v>
      </c>
      <c r="H59" s="24">
        <v>31827</v>
      </c>
      <c r="I59" s="24">
        <v>31868</v>
      </c>
      <c r="J59" s="25">
        <f>IFERROR(I59/H59-1,"-")</f>
        <v>1.2882144091495018E-3</v>
      </c>
      <c r="K59" s="24">
        <f>IFERROR(I59-H59,"-")</f>
        <v>41</v>
      </c>
      <c r="L59" s="25">
        <f>IFERROR(I59/I57,"-")</f>
        <v>0.13325750796584512</v>
      </c>
    </row>
    <row r="60" spans="2:12" x14ac:dyDescent="0.25">
      <c r="B60" s="272"/>
      <c r="C60" s="277" t="s">
        <v>33</v>
      </c>
      <c r="D60" s="26" t="s">
        <v>30</v>
      </c>
      <c r="E60" s="51">
        <v>77467</v>
      </c>
      <c r="F60" s="51">
        <v>107459</v>
      </c>
      <c r="G60" s="51">
        <v>198873</v>
      </c>
      <c r="H60" s="51">
        <v>252588</v>
      </c>
      <c r="I60" s="51">
        <v>239146</v>
      </c>
      <c r="J60" s="36">
        <f t="shared" si="8"/>
        <v>-5.3217096615832848E-2</v>
      </c>
      <c r="K60" s="51">
        <f t="shared" si="9"/>
        <v>-13442</v>
      </c>
      <c r="L60" s="36">
        <f>I60/$I$60</f>
        <v>1</v>
      </c>
    </row>
    <row r="61" spans="2:12" x14ac:dyDescent="0.25">
      <c r="B61" s="272"/>
      <c r="C61" s="278"/>
      <c r="D61" s="4" t="s">
        <v>31</v>
      </c>
      <c r="E61" s="52">
        <v>63499</v>
      </c>
      <c r="F61" s="52">
        <v>95997</v>
      </c>
      <c r="G61" s="52">
        <v>169794</v>
      </c>
      <c r="H61" s="52">
        <v>220761</v>
      </c>
      <c r="I61" s="52">
        <v>207278</v>
      </c>
      <c r="J61" s="40">
        <f t="shared" si="8"/>
        <v>-6.1075099315549441E-2</v>
      </c>
      <c r="K61" s="52">
        <f t="shared" si="9"/>
        <v>-13483</v>
      </c>
      <c r="L61" s="40">
        <f t="shared" ref="L61" si="11">I61/$I$60</f>
        <v>0.86674249203415488</v>
      </c>
    </row>
    <row r="62" spans="2:12" x14ac:dyDescent="0.25">
      <c r="B62" s="272"/>
      <c r="C62" s="279"/>
      <c r="D62" s="32" t="s">
        <v>32</v>
      </c>
      <c r="E62" s="33">
        <v>13968</v>
      </c>
      <c r="F62" s="33">
        <v>11462</v>
      </c>
      <c r="G62" s="33">
        <v>29079</v>
      </c>
      <c r="H62" s="33">
        <v>31827</v>
      </c>
      <c r="I62" s="33">
        <v>31868</v>
      </c>
      <c r="J62" s="34">
        <f>IFERROR(I62/H62-1,"-")</f>
        <v>1.2882144091495018E-3</v>
      </c>
      <c r="K62" s="33">
        <f>IFERROR(I62-H62,"-")</f>
        <v>41</v>
      </c>
      <c r="L62" s="61">
        <f>IFERROR(I62/I60,"-")</f>
        <v>0.13325750796584512</v>
      </c>
    </row>
    <row r="63" spans="2:12" x14ac:dyDescent="0.25">
      <c r="B63" s="272"/>
      <c r="C63" s="274" t="s">
        <v>21</v>
      </c>
      <c r="D63" s="15" t="s">
        <v>30</v>
      </c>
      <c r="E63" s="49">
        <v>442013</v>
      </c>
      <c r="F63" s="49">
        <v>749212</v>
      </c>
      <c r="G63" s="49">
        <v>1316064</v>
      </c>
      <c r="H63" s="49">
        <v>1447168</v>
      </c>
      <c r="I63" s="49">
        <v>1453294</v>
      </c>
      <c r="J63" s="17">
        <f t="shared" si="8"/>
        <v>4.2330952591544957E-3</v>
      </c>
      <c r="K63" s="16">
        <f t="shared" si="9"/>
        <v>6126</v>
      </c>
      <c r="L63" s="17">
        <f>I63/$I$63</f>
        <v>1</v>
      </c>
    </row>
    <row r="64" spans="2:12" x14ac:dyDescent="0.25">
      <c r="B64" s="272"/>
      <c r="C64" s="275"/>
      <c r="D64" s="19" t="s">
        <v>31</v>
      </c>
      <c r="E64" s="50">
        <v>336567</v>
      </c>
      <c r="F64" s="50">
        <v>689608</v>
      </c>
      <c r="G64" s="50">
        <v>1133520</v>
      </c>
      <c r="H64" s="50">
        <v>1226035</v>
      </c>
      <c r="I64" s="50">
        <v>1188641</v>
      </c>
      <c r="J64" s="21">
        <f t="shared" si="8"/>
        <v>-3.0499944944475499E-2</v>
      </c>
      <c r="K64" s="20">
        <f t="shared" si="9"/>
        <v>-37394</v>
      </c>
      <c r="L64" s="21">
        <f t="shared" ref="L64" si="12">I64/$I$63</f>
        <v>0.81789438338010068</v>
      </c>
    </row>
    <row r="65" spans="2:12" x14ac:dyDescent="0.25">
      <c r="B65" s="272"/>
      <c r="C65" s="276"/>
      <c r="D65" s="23" t="s">
        <v>32</v>
      </c>
      <c r="E65" s="24">
        <v>105446</v>
      </c>
      <c r="F65" s="24">
        <v>59604</v>
      </c>
      <c r="G65" s="24">
        <v>182544</v>
      </c>
      <c r="H65" s="24">
        <v>221133</v>
      </c>
      <c r="I65" s="24">
        <v>264653</v>
      </c>
      <c r="J65" s="25">
        <f>IFERROR(I65/H65-1,"-")</f>
        <v>0.19680463793282765</v>
      </c>
      <c r="K65" s="24">
        <f>IFERROR(I65-H65,"-")</f>
        <v>43520</v>
      </c>
      <c r="L65" s="25">
        <f>IFERROR(I65/I63,"-")</f>
        <v>0.18210561661989935</v>
      </c>
    </row>
    <row r="66" spans="2:12" x14ac:dyDescent="0.25">
      <c r="B66" s="272"/>
      <c r="C66" s="277" t="s">
        <v>22</v>
      </c>
      <c r="D66" s="26" t="s">
        <v>30</v>
      </c>
      <c r="E66" s="53">
        <v>5.7058231246853497</v>
      </c>
      <c r="F66" s="53">
        <v>6.9720730697289195</v>
      </c>
      <c r="G66" s="53">
        <v>6.6176102336667117</v>
      </c>
      <c r="H66" s="53">
        <v>5.729361648217651</v>
      </c>
      <c r="I66" s="53">
        <v>6.0770157142498729</v>
      </c>
      <c r="J66" s="36">
        <f t="shared" si="8"/>
        <v>6.0679371870402621E-2</v>
      </c>
      <c r="K66" s="37">
        <f t="shared" si="9"/>
        <v>0.34765406603222182</v>
      </c>
      <c r="L66" s="36"/>
    </row>
    <row r="67" spans="2:12" x14ac:dyDescent="0.25">
      <c r="B67" s="272"/>
      <c r="C67" s="278"/>
      <c r="D67" s="4" t="s">
        <v>31</v>
      </c>
      <c r="E67" s="54">
        <f t="shared" ref="E67:I67" si="13">E64/E58</f>
        <v>5.3003511866328603</v>
      </c>
      <c r="F67" s="54">
        <f t="shared" si="13"/>
        <v>7.1836411554527748</v>
      </c>
      <c r="G67" s="54">
        <f t="shared" si="13"/>
        <v>6.6758542704689212</v>
      </c>
      <c r="H67" s="54">
        <f t="shared" si="13"/>
        <v>5.5536756945293781</v>
      </c>
      <c r="I67" s="54">
        <f t="shared" si="13"/>
        <v>5.7345256129449336</v>
      </c>
      <c r="J67" s="40">
        <f t="shared" si="8"/>
        <v>3.2564004159209459E-2</v>
      </c>
      <c r="K67" s="41">
        <f t="shared" si="9"/>
        <v>0.18084991841555542</v>
      </c>
      <c r="L67" s="40"/>
    </row>
    <row r="68" spans="2:12" x14ac:dyDescent="0.25">
      <c r="B68" s="272"/>
      <c r="C68" s="279"/>
      <c r="D68" s="32" t="s">
        <v>32</v>
      </c>
      <c r="E68" s="43">
        <f>IFERROR(E65/E59,"-")</f>
        <v>7.5491122565864837</v>
      </c>
      <c r="F68" s="43">
        <f t="shared" ref="F68:I68" si="14">IFERROR(F65/F59,"-")</f>
        <v>5.2001395916942945</v>
      </c>
      <c r="G68" s="43">
        <f t="shared" si="14"/>
        <v>6.2775198596925614</v>
      </c>
      <c r="H68" s="43">
        <f t="shared" si="14"/>
        <v>6.9479687058158168</v>
      </c>
      <c r="I68" s="43">
        <f t="shared" si="14"/>
        <v>8.3046629848123512</v>
      </c>
      <c r="J68" s="34">
        <f>IFERROR(I68/H68-1,"-")</f>
        <v>0.19526488049102886</v>
      </c>
      <c r="K68" s="33">
        <f>IFERROR(I68-H68,"-")</f>
        <v>1.3566942789965344</v>
      </c>
      <c r="L68" s="61">
        <f>IFERROR(I68/I66,"-")</f>
        <v>1.3665692792827429</v>
      </c>
    </row>
    <row r="69" spans="2:12" x14ac:dyDescent="0.25">
      <c r="B69" s="272"/>
      <c r="C69" s="280" t="s">
        <v>34</v>
      </c>
      <c r="D69" s="15" t="s">
        <v>30</v>
      </c>
      <c r="E69" s="57">
        <v>0.60407891607923314</v>
      </c>
      <c r="F69" s="57">
        <v>0.70336128458075009</v>
      </c>
      <c r="G69" s="57">
        <v>0.8015089072176752</v>
      </c>
      <c r="H69" s="57">
        <v>0.82779844332469787</v>
      </c>
      <c r="I69" s="57">
        <v>0.82775664662909765</v>
      </c>
      <c r="J69" s="57">
        <f t="shared" si="8"/>
        <v>-5.0491391880846948E-5</v>
      </c>
      <c r="K69" s="44">
        <f t="shared" si="9"/>
        <v>-4.1796695600226919E-5</v>
      </c>
      <c r="L69" s="17"/>
    </row>
    <row r="70" spans="2:12" x14ac:dyDescent="0.25">
      <c r="B70" s="272"/>
      <c r="C70" s="281"/>
      <c r="D70" s="19" t="s">
        <v>31</v>
      </c>
      <c r="E70" s="58">
        <v>0.63275535008939532</v>
      </c>
      <c r="F70" s="58">
        <v>0.76920022397565713</v>
      </c>
      <c r="G70" s="58">
        <v>0.85289463645208108</v>
      </c>
      <c r="H70" s="58">
        <v>0.85798212005108554</v>
      </c>
      <c r="I70" s="58">
        <v>0.82954099756436295</v>
      </c>
      <c r="J70" s="58">
        <f t="shared" si="8"/>
        <v>-3.3148852198725542E-2</v>
      </c>
      <c r="K70" s="45">
        <f t="shared" si="9"/>
        <v>-2.8441122486722592E-2</v>
      </c>
      <c r="L70" s="21"/>
    </row>
    <row r="71" spans="2:12" x14ac:dyDescent="0.25">
      <c r="B71" s="272"/>
      <c r="C71" s="282"/>
      <c r="D71" s="23" t="s">
        <v>32</v>
      </c>
      <c r="E71" s="59">
        <v>0.5277392683940002</v>
      </c>
      <c r="F71" s="59">
        <v>0.4474304502529764</v>
      </c>
      <c r="G71" s="59">
        <v>0.58328966372269586</v>
      </c>
      <c r="H71" s="59">
        <v>0.69269009328463405</v>
      </c>
      <c r="I71" s="59">
        <v>0.81983631339603236</v>
      </c>
      <c r="J71" s="25">
        <f>IFERROR(I71/H71-1,"-")</f>
        <v>0.18355426379564599</v>
      </c>
      <c r="K71" s="24">
        <f>IFERROR(I71-H71,"-")</f>
        <v>0.12714622011139831</v>
      </c>
      <c r="L71" s="25">
        <f>IFERROR(I71/I69,"-")</f>
        <v>0.99043156794292198</v>
      </c>
    </row>
    <row r="72" spans="2:12" x14ac:dyDescent="0.25">
      <c r="B72" s="272"/>
      <c r="C72" s="283" t="s">
        <v>39</v>
      </c>
      <c r="D72" s="26" t="s">
        <v>30</v>
      </c>
      <c r="E72" s="51">
        <v>2132</v>
      </c>
      <c r="F72" s="51">
        <v>2908</v>
      </c>
      <c r="G72" s="51">
        <v>4497</v>
      </c>
      <c r="H72" s="51">
        <v>4790</v>
      </c>
      <c r="I72" s="51">
        <v>4797</v>
      </c>
      <c r="J72" s="36">
        <f t="shared" si="8"/>
        <v>1.4613778705636626E-3</v>
      </c>
      <c r="K72" s="27">
        <f t="shared" si="9"/>
        <v>7</v>
      </c>
      <c r="L72" s="36">
        <f>I72/$I$72</f>
        <v>1</v>
      </c>
    </row>
    <row r="73" spans="2:12" x14ac:dyDescent="0.25">
      <c r="B73" s="272"/>
      <c r="C73" s="278"/>
      <c r="D73" s="4" t="s">
        <v>31</v>
      </c>
      <c r="E73" s="52">
        <v>1559</v>
      </c>
      <c r="F73" s="52">
        <v>2545</v>
      </c>
      <c r="G73" s="52">
        <v>3640</v>
      </c>
      <c r="H73" s="52">
        <v>3915</v>
      </c>
      <c r="I73" s="52">
        <v>3915</v>
      </c>
      <c r="J73" s="40">
        <f t="shared" si="8"/>
        <v>0</v>
      </c>
      <c r="K73" s="29">
        <f t="shared" si="9"/>
        <v>0</v>
      </c>
      <c r="L73" s="40">
        <f t="shared" ref="L73" si="15">I73/$I$72</f>
        <v>0.81613508442776739</v>
      </c>
    </row>
    <row r="74" spans="2:12" x14ac:dyDescent="0.25">
      <c r="B74" s="273"/>
      <c r="C74" s="279"/>
      <c r="D74" s="32" t="s">
        <v>32</v>
      </c>
      <c r="E74" s="33">
        <v>573</v>
      </c>
      <c r="F74" s="33">
        <v>363</v>
      </c>
      <c r="G74" s="33">
        <v>857</v>
      </c>
      <c r="H74" s="33">
        <v>875</v>
      </c>
      <c r="I74" s="33">
        <v>882</v>
      </c>
      <c r="J74" s="34">
        <f>IFERROR(I74/H74-1,"-")</f>
        <v>8.0000000000000071E-3</v>
      </c>
      <c r="K74" s="33">
        <f>IFERROR(I74-H74,"-")</f>
        <v>7</v>
      </c>
      <c r="L74" s="61">
        <f>IFERROR(I74/I72,"-")</f>
        <v>0.18386491557223264</v>
      </c>
    </row>
    <row r="75" spans="2:12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47"/>
    </row>
    <row r="76" spans="2:12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BF38A-53D6-4919-B05F-669ECDE8B99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CA4D8-0913-4855-A1E5-9B64CAF1B7BE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K5" s="270" t="s">
        <v>262</v>
      </c>
      <c r="L5" s="270"/>
      <c r="M5" s="270"/>
      <c r="N5" s="270"/>
      <c r="O5" s="270"/>
      <c r="P5" s="270"/>
      <c r="Q5" s="270"/>
      <c r="R5" s="270"/>
    </row>
    <row r="6" spans="1:18" ht="6" customHeight="1" x14ac:dyDescent="0.25"/>
    <row r="7" spans="1:18" ht="15.75" x14ac:dyDescent="0.25">
      <c r="B7" s="145"/>
      <c r="C7" s="300" t="s">
        <v>43</v>
      </c>
      <c r="D7" s="301"/>
      <c r="E7" s="301"/>
      <c r="F7" s="301"/>
      <c r="G7" s="301"/>
      <c r="H7" s="301"/>
      <c r="I7" s="301"/>
    </row>
    <row r="8" spans="1:18" s="146" customFormat="1" ht="72" customHeight="1" x14ac:dyDescent="0.25">
      <c r="A8"/>
      <c r="B8" s="186"/>
      <c r="C8" s="172" t="s">
        <v>219</v>
      </c>
      <c r="D8" s="172" t="s">
        <v>220</v>
      </c>
      <c r="E8" s="172" t="s">
        <v>221</v>
      </c>
      <c r="F8" s="172" t="s">
        <v>222</v>
      </c>
      <c r="G8" s="172" t="s">
        <v>223</v>
      </c>
      <c r="H8" s="173" t="str">
        <f>CONCATENATE("var. ",RIGHT(G8,2),"/",RIGHT(F8,2))</f>
        <v>var. 25/24</v>
      </c>
      <c r="I8" s="173" t="str">
        <f>CONCATENATE("Cuota s/ total lugares de residencia ",RIGHT(G8,4))</f>
        <v>Cuota s/ total lugares de residencia 2025</v>
      </c>
      <c r="K8" s="186"/>
      <c r="L8" s="172" t="s">
        <v>219</v>
      </c>
      <c r="M8" s="172" t="s">
        <v>220</v>
      </c>
      <c r="N8" s="172" t="s">
        <v>221</v>
      </c>
      <c r="O8" s="172" t="s">
        <v>222</v>
      </c>
      <c r="P8" s="172" t="s">
        <v>223</v>
      </c>
      <c r="Q8" s="173" t="str">
        <f>CONCATENATE("var. ",RIGHT(P8,2),"/",RIGHT(O8,2))</f>
        <v>var. 25/24</v>
      </c>
      <c r="R8" s="173" t="str">
        <f>CONCATENATE("Cuota s/ total lugares de residencia ",RIGHT(P8,4))</f>
        <v>Cuota s/ total lugares de residencia 2025</v>
      </c>
    </row>
    <row r="9" spans="1:18" x14ac:dyDescent="0.25">
      <c r="B9" s="152" t="s">
        <v>43</v>
      </c>
      <c r="C9" s="153"/>
      <c r="D9" s="153"/>
      <c r="E9" s="153"/>
      <c r="F9" s="153"/>
      <c r="G9" s="153"/>
      <c r="H9" s="154"/>
      <c r="I9" s="154"/>
      <c r="K9" s="155" t="s">
        <v>50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68</v>
      </c>
      <c r="C10" s="176">
        <v>81593</v>
      </c>
      <c r="D10" s="176">
        <v>468438</v>
      </c>
      <c r="E10" s="176">
        <v>523722</v>
      </c>
      <c r="F10" s="176">
        <v>575836</v>
      </c>
      <c r="G10" s="176">
        <v>551988</v>
      </c>
      <c r="H10" s="177">
        <f t="shared" ref="H10:H22" si="0">IFERROR(G10/F10-1,"-")</f>
        <v>-4.1414569426017178E-2</v>
      </c>
      <c r="I10" s="177">
        <f t="shared" ref="I10:I22" si="1">G10/G$10</f>
        <v>1</v>
      </c>
      <c r="K10" s="156" t="s">
        <v>68</v>
      </c>
      <c r="L10" s="176">
        <v>3560</v>
      </c>
      <c r="M10" s="176">
        <v>23161</v>
      </c>
      <c r="N10" s="176">
        <v>24082</v>
      </c>
      <c r="O10" s="176">
        <v>24297</v>
      </c>
      <c r="P10" s="176">
        <v>23652</v>
      </c>
      <c r="Q10" s="177">
        <f t="shared" ref="Q10:Q22" si="2">IFERROR(P10/O10-1,"-")</f>
        <v>-2.6546487220644566E-2</v>
      </c>
      <c r="R10" s="177">
        <f t="shared" ref="R10:R22" si="3">P10/P$10</f>
        <v>1</v>
      </c>
    </row>
    <row r="11" spans="1:18" x14ac:dyDescent="0.25">
      <c r="B11" s="159" t="s">
        <v>97</v>
      </c>
      <c r="C11" s="160">
        <v>38583</v>
      </c>
      <c r="D11" s="160">
        <v>68263</v>
      </c>
      <c r="E11" s="160">
        <v>76615</v>
      </c>
      <c r="F11" s="160">
        <v>80058</v>
      </c>
      <c r="G11" s="160">
        <v>72677</v>
      </c>
      <c r="H11" s="161">
        <f t="shared" si="0"/>
        <v>-9.2195658147842807E-2</v>
      </c>
      <c r="I11" s="161">
        <f t="shared" si="1"/>
        <v>0.13166409414697422</v>
      </c>
      <c r="J11" s="79"/>
      <c r="K11" s="159" t="s">
        <v>97</v>
      </c>
      <c r="L11" s="160">
        <v>2035</v>
      </c>
      <c r="M11" s="160">
        <v>3164</v>
      </c>
      <c r="N11" s="160">
        <v>3939</v>
      </c>
      <c r="O11" s="160">
        <v>3658</v>
      </c>
      <c r="P11" s="160">
        <v>3444</v>
      </c>
      <c r="Q11" s="161">
        <f t="shared" si="2"/>
        <v>-5.8501913613996703E-2</v>
      </c>
      <c r="R11" s="161">
        <f t="shared" si="3"/>
        <v>0.14561136478944697</v>
      </c>
    </row>
    <row r="12" spans="1:18" x14ac:dyDescent="0.25">
      <c r="B12" s="163" t="s">
        <v>103</v>
      </c>
      <c r="C12" s="164">
        <v>27671</v>
      </c>
      <c r="D12" s="164">
        <v>26588</v>
      </c>
      <c r="E12" s="164">
        <v>25604</v>
      </c>
      <c r="F12" s="164">
        <v>29477</v>
      </c>
      <c r="G12" s="164">
        <v>24711</v>
      </c>
      <c r="H12" s="165">
        <f t="shared" si="0"/>
        <v>-0.16168538182311631</v>
      </c>
      <c r="I12" s="165">
        <f t="shared" si="1"/>
        <v>4.4767277549511944E-2</v>
      </c>
      <c r="J12" s="79"/>
      <c r="K12" s="163" t="s">
        <v>103</v>
      </c>
      <c r="L12" s="164">
        <v>2035</v>
      </c>
      <c r="M12" s="164">
        <v>1512</v>
      </c>
      <c r="N12" s="164">
        <v>1578</v>
      </c>
      <c r="O12" s="164">
        <v>925</v>
      </c>
      <c r="P12" s="164">
        <v>1164</v>
      </c>
      <c r="Q12" s="165">
        <f t="shared" si="2"/>
        <v>0.2583783783783784</v>
      </c>
      <c r="R12" s="165">
        <f t="shared" si="3"/>
        <v>4.9213597158802636E-2</v>
      </c>
    </row>
    <row r="13" spans="1:18" x14ac:dyDescent="0.25">
      <c r="B13" s="163" t="s">
        <v>100</v>
      </c>
      <c r="C13" s="164">
        <v>10912</v>
      </c>
      <c r="D13" s="164">
        <v>41675</v>
      </c>
      <c r="E13" s="164">
        <v>51011</v>
      </c>
      <c r="F13" s="164">
        <v>50581</v>
      </c>
      <c r="G13" s="164">
        <v>47966</v>
      </c>
      <c r="H13" s="165">
        <f t="shared" si="0"/>
        <v>-5.1699254660841021E-2</v>
      </c>
      <c r="I13" s="165">
        <f t="shared" si="1"/>
        <v>8.6896816597462262E-2</v>
      </c>
      <c r="J13" s="79"/>
      <c r="K13" s="163" t="s">
        <v>100</v>
      </c>
      <c r="L13" s="164">
        <v>0</v>
      </c>
      <c r="M13" s="164">
        <v>1652</v>
      </c>
      <c r="N13" s="164">
        <v>2361</v>
      </c>
      <c r="O13" s="164">
        <v>2733</v>
      </c>
      <c r="P13" s="164">
        <v>2280</v>
      </c>
      <c r="Q13" s="165">
        <f t="shared" si="2"/>
        <v>-0.16575192096597147</v>
      </c>
      <c r="R13" s="165">
        <f>P13/P$10</f>
        <v>9.6397767630644338E-2</v>
      </c>
    </row>
    <row r="14" spans="1:18" x14ac:dyDescent="0.25">
      <c r="B14" s="159" t="s">
        <v>107</v>
      </c>
      <c r="C14" s="160">
        <v>43010</v>
      </c>
      <c r="D14" s="160">
        <v>400175</v>
      </c>
      <c r="E14" s="160">
        <v>447107</v>
      </c>
      <c r="F14" s="160">
        <v>495778</v>
      </c>
      <c r="G14" s="160">
        <v>479311</v>
      </c>
      <c r="H14" s="161">
        <f t="shared" si="0"/>
        <v>-3.3214462924938126E-2</v>
      </c>
      <c r="I14" s="161">
        <f t="shared" si="1"/>
        <v>0.86833590585302578</v>
      </c>
      <c r="J14" s="79"/>
      <c r="K14" s="159" t="s">
        <v>107</v>
      </c>
      <c r="L14" s="160">
        <v>1525</v>
      </c>
      <c r="M14" s="160">
        <v>19997</v>
      </c>
      <c r="N14" s="160">
        <v>20143</v>
      </c>
      <c r="O14" s="160">
        <v>20639</v>
      </c>
      <c r="P14" s="160">
        <v>20208</v>
      </c>
      <c r="Q14" s="161">
        <f t="shared" si="2"/>
        <v>-2.0882794709045971E-2</v>
      </c>
      <c r="R14" s="161">
        <f t="shared" si="3"/>
        <v>0.85438863521055297</v>
      </c>
    </row>
    <row r="15" spans="1:18" x14ac:dyDescent="0.25">
      <c r="B15" s="163" t="s">
        <v>110</v>
      </c>
      <c r="C15" s="164">
        <v>1741</v>
      </c>
      <c r="D15" s="164">
        <v>167734</v>
      </c>
      <c r="E15" s="164">
        <v>195858</v>
      </c>
      <c r="F15" s="164">
        <v>203178</v>
      </c>
      <c r="G15" s="164">
        <v>202587</v>
      </c>
      <c r="H15" s="165">
        <f t="shared" si="0"/>
        <v>-2.908779493842828E-3</v>
      </c>
      <c r="I15" s="165">
        <f t="shared" si="1"/>
        <v>0.36701341333507248</v>
      </c>
      <c r="J15" s="79"/>
      <c r="K15" s="163" t="s">
        <v>110</v>
      </c>
      <c r="L15" s="164">
        <v>232</v>
      </c>
      <c r="M15" s="164">
        <v>9733</v>
      </c>
      <c r="N15" s="164">
        <v>12192</v>
      </c>
      <c r="O15" s="164">
        <v>11686</v>
      </c>
      <c r="P15" s="164">
        <v>10964</v>
      </c>
      <c r="Q15" s="165">
        <f t="shared" si="2"/>
        <v>-6.1783330480917331E-2</v>
      </c>
      <c r="R15" s="165">
        <f t="shared" si="3"/>
        <v>0.46355487907999321</v>
      </c>
    </row>
    <row r="16" spans="1:18" x14ac:dyDescent="0.25">
      <c r="B16" s="163" t="s">
        <v>113</v>
      </c>
      <c r="C16" s="164">
        <v>7624</v>
      </c>
      <c r="D16" s="164">
        <v>47474</v>
      </c>
      <c r="E16" s="164">
        <v>53014</v>
      </c>
      <c r="F16" s="164">
        <v>63538</v>
      </c>
      <c r="G16" s="164">
        <v>58502</v>
      </c>
      <c r="H16" s="165">
        <f t="shared" si="0"/>
        <v>-7.9259655639145055E-2</v>
      </c>
      <c r="I16" s="165">
        <f t="shared" si="1"/>
        <v>0.10598418806205932</v>
      </c>
      <c r="J16" s="79"/>
      <c r="K16" s="163" t="s">
        <v>113</v>
      </c>
      <c r="L16" s="164">
        <v>420</v>
      </c>
      <c r="M16" s="164">
        <v>1652</v>
      </c>
      <c r="N16" s="164">
        <v>1092</v>
      </c>
      <c r="O16" s="164">
        <v>1205</v>
      </c>
      <c r="P16" s="164">
        <v>1356</v>
      </c>
      <c r="Q16" s="165">
        <f t="shared" si="2"/>
        <v>0.12531120331950207</v>
      </c>
      <c r="R16" s="165">
        <f t="shared" si="3"/>
        <v>5.7331303906646369E-2</v>
      </c>
    </row>
    <row r="17" spans="2:22" x14ac:dyDescent="0.25">
      <c r="B17" s="163" t="s">
        <v>116</v>
      </c>
      <c r="C17" s="164">
        <v>9192</v>
      </c>
      <c r="D17" s="164">
        <v>20383</v>
      </c>
      <c r="E17" s="164">
        <v>23196</v>
      </c>
      <c r="F17" s="164">
        <v>27692</v>
      </c>
      <c r="G17" s="164">
        <v>22531</v>
      </c>
      <c r="H17" s="165">
        <f t="shared" si="0"/>
        <v>-0.18637151523905826</v>
      </c>
      <c r="I17" s="165">
        <f t="shared" si="1"/>
        <v>4.0817916331514451E-2</v>
      </c>
      <c r="J17" s="79"/>
      <c r="K17" s="163" t="s">
        <v>116</v>
      </c>
      <c r="L17" s="164">
        <v>482</v>
      </c>
      <c r="M17" s="164">
        <v>1572</v>
      </c>
      <c r="N17" s="164">
        <v>1866</v>
      </c>
      <c r="O17" s="164">
        <v>1098</v>
      </c>
      <c r="P17" s="164">
        <v>1469</v>
      </c>
      <c r="Q17" s="165">
        <f t="shared" si="2"/>
        <v>0.33788706739526408</v>
      </c>
      <c r="R17" s="165">
        <f t="shared" si="3"/>
        <v>6.2108912565533567E-2</v>
      </c>
    </row>
    <row r="18" spans="2:22" x14ac:dyDescent="0.25">
      <c r="B18" s="163" t="s">
        <v>123</v>
      </c>
      <c r="C18" s="164">
        <v>616</v>
      </c>
      <c r="D18" s="164">
        <v>17934</v>
      </c>
      <c r="E18" s="164">
        <v>15665</v>
      </c>
      <c r="F18" s="164">
        <v>14998</v>
      </c>
      <c r="G18" s="164">
        <v>16995</v>
      </c>
      <c r="H18" s="165">
        <f t="shared" si="0"/>
        <v>0.13315108681157484</v>
      </c>
      <c r="I18" s="165">
        <f t="shared" si="1"/>
        <v>3.0788712798104308E-2</v>
      </c>
      <c r="J18" s="79"/>
      <c r="K18" s="163" t="s">
        <v>123</v>
      </c>
      <c r="L18" s="164">
        <v>22</v>
      </c>
      <c r="M18" s="164">
        <v>978</v>
      </c>
      <c r="N18" s="164">
        <v>909</v>
      </c>
      <c r="O18" s="164">
        <v>657</v>
      </c>
      <c r="P18" s="164">
        <v>819</v>
      </c>
      <c r="Q18" s="165">
        <f t="shared" si="2"/>
        <v>0.24657534246575352</v>
      </c>
      <c r="R18" s="165">
        <f t="shared" si="3"/>
        <v>3.4627092846270927E-2</v>
      </c>
    </row>
    <row r="19" spans="2:22" x14ac:dyDescent="0.25">
      <c r="B19" s="163" t="s">
        <v>119</v>
      </c>
      <c r="C19" s="164">
        <v>697</v>
      </c>
      <c r="D19" s="164">
        <v>17945</v>
      </c>
      <c r="E19" s="164">
        <v>13974</v>
      </c>
      <c r="F19" s="164">
        <v>17262</v>
      </c>
      <c r="G19" s="164">
        <v>16944</v>
      </c>
      <c r="H19" s="165">
        <f t="shared" si="0"/>
        <v>-1.8421967327076794E-2</v>
      </c>
      <c r="I19" s="165">
        <f t="shared" si="1"/>
        <v>3.0696319485206201E-2</v>
      </c>
      <c r="J19" s="79"/>
      <c r="K19" s="163" t="s">
        <v>119</v>
      </c>
      <c r="L19" s="164">
        <v>51</v>
      </c>
      <c r="M19" s="164">
        <v>883</v>
      </c>
      <c r="N19" s="164">
        <v>567</v>
      </c>
      <c r="O19" s="164">
        <v>612</v>
      </c>
      <c r="P19" s="164">
        <v>765</v>
      </c>
      <c r="Q19" s="165">
        <f t="shared" si="2"/>
        <v>0.25</v>
      </c>
      <c r="R19" s="165">
        <f t="shared" si="3"/>
        <v>3.2343987823439876E-2</v>
      </c>
    </row>
    <row r="20" spans="2:22" x14ac:dyDescent="0.25">
      <c r="B20" s="163" t="s">
        <v>128</v>
      </c>
      <c r="C20" s="164">
        <v>119</v>
      </c>
      <c r="D20" s="164">
        <v>10398</v>
      </c>
      <c r="E20" s="164">
        <v>13348</v>
      </c>
      <c r="F20" s="164">
        <v>13959</v>
      </c>
      <c r="G20" s="164">
        <v>12484</v>
      </c>
      <c r="H20" s="165">
        <f t="shared" si="0"/>
        <v>-0.10566659502829712</v>
      </c>
      <c r="I20" s="165">
        <f t="shared" si="1"/>
        <v>2.2616433690587478E-2</v>
      </c>
      <c r="J20" s="79"/>
      <c r="K20" s="163" t="s">
        <v>128</v>
      </c>
      <c r="L20" s="164">
        <v>0</v>
      </c>
      <c r="M20" s="164">
        <v>158</v>
      </c>
      <c r="N20" s="164">
        <v>242</v>
      </c>
      <c r="O20" s="164">
        <v>379</v>
      </c>
      <c r="P20" s="164">
        <v>271</v>
      </c>
      <c r="Q20" s="165">
        <f t="shared" si="2"/>
        <v>-0.28496042216358841</v>
      </c>
      <c r="R20" s="165">
        <f t="shared" si="3"/>
        <v>1.145780483680027E-2</v>
      </c>
    </row>
    <row r="21" spans="2:22" x14ac:dyDescent="0.25">
      <c r="B21" s="163" t="s">
        <v>131</v>
      </c>
      <c r="C21" s="164">
        <v>929</v>
      </c>
      <c r="D21" s="164">
        <v>8686</v>
      </c>
      <c r="E21" s="164">
        <v>11662</v>
      </c>
      <c r="F21" s="164">
        <v>14777</v>
      </c>
      <c r="G21" s="164">
        <v>10548</v>
      </c>
      <c r="H21" s="165">
        <f t="shared" si="0"/>
        <v>-0.28618799485687219</v>
      </c>
      <c r="I21" s="165">
        <f t="shared" si="1"/>
        <v>1.9109111067631905E-2</v>
      </c>
      <c r="J21" s="79"/>
      <c r="K21" s="163" t="s">
        <v>131</v>
      </c>
      <c r="L21" s="164">
        <v>0</v>
      </c>
      <c r="M21" s="164">
        <v>269</v>
      </c>
      <c r="N21" s="164">
        <v>113</v>
      </c>
      <c r="O21" s="164">
        <v>464</v>
      </c>
      <c r="P21" s="164">
        <v>216</v>
      </c>
      <c r="Q21" s="165">
        <f t="shared" si="2"/>
        <v>-0.53448275862068972</v>
      </c>
      <c r="R21" s="165">
        <f t="shared" si="3"/>
        <v>9.1324200913242004E-3</v>
      </c>
    </row>
    <row r="22" spans="2:22" x14ac:dyDescent="0.25">
      <c r="B22" s="168" t="s">
        <v>145</v>
      </c>
      <c r="C22" s="169">
        <f>C14-SUM(C15:C21)</f>
        <v>22092</v>
      </c>
      <c r="D22" s="169">
        <f>D14-SUM(D15:D21)</f>
        <v>109621</v>
      </c>
      <c r="E22" s="169">
        <f>E14-SUM(E15:E21)</f>
        <v>120390</v>
      </c>
      <c r="F22" s="169">
        <f>F14-SUM(F15:F21)</f>
        <v>140374</v>
      </c>
      <c r="G22" s="169">
        <f>G14-SUM(G15:G21)</f>
        <v>138720</v>
      </c>
      <c r="H22" s="170">
        <f t="shared" si="0"/>
        <v>-1.1782808782253129E-2</v>
      </c>
      <c r="I22" s="170">
        <f t="shared" si="1"/>
        <v>0.25130981108284961</v>
      </c>
      <c r="J22" s="79"/>
      <c r="K22" s="168" t="s">
        <v>145</v>
      </c>
      <c r="L22" s="169">
        <f>L14-SUM(L15:L21)</f>
        <v>318</v>
      </c>
      <c r="M22" s="169">
        <f>M14-SUM(M15:M21)</f>
        <v>4752</v>
      </c>
      <c r="N22" s="169">
        <f>N14-SUM(N15:N21)</f>
        <v>3162</v>
      </c>
      <c r="O22" s="169">
        <f>O14-SUM(O15:O21)</f>
        <v>4538</v>
      </c>
      <c r="P22" s="169">
        <f>P14-SUM(P15:P21)</f>
        <v>4348</v>
      </c>
      <c r="Q22" s="170">
        <f t="shared" si="2"/>
        <v>-4.1868664609960304E-2</v>
      </c>
      <c r="R22" s="170">
        <f t="shared" si="3"/>
        <v>0.18383223406054455</v>
      </c>
    </row>
    <row r="23" spans="2:22" x14ac:dyDescent="0.25">
      <c r="B23" s="155" t="s">
        <v>44</v>
      </c>
      <c r="C23" s="174"/>
      <c r="D23" s="174"/>
      <c r="E23" s="174"/>
      <c r="F23" s="174"/>
      <c r="G23" s="174"/>
      <c r="H23" s="175"/>
      <c r="I23" s="175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6" t="s">
        <v>68</v>
      </c>
      <c r="C24" s="176">
        <v>27840</v>
      </c>
      <c r="D24" s="176">
        <v>172085</v>
      </c>
      <c r="E24" s="176">
        <v>186487</v>
      </c>
      <c r="F24" s="176">
        <v>208505</v>
      </c>
      <c r="G24" s="176">
        <v>190182</v>
      </c>
      <c r="H24" s="177">
        <f t="shared" ref="H24:H36" si="4">IFERROR(G24/F24-1,"-")</f>
        <v>-8.7877988537445106E-2</v>
      </c>
      <c r="I24" s="177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9" t="s">
        <v>97</v>
      </c>
      <c r="C25" s="160">
        <v>13660</v>
      </c>
      <c r="D25" s="160">
        <v>9731</v>
      </c>
      <c r="E25" s="160">
        <v>9441</v>
      </c>
      <c r="F25" s="160">
        <v>11840</v>
      </c>
      <c r="G25" s="160">
        <v>7604</v>
      </c>
      <c r="H25" s="161">
        <f t="shared" si="4"/>
        <v>-0.35777027027027031</v>
      </c>
      <c r="I25" s="161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3" t="s">
        <v>103</v>
      </c>
      <c r="C26" s="164">
        <v>9506</v>
      </c>
      <c r="D26" s="164">
        <v>3929</v>
      </c>
      <c r="E26" s="164">
        <v>3749</v>
      </c>
      <c r="F26" s="164">
        <v>4230</v>
      </c>
      <c r="G26" s="164">
        <v>2327</v>
      </c>
      <c r="H26" s="165">
        <f t="shared" si="4"/>
        <v>-0.44988179669030737</v>
      </c>
      <c r="I26" s="165">
        <f t="shared" si="5"/>
        <v>4.215671355174388E-3</v>
      </c>
    </row>
    <row r="27" spans="2:22" x14ac:dyDescent="0.25">
      <c r="B27" s="163" t="s">
        <v>100</v>
      </c>
      <c r="C27" s="164">
        <v>4154</v>
      </c>
      <c r="D27" s="164">
        <v>5802</v>
      </c>
      <c r="E27" s="164">
        <v>5692</v>
      </c>
      <c r="F27" s="164">
        <v>7610</v>
      </c>
      <c r="G27" s="164">
        <v>5277</v>
      </c>
      <c r="H27" s="165">
        <f t="shared" si="4"/>
        <v>-0.3065703022339028</v>
      </c>
      <c r="I27" s="165">
        <f t="shared" si="5"/>
        <v>9.5599904345746653E-3</v>
      </c>
    </row>
    <row r="28" spans="2:22" x14ac:dyDescent="0.25">
      <c r="B28" s="159" t="s">
        <v>107</v>
      </c>
      <c r="C28" s="160">
        <v>14180</v>
      </c>
      <c r="D28" s="160">
        <v>162354</v>
      </c>
      <c r="E28" s="160">
        <v>177046</v>
      </c>
      <c r="F28" s="160">
        <v>196665</v>
      </c>
      <c r="G28" s="160">
        <v>182578</v>
      </c>
      <c r="H28" s="161">
        <f t="shared" si="4"/>
        <v>-7.1629420588310122E-2</v>
      </c>
      <c r="I28" s="161">
        <f t="shared" si="5"/>
        <v>0.33076443690804874</v>
      </c>
    </row>
    <row r="29" spans="2:22" x14ac:dyDescent="0.25">
      <c r="B29" s="163" t="s">
        <v>110</v>
      </c>
      <c r="C29" s="164">
        <v>510</v>
      </c>
      <c r="D29" s="164">
        <v>76396</v>
      </c>
      <c r="E29" s="164">
        <v>88959</v>
      </c>
      <c r="F29" s="164">
        <v>92655</v>
      </c>
      <c r="G29" s="164">
        <v>89895</v>
      </c>
      <c r="H29" s="165">
        <f t="shared" si="4"/>
        <v>-2.9787922939938483E-2</v>
      </c>
      <c r="I29" s="165">
        <f t="shared" si="5"/>
        <v>0.16285680123480945</v>
      </c>
    </row>
    <row r="30" spans="2:22" x14ac:dyDescent="0.25">
      <c r="B30" s="163" t="s">
        <v>113</v>
      </c>
      <c r="C30" s="164">
        <v>2799</v>
      </c>
      <c r="D30" s="164">
        <v>18649</v>
      </c>
      <c r="E30" s="164">
        <v>20249</v>
      </c>
      <c r="F30" s="164">
        <v>23224</v>
      </c>
      <c r="G30" s="164">
        <v>19955</v>
      </c>
      <c r="H30" s="165">
        <f t="shared" si="4"/>
        <v>-0.14075955907681703</v>
      </c>
      <c r="I30" s="165">
        <f t="shared" si="5"/>
        <v>3.6151148213366957E-2</v>
      </c>
    </row>
    <row r="31" spans="2:22" x14ac:dyDescent="0.25">
      <c r="B31" s="163" t="s">
        <v>116</v>
      </c>
      <c r="C31" s="164">
        <v>3079</v>
      </c>
      <c r="D31" s="164">
        <v>6224</v>
      </c>
      <c r="E31" s="164">
        <v>6464</v>
      </c>
      <c r="F31" s="164">
        <v>8134</v>
      </c>
      <c r="G31" s="164">
        <v>5332</v>
      </c>
      <c r="H31" s="165">
        <f t="shared" si="4"/>
        <v>-0.34447996065896236</v>
      </c>
      <c r="I31" s="165">
        <f t="shared" si="5"/>
        <v>9.6596302818177208E-3</v>
      </c>
    </row>
    <row r="32" spans="2:22" x14ac:dyDescent="0.25">
      <c r="B32" s="163" t="s">
        <v>123</v>
      </c>
      <c r="C32" s="164">
        <v>206</v>
      </c>
      <c r="D32" s="164">
        <v>8472</v>
      </c>
      <c r="E32" s="164">
        <v>6514</v>
      </c>
      <c r="F32" s="164">
        <v>6132</v>
      </c>
      <c r="G32" s="164">
        <v>6974</v>
      </c>
      <c r="H32" s="165">
        <f t="shared" si="4"/>
        <v>0.13731245923026747</v>
      </c>
      <c r="I32" s="165">
        <f t="shared" si="5"/>
        <v>1.2634332630419501E-2</v>
      </c>
    </row>
    <row r="33" spans="2:9" x14ac:dyDescent="0.25">
      <c r="B33" s="163" t="s">
        <v>119</v>
      </c>
      <c r="C33" s="164">
        <v>397</v>
      </c>
      <c r="D33" s="164">
        <v>10542</v>
      </c>
      <c r="E33" s="164">
        <v>7556</v>
      </c>
      <c r="F33" s="164">
        <v>9088</v>
      </c>
      <c r="G33" s="164">
        <v>9374</v>
      </c>
      <c r="H33" s="165">
        <f t="shared" si="4"/>
        <v>3.1470070422535246E-2</v>
      </c>
      <c r="I33" s="165">
        <f t="shared" si="5"/>
        <v>1.6982253237389219E-2</v>
      </c>
    </row>
    <row r="34" spans="2:9" x14ac:dyDescent="0.25">
      <c r="B34" s="163" t="s">
        <v>128</v>
      </c>
      <c r="C34" s="164">
        <v>31</v>
      </c>
      <c r="D34" s="164">
        <v>4251</v>
      </c>
      <c r="E34" s="164">
        <v>4670</v>
      </c>
      <c r="F34" s="164">
        <v>4961</v>
      </c>
      <c r="G34" s="164">
        <v>3996</v>
      </c>
      <c r="H34" s="165">
        <f t="shared" si="4"/>
        <v>-0.19451723442854263</v>
      </c>
      <c r="I34" s="165">
        <f t="shared" si="5"/>
        <v>7.2392878106045788E-3</v>
      </c>
    </row>
    <row r="35" spans="2:9" x14ac:dyDescent="0.25">
      <c r="B35" s="163" t="s">
        <v>131</v>
      </c>
      <c r="C35" s="164">
        <v>91</v>
      </c>
      <c r="D35" s="164">
        <v>2865</v>
      </c>
      <c r="E35" s="164">
        <v>3931</v>
      </c>
      <c r="F35" s="164">
        <v>4883</v>
      </c>
      <c r="G35" s="164">
        <v>3322</v>
      </c>
      <c r="H35" s="165">
        <f t="shared" si="4"/>
        <v>-0.31968052426786808</v>
      </c>
      <c r="I35" s="165">
        <f t="shared" si="5"/>
        <v>6.0182467734805831E-3</v>
      </c>
    </row>
    <row r="36" spans="2:9" x14ac:dyDescent="0.25">
      <c r="B36" s="168" t="s">
        <v>145</v>
      </c>
      <c r="C36" s="169">
        <f>C28-SUM(C29:C35)</f>
        <v>7067</v>
      </c>
      <c r="D36" s="169">
        <f>D28-SUM(D29:D35)</f>
        <v>34955</v>
      </c>
      <c r="E36" s="169">
        <f>E28-SUM(E29:E35)</f>
        <v>38703</v>
      </c>
      <c r="F36" s="169">
        <f>F28-SUM(F29:F35)</f>
        <v>47588</v>
      </c>
      <c r="G36" s="169">
        <f>G28-SUM(G29:G35)</f>
        <v>43730</v>
      </c>
      <c r="H36" s="170">
        <f t="shared" si="4"/>
        <v>-8.107085819954607E-2</v>
      </c>
      <c r="I36" s="170">
        <f t="shared" si="5"/>
        <v>7.9222736726160717E-2</v>
      </c>
    </row>
    <row r="37" spans="2:9" x14ac:dyDescent="0.25">
      <c r="B37" s="155" t="s">
        <v>45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68</v>
      </c>
      <c r="C38" s="176">
        <v>14722</v>
      </c>
      <c r="D38" s="176">
        <v>125732</v>
      </c>
      <c r="E38" s="176">
        <v>138539</v>
      </c>
      <c r="F38" s="176">
        <v>146862</v>
      </c>
      <c r="G38" s="176">
        <v>146753</v>
      </c>
      <c r="H38" s="177">
        <f t="shared" ref="H38:H50" si="6">IFERROR(G38/F38-1,"-")</f>
        <v>-7.421933515817658E-4</v>
      </c>
      <c r="I38" s="177">
        <f t="shared" ref="I38:I50" si="7">G38/G$10</f>
        <v>0.26586266368109451</v>
      </c>
    </row>
    <row r="39" spans="2:9" x14ac:dyDescent="0.25">
      <c r="B39" s="159" t="s">
        <v>97</v>
      </c>
      <c r="C39" s="160">
        <v>4383</v>
      </c>
      <c r="D39" s="160">
        <v>6590</v>
      </c>
      <c r="E39" s="160">
        <v>6807</v>
      </c>
      <c r="F39" s="160">
        <v>9416</v>
      </c>
      <c r="G39" s="160">
        <v>6457</v>
      </c>
      <c r="H39" s="161">
        <f t="shared" si="6"/>
        <v>-0.31425233644859818</v>
      </c>
      <c r="I39" s="161">
        <f t="shared" si="7"/>
        <v>1.1697718066334776E-2</v>
      </c>
    </row>
    <row r="40" spans="2:9" x14ac:dyDescent="0.25">
      <c r="B40" s="163" t="s">
        <v>103</v>
      </c>
      <c r="C40" s="164">
        <v>3470</v>
      </c>
      <c r="D40" s="164">
        <v>2687</v>
      </c>
      <c r="E40" s="164">
        <v>2140</v>
      </c>
      <c r="F40" s="164">
        <v>4277</v>
      </c>
      <c r="G40" s="164">
        <v>2060</v>
      </c>
      <c r="H40" s="165">
        <f t="shared" si="6"/>
        <v>-0.51835398643909281</v>
      </c>
      <c r="I40" s="165">
        <f t="shared" si="7"/>
        <v>3.7319651876490069E-3</v>
      </c>
    </row>
    <row r="41" spans="2:9" x14ac:dyDescent="0.25">
      <c r="B41" s="163" t="s">
        <v>100</v>
      </c>
      <c r="C41" s="164">
        <v>913</v>
      </c>
      <c r="D41" s="164">
        <v>3903</v>
      </c>
      <c r="E41" s="164">
        <v>4667</v>
      </c>
      <c r="F41" s="164">
        <v>5139</v>
      </c>
      <c r="G41" s="164">
        <v>4397</v>
      </c>
      <c r="H41" s="165">
        <f t="shared" si="6"/>
        <v>-0.14438606732827397</v>
      </c>
      <c r="I41" s="165">
        <f t="shared" si="7"/>
        <v>7.9657528786857678E-3</v>
      </c>
    </row>
    <row r="42" spans="2:9" x14ac:dyDescent="0.25">
      <c r="B42" s="159" t="s">
        <v>107</v>
      </c>
      <c r="C42" s="160">
        <v>10339</v>
      </c>
      <c r="D42" s="160">
        <v>119142</v>
      </c>
      <c r="E42" s="160">
        <v>131732</v>
      </c>
      <c r="F42" s="160">
        <v>137446</v>
      </c>
      <c r="G42" s="160">
        <v>140296</v>
      </c>
      <c r="H42" s="161">
        <f t="shared" si="6"/>
        <v>2.0735416090682968E-2</v>
      </c>
      <c r="I42" s="161">
        <f t="shared" si="7"/>
        <v>0.25416494561475972</v>
      </c>
    </row>
    <row r="43" spans="2:9" x14ac:dyDescent="0.25">
      <c r="B43" s="163" t="s">
        <v>110</v>
      </c>
      <c r="C43" s="164">
        <v>348</v>
      </c>
      <c r="D43" s="164">
        <v>54628</v>
      </c>
      <c r="E43" s="164">
        <v>64735</v>
      </c>
      <c r="F43" s="164">
        <v>64361</v>
      </c>
      <c r="G43" s="164">
        <v>66990</v>
      </c>
      <c r="H43" s="165">
        <f t="shared" si="6"/>
        <v>4.0847718338745453E-2</v>
      </c>
      <c r="I43" s="165">
        <f t="shared" si="7"/>
        <v>0.12136133394204222</v>
      </c>
    </row>
    <row r="44" spans="2:9" x14ac:dyDescent="0.25">
      <c r="B44" s="163" t="s">
        <v>113</v>
      </c>
      <c r="C44" s="164">
        <v>919</v>
      </c>
      <c r="D44" s="164">
        <v>4695</v>
      </c>
      <c r="E44" s="164">
        <v>5859</v>
      </c>
      <c r="F44" s="164">
        <v>6073</v>
      </c>
      <c r="G44" s="164">
        <v>5898</v>
      </c>
      <c r="H44" s="165">
        <f t="shared" si="6"/>
        <v>-2.8816071134529886E-2</v>
      </c>
      <c r="I44" s="165">
        <f t="shared" si="7"/>
        <v>1.0685014891628078E-2</v>
      </c>
    </row>
    <row r="45" spans="2:9" x14ac:dyDescent="0.25">
      <c r="B45" s="163" t="s">
        <v>116</v>
      </c>
      <c r="C45" s="164">
        <v>1383</v>
      </c>
      <c r="D45" s="164">
        <v>2764</v>
      </c>
      <c r="E45" s="164">
        <v>2976</v>
      </c>
      <c r="F45" s="164">
        <v>3184</v>
      </c>
      <c r="G45" s="164">
        <v>3207</v>
      </c>
      <c r="H45" s="165">
        <f t="shared" si="6"/>
        <v>7.223618090452355E-3</v>
      </c>
      <c r="I45" s="165">
        <f t="shared" si="7"/>
        <v>5.8099089110632838E-3</v>
      </c>
    </row>
    <row r="46" spans="2:9" x14ac:dyDescent="0.25">
      <c r="B46" s="163" t="s">
        <v>123</v>
      </c>
      <c r="C46" s="164">
        <v>157</v>
      </c>
      <c r="D46" s="164">
        <v>6082</v>
      </c>
      <c r="E46" s="164">
        <v>5027</v>
      </c>
      <c r="F46" s="164">
        <v>4717</v>
      </c>
      <c r="G46" s="164">
        <v>5476</v>
      </c>
      <c r="H46" s="165">
        <f t="shared" si="6"/>
        <v>0.16090735637057452</v>
      </c>
      <c r="I46" s="165">
        <f t="shared" si="7"/>
        <v>9.9205055182359034E-3</v>
      </c>
    </row>
    <row r="47" spans="2:9" x14ac:dyDescent="0.25">
      <c r="B47" s="163" t="s">
        <v>119</v>
      </c>
      <c r="C47" s="164">
        <v>86</v>
      </c>
      <c r="D47" s="164">
        <v>4175</v>
      </c>
      <c r="E47" s="164">
        <v>3643</v>
      </c>
      <c r="F47" s="164">
        <v>4767</v>
      </c>
      <c r="G47" s="164">
        <v>4439</v>
      </c>
      <c r="H47" s="165">
        <f t="shared" si="6"/>
        <v>-6.8806377176421241E-2</v>
      </c>
      <c r="I47" s="165">
        <f t="shared" si="7"/>
        <v>8.0418414893077394E-3</v>
      </c>
    </row>
    <row r="48" spans="2:9" x14ac:dyDescent="0.25">
      <c r="B48" s="163" t="s">
        <v>128</v>
      </c>
      <c r="C48" s="164">
        <v>52</v>
      </c>
      <c r="D48" s="164">
        <v>3804</v>
      </c>
      <c r="E48" s="164">
        <v>4564</v>
      </c>
      <c r="F48" s="164">
        <v>4663</v>
      </c>
      <c r="G48" s="164">
        <v>4690</v>
      </c>
      <c r="H48" s="165">
        <f t="shared" si="6"/>
        <v>5.7902637786833022E-3</v>
      </c>
      <c r="I48" s="165">
        <f t="shared" si="7"/>
        <v>8.4965615194533221E-3</v>
      </c>
    </row>
    <row r="49" spans="2:9" x14ac:dyDescent="0.25">
      <c r="B49" s="163" t="s">
        <v>131</v>
      </c>
      <c r="C49" s="164">
        <v>687</v>
      </c>
      <c r="D49" s="164">
        <v>3875</v>
      </c>
      <c r="E49" s="164">
        <v>4527</v>
      </c>
      <c r="F49" s="164">
        <v>5616</v>
      </c>
      <c r="G49" s="164">
        <v>4017</v>
      </c>
      <c r="H49" s="165">
        <f t="shared" si="6"/>
        <v>-0.28472222222222221</v>
      </c>
      <c r="I49" s="165">
        <f t="shared" si="7"/>
        <v>7.2773321159155637E-3</v>
      </c>
    </row>
    <row r="50" spans="2:9" x14ac:dyDescent="0.25">
      <c r="B50" s="168" t="s">
        <v>145</v>
      </c>
      <c r="C50" s="169">
        <f>C42-SUM(C43:C49)</f>
        <v>6707</v>
      </c>
      <c r="D50" s="169">
        <f>D42-SUM(D43:D49)</f>
        <v>39119</v>
      </c>
      <c r="E50" s="169">
        <f>E42-SUM(E43:E49)</f>
        <v>40401</v>
      </c>
      <c r="F50" s="169">
        <f>F42-SUM(F43:F49)</f>
        <v>44065</v>
      </c>
      <c r="G50" s="169">
        <f>G42-SUM(G43:G49)</f>
        <v>45579</v>
      </c>
      <c r="H50" s="170">
        <f t="shared" si="6"/>
        <v>3.4358334278906222E-2</v>
      </c>
      <c r="I50" s="170">
        <f t="shared" si="7"/>
        <v>8.2572447227113627E-2</v>
      </c>
    </row>
    <row r="51" spans="2:9" x14ac:dyDescent="0.25">
      <c r="B51" s="155" t="s">
        <v>46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68</v>
      </c>
      <c r="C52" s="176">
        <v>904</v>
      </c>
      <c r="D52" s="176">
        <v>4012</v>
      </c>
      <c r="E52" s="176">
        <v>5370</v>
      </c>
      <c r="F52" s="176">
        <v>6327</v>
      </c>
      <c r="G52" s="176">
        <v>4451</v>
      </c>
      <c r="H52" s="177">
        <f t="shared" ref="H52:H64" si="8">IFERROR(G52/F52-1,"-")</f>
        <v>-0.29650703334913864</v>
      </c>
      <c r="I52" s="177">
        <f t="shared" ref="I52:I64" si="9">G52/G$10</f>
        <v>8.0635810923425869E-3</v>
      </c>
    </row>
    <row r="53" spans="2:9" x14ac:dyDescent="0.25">
      <c r="B53" s="159" t="s">
        <v>97</v>
      </c>
      <c r="C53" s="160">
        <v>185</v>
      </c>
      <c r="D53" s="160">
        <v>507</v>
      </c>
      <c r="E53" s="160">
        <v>1588</v>
      </c>
      <c r="F53" s="160">
        <v>2346</v>
      </c>
      <c r="G53" s="160">
        <v>756</v>
      </c>
      <c r="H53" s="161">
        <f t="shared" si="8"/>
        <v>-0.67774936061381075</v>
      </c>
      <c r="I53" s="161">
        <f t="shared" si="9"/>
        <v>1.3695949911954608E-3</v>
      </c>
    </row>
    <row r="54" spans="2:9" x14ac:dyDescent="0.25">
      <c r="B54" s="163" t="s">
        <v>103</v>
      </c>
      <c r="C54" s="164">
        <v>60</v>
      </c>
      <c r="D54" s="164">
        <v>136</v>
      </c>
      <c r="E54" s="164">
        <v>952</v>
      </c>
      <c r="F54" s="164">
        <v>1747</v>
      </c>
      <c r="G54" s="164">
        <v>559</v>
      </c>
      <c r="H54" s="165">
        <f t="shared" si="8"/>
        <v>-0.68002289639381797</v>
      </c>
      <c r="I54" s="165">
        <f t="shared" si="9"/>
        <v>1.0127031747066966E-3</v>
      </c>
    </row>
    <row r="55" spans="2:9" x14ac:dyDescent="0.25">
      <c r="B55" s="163" t="s">
        <v>100</v>
      </c>
      <c r="C55" s="164">
        <v>125</v>
      </c>
      <c r="D55" s="164">
        <v>371</v>
      </c>
      <c r="E55" s="164">
        <v>636</v>
      </c>
      <c r="F55" s="164">
        <v>599</v>
      </c>
      <c r="G55" s="164">
        <v>197</v>
      </c>
      <c r="H55" s="165">
        <f t="shared" si="8"/>
        <v>-0.671118530884808</v>
      </c>
      <c r="I55" s="165">
        <f t="shared" si="9"/>
        <v>3.5689181648876426E-4</v>
      </c>
    </row>
    <row r="56" spans="2:9" x14ac:dyDescent="0.25">
      <c r="B56" s="159" t="s">
        <v>107</v>
      </c>
      <c r="C56" s="160">
        <v>719</v>
      </c>
      <c r="D56" s="160">
        <v>3505</v>
      </c>
      <c r="E56" s="160">
        <v>3782</v>
      </c>
      <c r="F56" s="160">
        <v>3981</v>
      </c>
      <c r="G56" s="160">
        <v>3695</v>
      </c>
      <c r="H56" s="161">
        <f t="shared" si="8"/>
        <v>-7.184124591811103E-2</v>
      </c>
      <c r="I56" s="161">
        <f t="shared" si="9"/>
        <v>6.6939861011471261E-3</v>
      </c>
    </row>
    <row r="57" spans="2:9" x14ac:dyDescent="0.25">
      <c r="B57" s="163" t="s">
        <v>110</v>
      </c>
      <c r="C57" s="164">
        <v>10</v>
      </c>
      <c r="D57" s="164">
        <v>1237</v>
      </c>
      <c r="E57" s="164">
        <v>1100</v>
      </c>
      <c r="F57" s="164">
        <v>1197</v>
      </c>
      <c r="G57" s="164">
        <v>1319</v>
      </c>
      <c r="H57" s="165">
        <f t="shared" si="8"/>
        <v>0.10192147034252308</v>
      </c>
      <c r="I57" s="165">
        <f t="shared" si="9"/>
        <v>2.3895447002471068E-3</v>
      </c>
    </row>
    <row r="58" spans="2:9" x14ac:dyDescent="0.25">
      <c r="B58" s="163" t="s">
        <v>113</v>
      </c>
      <c r="C58" s="164">
        <v>315</v>
      </c>
      <c r="D58" s="164">
        <v>963</v>
      </c>
      <c r="E58" s="164">
        <v>944</v>
      </c>
      <c r="F58" s="164">
        <v>1006</v>
      </c>
      <c r="G58" s="164">
        <v>917</v>
      </c>
      <c r="H58" s="165">
        <f t="shared" si="8"/>
        <v>-8.8469184890656027E-2</v>
      </c>
      <c r="I58" s="165">
        <f t="shared" si="9"/>
        <v>1.6612679985796794E-3</v>
      </c>
    </row>
    <row r="59" spans="2:9" x14ac:dyDescent="0.25">
      <c r="B59" s="163" t="s">
        <v>116</v>
      </c>
      <c r="C59" s="164">
        <v>148</v>
      </c>
      <c r="D59" s="164">
        <v>281</v>
      </c>
      <c r="E59" s="164">
        <v>352</v>
      </c>
      <c r="F59" s="164">
        <v>320</v>
      </c>
      <c r="G59" s="164">
        <v>198</v>
      </c>
      <c r="H59" s="165">
        <f t="shared" si="8"/>
        <v>-0.38124999999999998</v>
      </c>
      <c r="I59" s="165">
        <f t="shared" si="9"/>
        <v>3.5870345007500161E-4</v>
      </c>
    </row>
    <row r="60" spans="2:9" x14ac:dyDescent="0.25">
      <c r="B60" s="163" t="s">
        <v>123</v>
      </c>
      <c r="C60" s="164">
        <v>10</v>
      </c>
      <c r="D60" s="164">
        <v>69</v>
      </c>
      <c r="E60" s="164">
        <v>95</v>
      </c>
      <c r="F60" s="164">
        <v>172</v>
      </c>
      <c r="G60" s="164">
        <v>116</v>
      </c>
      <c r="H60" s="165">
        <f t="shared" si="8"/>
        <v>-0.32558139534883723</v>
      </c>
      <c r="I60" s="165">
        <f t="shared" si="9"/>
        <v>2.1014949600353631E-4</v>
      </c>
    </row>
    <row r="61" spans="2:9" x14ac:dyDescent="0.25">
      <c r="B61" s="163" t="s">
        <v>119</v>
      </c>
      <c r="C61" s="164">
        <v>17</v>
      </c>
      <c r="D61" s="164">
        <v>67</v>
      </c>
      <c r="E61" s="164">
        <v>102</v>
      </c>
      <c r="F61" s="164">
        <v>89</v>
      </c>
      <c r="G61" s="164">
        <v>90</v>
      </c>
      <c r="H61" s="165">
        <f t="shared" si="8"/>
        <v>1.1235955056179803E-2</v>
      </c>
      <c r="I61" s="165">
        <f t="shared" si="9"/>
        <v>1.6304702276136437E-4</v>
      </c>
    </row>
    <row r="62" spans="2:9" x14ac:dyDescent="0.25">
      <c r="B62" s="163" t="s">
        <v>128</v>
      </c>
      <c r="C62" s="164">
        <v>8</v>
      </c>
      <c r="D62" s="164">
        <v>17</v>
      </c>
      <c r="E62" s="164">
        <v>39</v>
      </c>
      <c r="F62" s="164">
        <v>24</v>
      </c>
      <c r="G62" s="164">
        <v>33</v>
      </c>
      <c r="H62" s="165">
        <f t="shared" si="8"/>
        <v>0.375</v>
      </c>
      <c r="I62" s="165">
        <f t="shared" si="9"/>
        <v>5.9783908345833602E-5</v>
      </c>
    </row>
    <row r="63" spans="2:9" x14ac:dyDescent="0.25">
      <c r="B63" s="163" t="s">
        <v>131</v>
      </c>
      <c r="C63" s="164">
        <v>9</v>
      </c>
      <c r="D63" s="164">
        <v>13</v>
      </c>
      <c r="E63" s="164">
        <v>30</v>
      </c>
      <c r="F63" s="164">
        <v>16</v>
      </c>
      <c r="G63" s="164">
        <v>33</v>
      </c>
      <c r="H63" s="165">
        <f t="shared" si="8"/>
        <v>1.0625</v>
      </c>
      <c r="I63" s="165">
        <f t="shared" si="9"/>
        <v>5.9783908345833602E-5</v>
      </c>
    </row>
    <row r="64" spans="2:9" x14ac:dyDescent="0.25">
      <c r="B64" s="168" t="s">
        <v>145</v>
      </c>
      <c r="C64" s="169">
        <f>C56-SUM(C57:C63)</f>
        <v>202</v>
      </c>
      <c r="D64" s="169">
        <f>D56-SUM(D57:D63)</f>
        <v>858</v>
      </c>
      <c r="E64" s="169">
        <f>E56-SUM(E57:E63)</f>
        <v>1120</v>
      </c>
      <c r="F64" s="169">
        <f>F56-SUM(F57:F63)</f>
        <v>1157</v>
      </c>
      <c r="G64" s="169">
        <f>G56-SUM(G57:G63)</f>
        <v>989</v>
      </c>
      <c r="H64" s="170">
        <f t="shared" si="8"/>
        <v>-0.14520311149524634</v>
      </c>
      <c r="I64" s="170">
        <f t="shared" si="9"/>
        <v>1.7917056167887709E-3</v>
      </c>
    </row>
    <row r="65" spans="2:9" x14ac:dyDescent="0.25">
      <c r="B65" s="155" t="s">
        <v>47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68</v>
      </c>
      <c r="C66" s="176">
        <v>3465</v>
      </c>
      <c r="D66" s="176">
        <v>13041</v>
      </c>
      <c r="E66" s="176">
        <v>19533</v>
      </c>
      <c r="F66" s="176">
        <v>24458</v>
      </c>
      <c r="G66" s="176">
        <v>18332</v>
      </c>
      <c r="H66" s="177">
        <f t="shared" ref="H66:H78" si="10">IFERROR(G66/F66-1,"-")</f>
        <v>-0.25047019380161906</v>
      </c>
      <c r="I66" s="177">
        <f t="shared" ref="I66:I78" si="11">G66/G$10</f>
        <v>3.3210866902903688E-2</v>
      </c>
    </row>
    <row r="67" spans="2:9" x14ac:dyDescent="0.25">
      <c r="B67" s="159" t="s">
        <v>97</v>
      </c>
      <c r="C67" s="160">
        <v>1734</v>
      </c>
      <c r="D67" s="160">
        <v>2183</v>
      </c>
      <c r="E67" s="160">
        <v>856</v>
      </c>
      <c r="F67" s="160">
        <v>2299</v>
      </c>
      <c r="G67" s="160">
        <v>2358</v>
      </c>
      <c r="H67" s="161">
        <f t="shared" si="10"/>
        <v>2.566333188342762E-2</v>
      </c>
      <c r="I67" s="161">
        <f t="shared" si="11"/>
        <v>4.2718319963477467E-3</v>
      </c>
    </row>
    <row r="68" spans="2:9" x14ac:dyDescent="0.25">
      <c r="B68" s="163" t="s">
        <v>103</v>
      </c>
      <c r="C68" s="164">
        <v>1704</v>
      </c>
      <c r="D68" s="164">
        <v>1371</v>
      </c>
      <c r="E68" s="164">
        <v>160</v>
      </c>
      <c r="F68" s="164">
        <v>467</v>
      </c>
      <c r="G68" s="164">
        <v>860</v>
      </c>
      <c r="H68" s="165">
        <f t="shared" si="10"/>
        <v>0.84154175588865088</v>
      </c>
      <c r="I68" s="165">
        <f t="shared" si="11"/>
        <v>1.5580048841641486E-3</v>
      </c>
    </row>
    <row r="69" spans="2:9" x14ac:dyDescent="0.25">
      <c r="B69" s="163" t="s">
        <v>100</v>
      </c>
      <c r="C69" s="164">
        <v>30</v>
      </c>
      <c r="D69" s="164">
        <v>812</v>
      </c>
      <c r="E69" s="164">
        <v>696</v>
      </c>
      <c r="F69" s="164">
        <v>1832</v>
      </c>
      <c r="G69" s="164">
        <v>1498</v>
      </c>
      <c r="H69" s="165">
        <f t="shared" si="10"/>
        <v>-0.18231441048034935</v>
      </c>
      <c r="I69" s="165">
        <f t="shared" si="11"/>
        <v>2.7138271121835982E-3</v>
      </c>
    </row>
    <row r="70" spans="2:9" x14ac:dyDescent="0.25">
      <c r="B70" s="159" t="s">
        <v>107</v>
      </c>
      <c r="C70" s="160">
        <v>1731</v>
      </c>
      <c r="D70" s="160">
        <v>10858</v>
      </c>
      <c r="E70" s="160">
        <v>18677</v>
      </c>
      <c r="F70" s="160">
        <v>22159</v>
      </c>
      <c r="G70" s="160">
        <v>15974</v>
      </c>
      <c r="H70" s="161">
        <f t="shared" si="10"/>
        <v>-0.27911909382192335</v>
      </c>
      <c r="I70" s="161">
        <f t="shared" si="11"/>
        <v>2.893903490655594E-2</v>
      </c>
    </row>
    <row r="71" spans="2:9" x14ac:dyDescent="0.25">
      <c r="B71" s="163" t="s">
        <v>110</v>
      </c>
      <c r="C71" s="164">
        <v>3</v>
      </c>
      <c r="D71" s="164">
        <v>4856</v>
      </c>
      <c r="E71" s="164">
        <v>6656</v>
      </c>
      <c r="F71" s="164">
        <v>6559</v>
      </c>
      <c r="G71" s="164">
        <v>7456</v>
      </c>
      <c r="H71" s="165">
        <f t="shared" si="10"/>
        <v>0.1367586522335722</v>
      </c>
      <c r="I71" s="165">
        <f t="shared" si="11"/>
        <v>1.3507540018985921E-2</v>
      </c>
    </row>
    <row r="72" spans="2:9" x14ac:dyDescent="0.25">
      <c r="B72" s="163" t="s">
        <v>113</v>
      </c>
      <c r="C72" s="164">
        <v>588</v>
      </c>
      <c r="D72" s="164">
        <v>2004</v>
      </c>
      <c r="E72" s="164">
        <v>996</v>
      </c>
      <c r="F72" s="164">
        <v>2166</v>
      </c>
      <c r="G72" s="164">
        <v>1477</v>
      </c>
      <c r="H72" s="165">
        <f t="shared" si="10"/>
        <v>-0.31809787626962138</v>
      </c>
      <c r="I72" s="165">
        <f t="shared" si="11"/>
        <v>2.6757828068726132E-3</v>
      </c>
    </row>
    <row r="73" spans="2:9" x14ac:dyDescent="0.25">
      <c r="B73" s="163" t="s">
        <v>116</v>
      </c>
      <c r="C73" s="164">
        <v>293</v>
      </c>
      <c r="D73" s="164">
        <v>1046</v>
      </c>
      <c r="E73" s="164">
        <v>2504</v>
      </c>
      <c r="F73" s="164">
        <v>2773</v>
      </c>
      <c r="G73" s="164">
        <v>891</v>
      </c>
      <c r="H73" s="165">
        <f t="shared" si="10"/>
        <v>-0.67868734222863325</v>
      </c>
      <c r="I73" s="165">
        <f t="shared" si="11"/>
        <v>1.6141655253375073E-3</v>
      </c>
    </row>
    <row r="74" spans="2:9" x14ac:dyDescent="0.25">
      <c r="B74" s="163" t="s">
        <v>123</v>
      </c>
      <c r="C74" s="164">
        <v>38</v>
      </c>
      <c r="D74" s="164">
        <v>115</v>
      </c>
      <c r="E74" s="164">
        <v>538</v>
      </c>
      <c r="F74" s="164">
        <v>740</v>
      </c>
      <c r="G74" s="164">
        <v>629</v>
      </c>
      <c r="H74" s="165">
        <f t="shared" si="10"/>
        <v>-0.15000000000000002</v>
      </c>
      <c r="I74" s="165">
        <f t="shared" si="11"/>
        <v>1.1395175257433133E-3</v>
      </c>
    </row>
    <row r="75" spans="2:9" x14ac:dyDescent="0.25">
      <c r="B75" s="163" t="s">
        <v>119</v>
      </c>
      <c r="C75" s="164">
        <v>1</v>
      </c>
      <c r="D75" s="164">
        <v>653</v>
      </c>
      <c r="E75" s="164">
        <v>310</v>
      </c>
      <c r="F75" s="164">
        <v>595</v>
      </c>
      <c r="G75" s="164">
        <v>383</v>
      </c>
      <c r="H75" s="165">
        <f t="shared" si="10"/>
        <v>-0.35630252100840332</v>
      </c>
      <c r="I75" s="165">
        <f t="shared" si="11"/>
        <v>6.9385566352891731E-4</v>
      </c>
    </row>
    <row r="76" spans="2:9" x14ac:dyDescent="0.25">
      <c r="B76" s="163" t="s">
        <v>128</v>
      </c>
      <c r="C76" s="164">
        <v>0</v>
      </c>
      <c r="D76" s="164">
        <v>240</v>
      </c>
      <c r="E76" s="164">
        <v>1104</v>
      </c>
      <c r="F76" s="164">
        <v>1308</v>
      </c>
      <c r="G76" s="164">
        <v>486</v>
      </c>
      <c r="H76" s="165">
        <f t="shared" si="10"/>
        <v>-0.62844036697247707</v>
      </c>
      <c r="I76" s="165">
        <f t="shared" si="11"/>
        <v>8.8045392291136767E-4</v>
      </c>
    </row>
    <row r="77" spans="2:9" x14ac:dyDescent="0.25">
      <c r="B77" s="163" t="s">
        <v>131</v>
      </c>
      <c r="C77" s="164">
        <v>0</v>
      </c>
      <c r="D77" s="164">
        <v>4</v>
      </c>
      <c r="E77" s="164">
        <v>236</v>
      </c>
      <c r="F77" s="164">
        <v>511</v>
      </c>
      <c r="G77" s="164">
        <v>569</v>
      </c>
      <c r="H77" s="165">
        <f t="shared" si="10"/>
        <v>0.11350293542074374</v>
      </c>
      <c r="I77" s="165">
        <f t="shared" si="11"/>
        <v>1.0308195105690704E-3</v>
      </c>
    </row>
    <row r="78" spans="2:9" x14ac:dyDescent="0.25">
      <c r="B78" s="168" t="s">
        <v>145</v>
      </c>
      <c r="C78" s="169">
        <f>C70-SUM(C71:C77)</f>
        <v>808</v>
      </c>
      <c r="D78" s="169">
        <f>D70-SUM(D71:D77)</f>
        <v>1940</v>
      </c>
      <c r="E78" s="169">
        <f>E70-SUM(E71:E77)</f>
        <v>6333</v>
      </c>
      <c r="F78" s="169">
        <f>F70-SUM(F71:F77)</f>
        <v>7507</v>
      </c>
      <c r="G78" s="169">
        <f>G70-SUM(G71:G77)</f>
        <v>4083</v>
      </c>
      <c r="H78" s="170">
        <f t="shared" si="10"/>
        <v>-0.45610763287598244</v>
      </c>
      <c r="I78" s="170">
        <f t="shared" si="11"/>
        <v>7.3968999326072303E-3</v>
      </c>
    </row>
    <row r="79" spans="2:9" x14ac:dyDescent="0.25">
      <c r="B79" s="155" t="s">
        <v>48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68</v>
      </c>
      <c r="C80" s="176">
        <v>8944</v>
      </c>
      <c r="D80" s="176">
        <v>66648</v>
      </c>
      <c r="E80" s="176">
        <v>78410</v>
      </c>
      <c r="F80" s="176">
        <v>90447</v>
      </c>
      <c r="G80" s="176">
        <v>93168</v>
      </c>
      <c r="H80" s="177">
        <f t="shared" ref="H80:H92" si="12">IFERROR(G80/F80-1,"-")</f>
        <v>3.0083916547812617E-2</v>
      </c>
      <c r="I80" s="177">
        <f t="shared" ref="I80:I92" si="13">G80/G$10</f>
        <v>0.1687862779625644</v>
      </c>
    </row>
    <row r="81" spans="2:9" x14ac:dyDescent="0.25">
      <c r="B81" s="159" t="s">
        <v>97</v>
      </c>
      <c r="C81" s="160">
        <v>3629</v>
      </c>
      <c r="D81" s="160">
        <v>24603</v>
      </c>
      <c r="E81" s="160">
        <v>27648</v>
      </c>
      <c r="F81" s="160">
        <v>27491</v>
      </c>
      <c r="G81" s="160">
        <v>27199</v>
      </c>
      <c r="H81" s="161">
        <f t="shared" si="12"/>
        <v>-1.0621657997162748E-2</v>
      </c>
      <c r="I81" s="161">
        <f t="shared" si="13"/>
        <v>4.9274621912070556E-2</v>
      </c>
    </row>
    <row r="82" spans="2:9" x14ac:dyDescent="0.25">
      <c r="B82" s="163" t="s">
        <v>103</v>
      </c>
      <c r="C82" s="164">
        <v>1773</v>
      </c>
      <c r="D82" s="164">
        <v>5631</v>
      </c>
      <c r="E82" s="164">
        <v>5322</v>
      </c>
      <c r="F82" s="164">
        <v>6122</v>
      </c>
      <c r="G82" s="164">
        <v>5147</v>
      </c>
      <c r="H82" s="165">
        <f t="shared" si="12"/>
        <v>-0.15926167918980727</v>
      </c>
      <c r="I82" s="165">
        <f t="shared" si="13"/>
        <v>9.3244780683638048E-3</v>
      </c>
    </row>
    <row r="83" spans="2:9" x14ac:dyDescent="0.25">
      <c r="B83" s="163" t="s">
        <v>100</v>
      </c>
      <c r="C83" s="164">
        <v>1856</v>
      </c>
      <c r="D83" s="164">
        <v>18972</v>
      </c>
      <c r="E83" s="164">
        <v>22326</v>
      </c>
      <c r="F83" s="164">
        <v>21369</v>
      </c>
      <c r="G83" s="164">
        <v>22052</v>
      </c>
      <c r="H83" s="165">
        <f t="shared" si="12"/>
        <v>3.1962188216575482E-2</v>
      </c>
      <c r="I83" s="165">
        <f t="shared" si="13"/>
        <v>3.9950143843706744E-2</v>
      </c>
    </row>
    <row r="84" spans="2:9" x14ac:dyDescent="0.25">
      <c r="B84" s="159" t="s">
        <v>107</v>
      </c>
      <c r="C84" s="160">
        <v>5315</v>
      </c>
      <c r="D84" s="160">
        <v>42045</v>
      </c>
      <c r="E84" s="160">
        <v>50762</v>
      </c>
      <c r="F84" s="160">
        <v>62956</v>
      </c>
      <c r="G84" s="160">
        <v>65969</v>
      </c>
      <c r="H84" s="161">
        <f t="shared" si="12"/>
        <v>4.7858822034436699E-2</v>
      </c>
      <c r="I84" s="161">
        <f t="shared" si="13"/>
        <v>0.11951165605049385</v>
      </c>
    </row>
    <row r="85" spans="2:9" x14ac:dyDescent="0.25">
      <c r="B85" s="163" t="s">
        <v>110</v>
      </c>
      <c r="C85" s="164">
        <v>346</v>
      </c>
      <c r="D85" s="164">
        <v>7019</v>
      </c>
      <c r="E85" s="164">
        <v>9235</v>
      </c>
      <c r="F85" s="164">
        <v>11704</v>
      </c>
      <c r="G85" s="164">
        <v>11160</v>
      </c>
      <c r="H85" s="165">
        <f t="shared" si="12"/>
        <v>-4.6479835953520121E-2</v>
      </c>
      <c r="I85" s="165">
        <f t="shared" si="13"/>
        <v>2.0217830822409182E-2</v>
      </c>
    </row>
    <row r="86" spans="2:9" x14ac:dyDescent="0.25">
      <c r="B86" s="163" t="s">
        <v>113</v>
      </c>
      <c r="C86" s="164">
        <v>1210</v>
      </c>
      <c r="D86" s="164">
        <v>14343</v>
      </c>
      <c r="E86" s="164">
        <v>17085</v>
      </c>
      <c r="F86" s="164">
        <v>21243</v>
      </c>
      <c r="G86" s="164">
        <v>21491</v>
      </c>
      <c r="H86" s="165">
        <f t="shared" si="12"/>
        <v>1.1674433931177397E-2</v>
      </c>
      <c r="I86" s="165">
        <f t="shared" si="13"/>
        <v>3.8933817401827574E-2</v>
      </c>
    </row>
    <row r="87" spans="2:9" x14ac:dyDescent="0.25">
      <c r="B87" s="163" t="s">
        <v>116</v>
      </c>
      <c r="C87" s="164">
        <v>1424</v>
      </c>
      <c r="D87" s="164">
        <v>3874</v>
      </c>
      <c r="E87" s="164">
        <v>4445</v>
      </c>
      <c r="F87" s="164">
        <v>6334</v>
      </c>
      <c r="G87" s="164">
        <v>6083</v>
      </c>
      <c r="H87" s="165">
        <f t="shared" si="12"/>
        <v>-3.9627407641300905E-2</v>
      </c>
      <c r="I87" s="165">
        <f t="shared" si="13"/>
        <v>1.1020167105081994E-2</v>
      </c>
    </row>
    <row r="88" spans="2:9" x14ac:dyDescent="0.25">
      <c r="B88" s="163" t="s">
        <v>123</v>
      </c>
      <c r="C88" s="164">
        <v>66</v>
      </c>
      <c r="D88" s="164">
        <v>922</v>
      </c>
      <c r="E88" s="164">
        <v>998</v>
      </c>
      <c r="F88" s="164">
        <v>1263</v>
      </c>
      <c r="G88" s="164">
        <v>1560</v>
      </c>
      <c r="H88" s="165">
        <f t="shared" si="12"/>
        <v>0.23515439429928731</v>
      </c>
      <c r="I88" s="165">
        <f t="shared" si="13"/>
        <v>2.8261483945303161E-3</v>
      </c>
    </row>
    <row r="89" spans="2:9" x14ac:dyDescent="0.25">
      <c r="B89" s="163" t="s">
        <v>119</v>
      </c>
      <c r="C89" s="164">
        <v>32</v>
      </c>
      <c r="D89" s="164">
        <v>574</v>
      </c>
      <c r="E89" s="164">
        <v>736</v>
      </c>
      <c r="F89" s="164">
        <v>749</v>
      </c>
      <c r="G89" s="164">
        <v>904</v>
      </c>
      <c r="H89" s="165">
        <f t="shared" si="12"/>
        <v>0.20694259012016025</v>
      </c>
      <c r="I89" s="165">
        <f t="shared" si="13"/>
        <v>1.6377167619585932E-3</v>
      </c>
    </row>
    <row r="90" spans="2:9" x14ac:dyDescent="0.25">
      <c r="B90" s="163" t="s">
        <v>128</v>
      </c>
      <c r="C90" s="164">
        <v>14</v>
      </c>
      <c r="D90" s="164">
        <v>1088</v>
      </c>
      <c r="E90" s="164">
        <v>1696</v>
      </c>
      <c r="F90" s="164">
        <v>1653</v>
      </c>
      <c r="G90" s="164">
        <v>1968</v>
      </c>
      <c r="H90" s="165">
        <f t="shared" si="12"/>
        <v>0.19056261343012704</v>
      </c>
      <c r="I90" s="165">
        <f t="shared" si="13"/>
        <v>3.5652948977151679E-3</v>
      </c>
    </row>
    <row r="91" spans="2:9" x14ac:dyDescent="0.25">
      <c r="B91" s="163" t="s">
        <v>131</v>
      </c>
      <c r="C91" s="164">
        <v>87</v>
      </c>
      <c r="D91" s="164">
        <v>938</v>
      </c>
      <c r="E91" s="164">
        <v>1914</v>
      </c>
      <c r="F91" s="164">
        <v>2147</v>
      </c>
      <c r="G91" s="164">
        <v>1539</v>
      </c>
      <c r="H91" s="165">
        <f t="shared" si="12"/>
        <v>-0.2831858407079646</v>
      </c>
      <c r="I91" s="165">
        <f t="shared" si="13"/>
        <v>2.7881040892193307E-3</v>
      </c>
    </row>
    <row r="92" spans="2:9" x14ac:dyDescent="0.25">
      <c r="B92" s="168" t="s">
        <v>145</v>
      </c>
      <c r="C92" s="169">
        <f>C84-SUM(C85:C91)</f>
        <v>2136</v>
      </c>
      <c r="D92" s="169">
        <f>D84-SUM(D85:D91)</f>
        <v>13287</v>
      </c>
      <c r="E92" s="169">
        <f>E84-SUM(E85:E91)</f>
        <v>14653</v>
      </c>
      <c r="F92" s="169">
        <f>F84-SUM(F85:F91)</f>
        <v>17863</v>
      </c>
      <c r="G92" s="169">
        <f>G84-SUM(G85:G91)</f>
        <v>21264</v>
      </c>
      <c r="H92" s="170">
        <f t="shared" si="12"/>
        <v>0.19039355091529986</v>
      </c>
      <c r="I92" s="170">
        <f t="shared" si="13"/>
        <v>3.852257657775169E-2</v>
      </c>
    </row>
    <row r="93" spans="2:9" x14ac:dyDescent="0.25">
      <c r="B93" s="155" t="s">
        <v>49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68</v>
      </c>
      <c r="C94" s="176">
        <v>2351</v>
      </c>
      <c r="D94" s="176">
        <v>4947</v>
      </c>
      <c r="E94" s="176">
        <v>5963</v>
      </c>
      <c r="F94" s="176">
        <v>5458</v>
      </c>
      <c r="G94" s="176">
        <v>5646</v>
      </c>
      <c r="H94" s="177">
        <f t="shared" ref="H94:H106" si="14">IFERROR(G94/F94-1,"-")</f>
        <v>3.4444851593990577E-2</v>
      </c>
      <c r="I94" s="177">
        <f t="shared" ref="I94:I106" si="15">G94/G$10</f>
        <v>1.0228483227896259E-2</v>
      </c>
    </row>
    <row r="95" spans="2:9" x14ac:dyDescent="0.25">
      <c r="B95" s="159" t="s">
        <v>97</v>
      </c>
      <c r="C95" s="160">
        <v>1396</v>
      </c>
      <c r="D95" s="160">
        <v>2710</v>
      </c>
      <c r="E95" s="160">
        <v>3512</v>
      </c>
      <c r="F95" s="160">
        <v>2680</v>
      </c>
      <c r="G95" s="160">
        <v>2874</v>
      </c>
      <c r="H95" s="161">
        <f t="shared" si="14"/>
        <v>7.2388059701492535E-2</v>
      </c>
      <c r="I95" s="161">
        <f t="shared" si="15"/>
        <v>5.206634926846236E-3</v>
      </c>
    </row>
    <row r="96" spans="2:9" x14ac:dyDescent="0.25">
      <c r="B96" s="163" t="s">
        <v>103</v>
      </c>
      <c r="C96" s="164">
        <v>887</v>
      </c>
      <c r="D96" s="164">
        <v>1372</v>
      </c>
      <c r="E96" s="164">
        <v>629</v>
      </c>
      <c r="F96" s="164">
        <v>754</v>
      </c>
      <c r="G96" s="164">
        <v>864</v>
      </c>
      <c r="H96" s="165">
        <f t="shared" si="14"/>
        <v>0.14588859416445632</v>
      </c>
      <c r="I96" s="165">
        <f t="shared" si="15"/>
        <v>1.565251418509098E-3</v>
      </c>
    </row>
    <row r="97" spans="2:9" x14ac:dyDescent="0.25">
      <c r="B97" s="163" t="s">
        <v>100</v>
      </c>
      <c r="C97" s="164">
        <v>509</v>
      </c>
      <c r="D97" s="164">
        <v>1338</v>
      </c>
      <c r="E97" s="164">
        <v>2883</v>
      </c>
      <c r="F97" s="164">
        <v>1926</v>
      </c>
      <c r="G97" s="164">
        <v>2010</v>
      </c>
      <c r="H97" s="165">
        <f t="shared" si="14"/>
        <v>4.3613707165109039E-2</v>
      </c>
      <c r="I97" s="165">
        <f t="shared" si="15"/>
        <v>3.6413835083371378E-3</v>
      </c>
    </row>
    <row r="98" spans="2:9" x14ac:dyDescent="0.25">
      <c r="B98" s="159" t="s">
        <v>107</v>
      </c>
      <c r="C98" s="160">
        <v>955</v>
      </c>
      <c r="D98" s="160">
        <v>2237</v>
      </c>
      <c r="E98" s="160">
        <v>2451</v>
      </c>
      <c r="F98" s="160">
        <v>2778</v>
      </c>
      <c r="G98" s="160">
        <v>2772</v>
      </c>
      <c r="H98" s="161">
        <f t="shared" si="14"/>
        <v>-2.1598272138229069E-3</v>
      </c>
      <c r="I98" s="161">
        <f t="shared" si="15"/>
        <v>5.0218483010500232E-3</v>
      </c>
    </row>
    <row r="99" spans="2:9" x14ac:dyDescent="0.25">
      <c r="B99" s="163" t="s">
        <v>110</v>
      </c>
      <c r="C99" s="164">
        <v>35</v>
      </c>
      <c r="D99" s="164">
        <v>331</v>
      </c>
      <c r="E99" s="164">
        <v>388</v>
      </c>
      <c r="F99" s="164">
        <v>483</v>
      </c>
      <c r="G99" s="164">
        <v>364</v>
      </c>
      <c r="H99" s="165">
        <f t="shared" si="14"/>
        <v>-0.24637681159420288</v>
      </c>
      <c r="I99" s="165">
        <f t="shared" si="15"/>
        <v>6.5943462539040708E-4</v>
      </c>
    </row>
    <row r="100" spans="2:9" x14ac:dyDescent="0.25">
      <c r="B100" s="163" t="s">
        <v>113</v>
      </c>
      <c r="C100" s="164">
        <v>186</v>
      </c>
      <c r="D100" s="164">
        <v>491</v>
      </c>
      <c r="E100" s="164">
        <v>526</v>
      </c>
      <c r="F100" s="164">
        <v>663</v>
      </c>
      <c r="G100" s="164">
        <v>595</v>
      </c>
      <c r="H100" s="165">
        <f t="shared" si="14"/>
        <v>-0.10256410256410253</v>
      </c>
      <c r="I100" s="165">
        <f t="shared" si="15"/>
        <v>1.0779219838112422E-3</v>
      </c>
    </row>
    <row r="101" spans="2:9" x14ac:dyDescent="0.25">
      <c r="B101" s="163" t="s">
        <v>116</v>
      </c>
      <c r="C101" s="164">
        <v>459</v>
      </c>
      <c r="D101" s="164">
        <v>416</v>
      </c>
      <c r="E101" s="164">
        <v>477</v>
      </c>
      <c r="F101" s="164">
        <v>503</v>
      </c>
      <c r="G101" s="164">
        <v>515</v>
      </c>
      <c r="H101" s="165">
        <f t="shared" si="14"/>
        <v>2.3856858846918572E-2</v>
      </c>
      <c r="I101" s="165">
        <f t="shared" si="15"/>
        <v>9.3299129691225171E-4</v>
      </c>
    </row>
    <row r="102" spans="2:9" x14ac:dyDescent="0.25">
      <c r="B102" s="163" t="s">
        <v>123</v>
      </c>
      <c r="C102" s="164">
        <v>22</v>
      </c>
      <c r="D102" s="164">
        <v>164</v>
      </c>
      <c r="E102" s="164">
        <v>167</v>
      </c>
      <c r="F102" s="164">
        <v>168</v>
      </c>
      <c r="G102" s="164">
        <v>116</v>
      </c>
      <c r="H102" s="165">
        <f t="shared" si="14"/>
        <v>-0.30952380952380953</v>
      </c>
      <c r="I102" s="165">
        <f t="shared" si="15"/>
        <v>2.1014949600353631E-4</v>
      </c>
    </row>
    <row r="103" spans="2:9" x14ac:dyDescent="0.25">
      <c r="B103" s="163" t="s">
        <v>119</v>
      </c>
      <c r="C103" s="164">
        <v>13</v>
      </c>
      <c r="D103" s="164">
        <v>87</v>
      </c>
      <c r="E103" s="164">
        <v>74</v>
      </c>
      <c r="F103" s="164">
        <v>99</v>
      </c>
      <c r="G103" s="164">
        <v>118</v>
      </c>
      <c r="H103" s="165">
        <f t="shared" si="14"/>
        <v>0.19191919191919182</v>
      </c>
      <c r="I103" s="165">
        <f t="shared" si="15"/>
        <v>2.1377276317601106E-4</v>
      </c>
    </row>
    <row r="104" spans="2:9" x14ac:dyDescent="0.25">
      <c r="B104" s="163" t="s">
        <v>128</v>
      </c>
      <c r="C104" s="164">
        <v>1</v>
      </c>
      <c r="D104" s="164">
        <v>44</v>
      </c>
      <c r="E104" s="164">
        <v>14</v>
      </c>
      <c r="F104" s="164">
        <v>15</v>
      </c>
      <c r="G104" s="164">
        <v>10</v>
      </c>
      <c r="H104" s="165">
        <f t="shared" si="14"/>
        <v>-0.33333333333333337</v>
      </c>
      <c r="I104" s="165">
        <f t="shared" si="15"/>
        <v>1.8116335862373819E-5</v>
      </c>
    </row>
    <row r="105" spans="2:9" x14ac:dyDescent="0.25">
      <c r="B105" s="163" t="s">
        <v>131</v>
      </c>
      <c r="C105" s="164">
        <v>8</v>
      </c>
      <c r="D105" s="164">
        <v>22</v>
      </c>
      <c r="E105" s="164">
        <v>39</v>
      </c>
      <c r="F105" s="164">
        <v>40</v>
      </c>
      <c r="G105" s="164">
        <v>31</v>
      </c>
      <c r="H105" s="165">
        <f t="shared" si="14"/>
        <v>-0.22499999999999998</v>
      </c>
      <c r="I105" s="165">
        <f t="shared" si="15"/>
        <v>5.6160641173358843E-5</v>
      </c>
    </row>
    <row r="106" spans="2:9" x14ac:dyDescent="0.25">
      <c r="B106" s="168" t="s">
        <v>145</v>
      </c>
      <c r="C106" s="169">
        <f>C98-SUM(C99:C105)</f>
        <v>231</v>
      </c>
      <c r="D106" s="169">
        <f>D98-SUM(D99:D105)</f>
        <v>682</v>
      </c>
      <c r="E106" s="169">
        <f>E98-SUM(E99:E105)</f>
        <v>766</v>
      </c>
      <c r="F106" s="169">
        <f>F98-SUM(F99:F105)</f>
        <v>807</v>
      </c>
      <c r="G106" s="169">
        <f>G98-SUM(G99:G105)</f>
        <v>1023</v>
      </c>
      <c r="H106" s="170">
        <f t="shared" si="14"/>
        <v>0.26765799256505574</v>
      </c>
      <c r="I106" s="170">
        <f t="shared" si="15"/>
        <v>1.8533011587208417E-3</v>
      </c>
    </row>
    <row r="107" spans="2:9" x14ac:dyDescent="0.25">
      <c r="B107" s="155" t="s">
        <v>50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68</v>
      </c>
      <c r="C108" s="176">
        <v>3560</v>
      </c>
      <c r="D108" s="176">
        <v>23161</v>
      </c>
      <c r="E108" s="176">
        <v>24082</v>
      </c>
      <c r="F108" s="176">
        <v>24297</v>
      </c>
      <c r="G108" s="176">
        <v>23652</v>
      </c>
      <c r="H108" s="177">
        <f t="shared" ref="H108:H120" si="16">IFERROR(G108/F108-1,"-")</f>
        <v>-2.6546487220644566E-2</v>
      </c>
      <c r="I108" s="177">
        <f t="shared" ref="I108:I120" si="17">G108/G$10</f>
        <v>4.2848757581686561E-2</v>
      </c>
    </row>
    <row r="109" spans="2:9" x14ac:dyDescent="0.25">
      <c r="B109" s="159" t="s">
        <v>97</v>
      </c>
      <c r="C109" s="160">
        <v>2035</v>
      </c>
      <c r="D109" s="160">
        <v>3164</v>
      </c>
      <c r="E109" s="160">
        <v>3939</v>
      </c>
      <c r="F109" s="160">
        <v>3658</v>
      </c>
      <c r="G109" s="160">
        <v>3444</v>
      </c>
      <c r="H109" s="161">
        <f t="shared" si="16"/>
        <v>-5.8501913613996703E-2</v>
      </c>
      <c r="I109" s="161">
        <f t="shared" si="17"/>
        <v>6.2392660710015434E-3</v>
      </c>
    </row>
    <row r="110" spans="2:9" x14ac:dyDescent="0.25">
      <c r="B110" s="163" t="s">
        <v>103</v>
      </c>
      <c r="C110" s="164">
        <v>2035</v>
      </c>
      <c r="D110" s="164">
        <v>1512</v>
      </c>
      <c r="E110" s="164">
        <v>1578</v>
      </c>
      <c r="F110" s="164">
        <v>925</v>
      </c>
      <c r="G110" s="164">
        <v>1164</v>
      </c>
      <c r="H110" s="165">
        <f t="shared" si="16"/>
        <v>0.2583783783783784</v>
      </c>
      <c r="I110" s="165">
        <f t="shared" si="17"/>
        <v>2.1087414943803126E-3</v>
      </c>
    </row>
    <row r="111" spans="2:9" x14ac:dyDescent="0.25">
      <c r="B111" s="163" t="s">
        <v>100</v>
      </c>
      <c r="C111" s="164">
        <v>0</v>
      </c>
      <c r="D111" s="164">
        <v>1652</v>
      </c>
      <c r="E111" s="164">
        <v>2361</v>
      </c>
      <c r="F111" s="164">
        <v>2733</v>
      </c>
      <c r="G111" s="164">
        <v>2280</v>
      </c>
      <c r="H111" s="165">
        <f t="shared" si="16"/>
        <v>-0.16575192096597147</v>
      </c>
      <c r="I111" s="165">
        <f t="shared" si="17"/>
        <v>4.1305245766212308E-3</v>
      </c>
    </row>
    <row r="112" spans="2:9" x14ac:dyDescent="0.25">
      <c r="B112" s="159" t="s">
        <v>107</v>
      </c>
      <c r="C112" s="160">
        <v>1525</v>
      </c>
      <c r="D112" s="160">
        <v>19997</v>
      </c>
      <c r="E112" s="160">
        <v>20143</v>
      </c>
      <c r="F112" s="160">
        <v>20639</v>
      </c>
      <c r="G112" s="160">
        <v>20208</v>
      </c>
      <c r="H112" s="161">
        <f t="shared" si="16"/>
        <v>-2.0882794709045971E-2</v>
      </c>
      <c r="I112" s="161">
        <f t="shared" si="17"/>
        <v>3.6609491510685016E-2</v>
      </c>
    </row>
    <row r="113" spans="2:9" x14ac:dyDescent="0.25">
      <c r="B113" s="163" t="s">
        <v>110</v>
      </c>
      <c r="C113" s="164">
        <v>232</v>
      </c>
      <c r="D113" s="164">
        <v>9733</v>
      </c>
      <c r="E113" s="164">
        <v>12192</v>
      </c>
      <c r="F113" s="164">
        <v>11686</v>
      </c>
      <c r="G113" s="164">
        <v>10964</v>
      </c>
      <c r="H113" s="165">
        <f t="shared" si="16"/>
        <v>-6.1783330480917331E-2</v>
      </c>
      <c r="I113" s="165">
        <f t="shared" si="17"/>
        <v>1.9862750639506654E-2</v>
      </c>
    </row>
    <row r="114" spans="2:9" x14ac:dyDescent="0.25">
      <c r="B114" s="163" t="s">
        <v>113</v>
      </c>
      <c r="C114" s="164">
        <v>420</v>
      </c>
      <c r="D114" s="164">
        <v>1652</v>
      </c>
      <c r="E114" s="164">
        <v>1092</v>
      </c>
      <c r="F114" s="164">
        <v>1205</v>
      </c>
      <c r="G114" s="164">
        <v>1356</v>
      </c>
      <c r="H114" s="165">
        <f t="shared" si="16"/>
        <v>0.12531120331950207</v>
      </c>
      <c r="I114" s="165">
        <f t="shared" si="17"/>
        <v>2.4565751429378902E-3</v>
      </c>
    </row>
    <row r="115" spans="2:9" x14ac:dyDescent="0.25">
      <c r="B115" s="163" t="s">
        <v>116</v>
      </c>
      <c r="C115" s="164">
        <v>482</v>
      </c>
      <c r="D115" s="164">
        <v>1572</v>
      </c>
      <c r="E115" s="164">
        <v>1866</v>
      </c>
      <c r="F115" s="164">
        <v>1098</v>
      </c>
      <c r="G115" s="164">
        <v>1469</v>
      </c>
      <c r="H115" s="165">
        <f t="shared" si="16"/>
        <v>0.33788706739526408</v>
      </c>
      <c r="I115" s="165">
        <f t="shared" si="17"/>
        <v>2.661289738182714E-3</v>
      </c>
    </row>
    <row r="116" spans="2:9" x14ac:dyDescent="0.25">
      <c r="B116" s="163" t="s">
        <v>123</v>
      </c>
      <c r="C116" s="164">
        <v>22</v>
      </c>
      <c r="D116" s="164">
        <v>978</v>
      </c>
      <c r="E116" s="164">
        <v>909</v>
      </c>
      <c r="F116" s="164">
        <v>657</v>
      </c>
      <c r="G116" s="164">
        <v>819</v>
      </c>
      <c r="H116" s="165">
        <f t="shared" si="16"/>
        <v>0.24657534246575352</v>
      </c>
      <c r="I116" s="165">
        <f t="shared" si="17"/>
        <v>1.4837279071284158E-3</v>
      </c>
    </row>
    <row r="117" spans="2:9" x14ac:dyDescent="0.25">
      <c r="B117" s="163" t="s">
        <v>119</v>
      </c>
      <c r="C117" s="164">
        <v>51</v>
      </c>
      <c r="D117" s="164">
        <v>883</v>
      </c>
      <c r="E117" s="164">
        <v>567</v>
      </c>
      <c r="F117" s="164">
        <v>612</v>
      </c>
      <c r="G117" s="164">
        <v>765</v>
      </c>
      <c r="H117" s="165">
        <f t="shared" si="16"/>
        <v>0.25</v>
      </c>
      <c r="I117" s="165">
        <f t="shared" si="17"/>
        <v>1.3858996934715971E-3</v>
      </c>
    </row>
    <row r="118" spans="2:9" x14ac:dyDescent="0.25">
      <c r="B118" s="163" t="s">
        <v>128</v>
      </c>
      <c r="C118" s="164">
        <v>0</v>
      </c>
      <c r="D118" s="164">
        <v>158</v>
      </c>
      <c r="E118" s="164">
        <v>242</v>
      </c>
      <c r="F118" s="164">
        <v>379</v>
      </c>
      <c r="G118" s="164">
        <v>271</v>
      </c>
      <c r="H118" s="165">
        <f t="shared" si="16"/>
        <v>-0.28496042216358841</v>
      </c>
      <c r="I118" s="165">
        <f t="shared" si="17"/>
        <v>4.9095270187033053E-4</v>
      </c>
    </row>
    <row r="119" spans="2:9" x14ac:dyDescent="0.25">
      <c r="B119" s="163" t="s">
        <v>131</v>
      </c>
      <c r="C119" s="164">
        <v>0</v>
      </c>
      <c r="D119" s="164">
        <v>269</v>
      </c>
      <c r="E119" s="164">
        <v>113</v>
      </c>
      <c r="F119" s="164">
        <v>464</v>
      </c>
      <c r="G119" s="164">
        <v>216</v>
      </c>
      <c r="H119" s="165">
        <f t="shared" si="16"/>
        <v>-0.53448275862068972</v>
      </c>
      <c r="I119" s="165">
        <f t="shared" si="17"/>
        <v>3.9131285462727449E-4</v>
      </c>
    </row>
    <row r="120" spans="2:9" x14ac:dyDescent="0.25">
      <c r="B120" s="168" t="s">
        <v>145</v>
      </c>
      <c r="C120" s="169">
        <f>C112-SUM(C113:C119)</f>
        <v>318</v>
      </c>
      <c r="D120" s="169">
        <f>D112-SUM(D113:D119)</f>
        <v>4752</v>
      </c>
      <c r="E120" s="169">
        <f>E112-SUM(E113:E119)</f>
        <v>3162</v>
      </c>
      <c r="F120" s="169">
        <f>F112-SUM(F113:F119)</f>
        <v>4538</v>
      </c>
      <c r="G120" s="169">
        <f>G112-SUM(G113:G119)</f>
        <v>4348</v>
      </c>
      <c r="H120" s="170">
        <f t="shared" si="16"/>
        <v>-4.1868664609960304E-2</v>
      </c>
      <c r="I120" s="170">
        <f t="shared" si="17"/>
        <v>7.876982832960136E-3</v>
      </c>
    </row>
    <row r="121" spans="2:9" x14ac:dyDescent="0.25">
      <c r="B121" s="155" t="s">
        <v>51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68</v>
      </c>
      <c r="C122" s="176">
        <v>10490</v>
      </c>
      <c r="D122" s="176">
        <v>20880</v>
      </c>
      <c r="E122" s="176">
        <v>26239</v>
      </c>
      <c r="F122" s="176">
        <v>24065</v>
      </c>
      <c r="G122" s="176">
        <v>28327</v>
      </c>
      <c r="H122" s="177">
        <f t="shared" ref="H122:H134" si="18">IFERROR(G122/F122-1,"-")</f>
        <v>0.1771036775399959</v>
      </c>
      <c r="I122" s="177">
        <f t="shared" ref="I122:I134" si="19">G122/G$10</f>
        <v>5.1318144597346321E-2</v>
      </c>
    </row>
    <row r="123" spans="2:9" x14ac:dyDescent="0.25">
      <c r="B123" s="159" t="s">
        <v>97</v>
      </c>
      <c r="C123" s="160">
        <v>6257</v>
      </c>
      <c r="D123" s="160">
        <v>11861</v>
      </c>
      <c r="E123" s="160">
        <v>15819</v>
      </c>
      <c r="F123" s="160">
        <v>13139</v>
      </c>
      <c r="G123" s="160">
        <v>16589</v>
      </c>
      <c r="H123" s="161">
        <f t="shared" si="18"/>
        <v>0.26257706065910646</v>
      </c>
      <c r="I123" s="161">
        <f t="shared" si="19"/>
        <v>3.005318956209193E-2</v>
      </c>
    </row>
    <row r="124" spans="2:9" x14ac:dyDescent="0.25">
      <c r="B124" s="163" t="s">
        <v>103</v>
      </c>
      <c r="C124" s="164">
        <v>3506</v>
      </c>
      <c r="D124" s="164">
        <v>5365</v>
      </c>
      <c r="E124" s="164">
        <v>6752</v>
      </c>
      <c r="F124" s="164">
        <v>6033</v>
      </c>
      <c r="G124" s="164">
        <v>8409</v>
      </c>
      <c r="H124" s="165">
        <f t="shared" si="18"/>
        <v>0.39383391347588259</v>
      </c>
      <c r="I124" s="165">
        <f t="shared" si="19"/>
        <v>1.5234026826670145E-2</v>
      </c>
    </row>
    <row r="125" spans="2:9" x14ac:dyDescent="0.25">
      <c r="B125" s="163" t="s">
        <v>100</v>
      </c>
      <c r="C125" s="164">
        <v>2751</v>
      </c>
      <c r="D125" s="164">
        <v>6496</v>
      </c>
      <c r="E125" s="164">
        <v>9067</v>
      </c>
      <c r="F125" s="164">
        <v>7106</v>
      </c>
      <c r="G125" s="164">
        <v>8180</v>
      </c>
      <c r="H125" s="165">
        <f t="shared" si="18"/>
        <v>0.15113988179003668</v>
      </c>
      <c r="I125" s="165">
        <f t="shared" si="19"/>
        <v>1.4819162735421785E-2</v>
      </c>
    </row>
    <row r="126" spans="2:9" x14ac:dyDescent="0.25">
      <c r="B126" s="159" t="s">
        <v>107</v>
      </c>
      <c r="C126" s="160">
        <v>4233</v>
      </c>
      <c r="D126" s="160">
        <v>9019</v>
      </c>
      <c r="E126" s="160">
        <v>10420</v>
      </c>
      <c r="F126" s="160">
        <v>10926</v>
      </c>
      <c r="G126" s="160">
        <v>11738</v>
      </c>
      <c r="H126" s="161">
        <f t="shared" si="18"/>
        <v>7.4318140215998474E-2</v>
      </c>
      <c r="I126" s="161">
        <f t="shared" si="19"/>
        <v>2.1264955035254388E-2</v>
      </c>
    </row>
    <row r="127" spans="2:9" x14ac:dyDescent="0.25">
      <c r="B127" s="163" t="s">
        <v>110</v>
      </c>
      <c r="C127" s="164">
        <v>146</v>
      </c>
      <c r="D127" s="164">
        <v>903</v>
      </c>
      <c r="E127" s="164">
        <v>1235</v>
      </c>
      <c r="F127" s="164">
        <v>1203</v>
      </c>
      <c r="G127" s="164">
        <v>1089</v>
      </c>
      <c r="H127" s="165">
        <f t="shared" si="18"/>
        <v>-9.4763092269326665E-2</v>
      </c>
      <c r="I127" s="165">
        <f t="shared" si="19"/>
        <v>1.972868975412509E-3</v>
      </c>
    </row>
    <row r="128" spans="2:9" x14ac:dyDescent="0.25">
      <c r="B128" s="163" t="s">
        <v>113</v>
      </c>
      <c r="C128" s="164">
        <v>498</v>
      </c>
      <c r="D128" s="164">
        <v>1179</v>
      </c>
      <c r="E128" s="164">
        <v>1891</v>
      </c>
      <c r="F128" s="164">
        <v>1851</v>
      </c>
      <c r="G128" s="164">
        <v>2093</v>
      </c>
      <c r="H128" s="165">
        <f t="shared" si="18"/>
        <v>0.1307401404646138</v>
      </c>
      <c r="I128" s="165">
        <f t="shared" si="19"/>
        <v>3.7917490959948406E-3</v>
      </c>
    </row>
    <row r="129" spans="2:9" x14ac:dyDescent="0.25">
      <c r="B129" s="163" t="s">
        <v>116</v>
      </c>
      <c r="C129" s="164">
        <v>563</v>
      </c>
      <c r="D129" s="164">
        <v>979</v>
      </c>
      <c r="E129" s="164">
        <v>1017</v>
      </c>
      <c r="F129" s="164">
        <v>978</v>
      </c>
      <c r="G129" s="164">
        <v>785</v>
      </c>
      <c r="H129" s="165">
        <f t="shared" si="18"/>
        <v>-0.19734151329243355</v>
      </c>
      <c r="I129" s="165">
        <f t="shared" si="19"/>
        <v>1.4221323651963449E-3</v>
      </c>
    </row>
    <row r="130" spans="2:9" x14ac:dyDescent="0.25">
      <c r="B130" s="163" t="s">
        <v>123</v>
      </c>
      <c r="C130" s="164">
        <v>48</v>
      </c>
      <c r="D130" s="164">
        <v>224</v>
      </c>
      <c r="E130" s="164">
        <v>263</v>
      </c>
      <c r="F130" s="164">
        <v>225</v>
      </c>
      <c r="G130" s="164">
        <v>270</v>
      </c>
      <c r="H130" s="165">
        <f t="shared" si="18"/>
        <v>0.19999999999999996</v>
      </c>
      <c r="I130" s="165">
        <f t="shared" si="19"/>
        <v>4.8914106828409313E-4</v>
      </c>
    </row>
    <row r="131" spans="2:9" x14ac:dyDescent="0.25">
      <c r="B131" s="163" t="s">
        <v>119</v>
      </c>
      <c r="C131" s="164">
        <v>34</v>
      </c>
      <c r="D131" s="164">
        <v>213</v>
      </c>
      <c r="E131" s="164">
        <v>214</v>
      </c>
      <c r="F131" s="164">
        <v>194</v>
      </c>
      <c r="G131" s="164">
        <v>187</v>
      </c>
      <c r="H131" s="165">
        <f t="shared" si="18"/>
        <v>-3.6082474226804107E-2</v>
      </c>
      <c r="I131" s="165">
        <f t="shared" si="19"/>
        <v>3.3877548062639045E-4</v>
      </c>
    </row>
    <row r="132" spans="2:9" x14ac:dyDescent="0.25">
      <c r="B132" s="163" t="s">
        <v>128</v>
      </c>
      <c r="C132" s="164">
        <v>4</v>
      </c>
      <c r="D132" s="164">
        <v>133</v>
      </c>
      <c r="E132" s="164">
        <v>270</v>
      </c>
      <c r="F132" s="164">
        <v>208</v>
      </c>
      <c r="G132" s="164">
        <v>151</v>
      </c>
      <c r="H132" s="165">
        <f t="shared" si="18"/>
        <v>-0.27403846153846156</v>
      </c>
      <c r="I132" s="165">
        <f t="shared" si="19"/>
        <v>2.7355667152184469E-4</v>
      </c>
    </row>
    <row r="133" spans="2:9" x14ac:dyDescent="0.25">
      <c r="B133" s="163" t="s">
        <v>131</v>
      </c>
      <c r="C133" s="164">
        <v>24</v>
      </c>
      <c r="D133" s="164">
        <v>208</v>
      </c>
      <c r="E133" s="164">
        <v>336</v>
      </c>
      <c r="F133" s="164">
        <v>341</v>
      </c>
      <c r="G133" s="164">
        <v>328</v>
      </c>
      <c r="H133" s="165">
        <f t="shared" si="18"/>
        <v>-3.8123167155425186E-2</v>
      </c>
      <c r="I133" s="165">
        <f t="shared" si="19"/>
        <v>5.9421581628586132E-4</v>
      </c>
    </row>
    <row r="134" spans="2:9" x14ac:dyDescent="0.25">
      <c r="B134" s="168" t="s">
        <v>145</v>
      </c>
      <c r="C134" s="169">
        <f>C126-SUM(C127:C133)</f>
        <v>2916</v>
      </c>
      <c r="D134" s="169">
        <f>D126-SUM(D127:D133)</f>
        <v>5180</v>
      </c>
      <c r="E134" s="169">
        <f>E126-SUM(E127:E133)</f>
        <v>5194</v>
      </c>
      <c r="F134" s="169">
        <f>F126-SUM(F127:F133)</f>
        <v>5926</v>
      </c>
      <c r="G134" s="169">
        <f>G126-SUM(G127:G133)</f>
        <v>6835</v>
      </c>
      <c r="H134" s="170">
        <f t="shared" si="18"/>
        <v>0.15339183260209244</v>
      </c>
      <c r="I134" s="170">
        <f t="shared" si="19"/>
        <v>1.2382515561932506E-2</v>
      </c>
    </row>
    <row r="135" spans="2:9" x14ac:dyDescent="0.25">
      <c r="B135" s="155" t="s">
        <v>52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68</v>
      </c>
      <c r="C136" s="176">
        <v>5926</v>
      </c>
      <c r="D136" s="176">
        <v>26538</v>
      </c>
      <c r="E136" s="176">
        <v>26479</v>
      </c>
      <c r="F136" s="176">
        <v>32023</v>
      </c>
      <c r="G136" s="176">
        <v>28645</v>
      </c>
      <c r="H136" s="177">
        <f t="shared" ref="H136:H148" si="20">IFERROR(G136/F136-1,"-")</f>
        <v>-0.10548668144770945</v>
      </c>
      <c r="I136" s="177">
        <f t="shared" ref="I136:I148" si="21">G136/G$10</f>
        <v>5.1894244077769804E-2</v>
      </c>
    </row>
    <row r="137" spans="2:9" x14ac:dyDescent="0.25">
      <c r="B137" s="159" t="s">
        <v>97</v>
      </c>
      <c r="C137" s="160">
        <v>3150</v>
      </c>
      <c r="D137" s="160">
        <v>1626</v>
      </c>
      <c r="E137" s="160">
        <v>1886</v>
      </c>
      <c r="F137" s="160">
        <v>2427</v>
      </c>
      <c r="G137" s="160">
        <v>1026</v>
      </c>
      <c r="H137" s="161">
        <f t="shared" si="20"/>
        <v>-0.57725587144622992</v>
      </c>
      <c r="I137" s="161">
        <f t="shared" si="21"/>
        <v>1.8587360594795538E-3</v>
      </c>
    </row>
    <row r="138" spans="2:9" x14ac:dyDescent="0.25">
      <c r="B138" s="163" t="s">
        <v>103</v>
      </c>
      <c r="C138" s="164">
        <v>2763</v>
      </c>
      <c r="D138" s="164">
        <v>1021</v>
      </c>
      <c r="E138" s="164">
        <v>1069</v>
      </c>
      <c r="F138" s="164">
        <v>1549</v>
      </c>
      <c r="G138" s="164">
        <v>347</v>
      </c>
      <c r="H138" s="165">
        <f t="shared" si="20"/>
        <v>-0.77598450613298908</v>
      </c>
      <c r="I138" s="165">
        <f t="shared" si="21"/>
        <v>6.2863685442437155E-4</v>
      </c>
    </row>
    <row r="139" spans="2:9" x14ac:dyDescent="0.25">
      <c r="B139" s="163" t="s">
        <v>100</v>
      </c>
      <c r="C139" s="164">
        <v>387</v>
      </c>
      <c r="D139" s="164">
        <v>605</v>
      </c>
      <c r="E139" s="164">
        <v>817</v>
      </c>
      <c r="F139" s="164">
        <v>878</v>
      </c>
      <c r="G139" s="164">
        <v>679</v>
      </c>
      <c r="H139" s="165">
        <f t="shared" si="20"/>
        <v>-0.22665148063781326</v>
      </c>
      <c r="I139" s="165">
        <f t="shared" si="21"/>
        <v>1.2300992050551824E-3</v>
      </c>
    </row>
    <row r="140" spans="2:9" x14ac:dyDescent="0.25">
      <c r="B140" s="159" t="s">
        <v>107</v>
      </c>
      <c r="C140" s="160">
        <v>2776</v>
      </c>
      <c r="D140" s="160">
        <v>24912</v>
      </c>
      <c r="E140" s="160">
        <v>24593</v>
      </c>
      <c r="F140" s="160">
        <v>29596</v>
      </c>
      <c r="G140" s="160">
        <v>27619</v>
      </c>
      <c r="H140" s="161">
        <f t="shared" si="20"/>
        <v>-6.6799567509122859E-2</v>
      </c>
      <c r="I140" s="161">
        <f t="shared" si="21"/>
        <v>5.0035508018290251E-2</v>
      </c>
    </row>
    <row r="141" spans="2:9" x14ac:dyDescent="0.25">
      <c r="B141" s="163" t="s">
        <v>110</v>
      </c>
      <c r="C141" s="164">
        <v>78</v>
      </c>
      <c r="D141" s="164">
        <v>10368</v>
      </c>
      <c r="E141" s="164">
        <v>8741</v>
      </c>
      <c r="F141" s="164">
        <v>10716</v>
      </c>
      <c r="G141" s="164">
        <v>11158</v>
      </c>
      <c r="H141" s="165">
        <f t="shared" si="20"/>
        <v>4.1246733855916373E-2</v>
      </c>
      <c r="I141" s="165">
        <f t="shared" si="21"/>
        <v>2.0214207555236709E-2</v>
      </c>
    </row>
    <row r="142" spans="2:9" x14ac:dyDescent="0.25">
      <c r="B142" s="163" t="s">
        <v>113</v>
      </c>
      <c r="C142" s="164">
        <v>366</v>
      </c>
      <c r="D142" s="164">
        <v>1898</v>
      </c>
      <c r="E142" s="164">
        <v>2666</v>
      </c>
      <c r="F142" s="164">
        <v>4103</v>
      </c>
      <c r="G142" s="164">
        <v>2856</v>
      </c>
      <c r="H142" s="165">
        <f t="shared" si="20"/>
        <v>-0.30392395807945405</v>
      </c>
      <c r="I142" s="165">
        <f t="shared" si="21"/>
        <v>5.1740255222939629E-3</v>
      </c>
    </row>
    <row r="143" spans="2:9" x14ac:dyDescent="0.25">
      <c r="B143" s="163" t="s">
        <v>116</v>
      </c>
      <c r="C143" s="164">
        <v>965</v>
      </c>
      <c r="D143" s="164">
        <v>2569</v>
      </c>
      <c r="E143" s="164">
        <v>2191</v>
      </c>
      <c r="F143" s="164">
        <v>3200</v>
      </c>
      <c r="G143" s="164">
        <v>2307</v>
      </c>
      <c r="H143" s="165">
        <f t="shared" si="20"/>
        <v>-0.27906249999999999</v>
      </c>
      <c r="I143" s="165">
        <f t="shared" si="21"/>
        <v>4.1794386834496404E-3</v>
      </c>
    </row>
    <row r="144" spans="2:9" x14ac:dyDescent="0.25">
      <c r="B144" s="163" t="s">
        <v>123</v>
      </c>
      <c r="C144" s="164">
        <v>18</v>
      </c>
      <c r="D144" s="164">
        <v>763</v>
      </c>
      <c r="E144" s="164">
        <v>913</v>
      </c>
      <c r="F144" s="164">
        <v>658</v>
      </c>
      <c r="G144" s="164">
        <v>697</v>
      </c>
      <c r="H144" s="165">
        <f t="shared" si="20"/>
        <v>5.9270516717325306E-2</v>
      </c>
      <c r="I144" s="165">
        <f t="shared" si="21"/>
        <v>1.2627086096074552E-3</v>
      </c>
    </row>
    <row r="145" spans="2:9" x14ac:dyDescent="0.25">
      <c r="B145" s="163" t="s">
        <v>119</v>
      </c>
      <c r="C145" s="164">
        <v>23</v>
      </c>
      <c r="D145" s="164">
        <v>523</v>
      </c>
      <c r="E145" s="164">
        <v>444</v>
      </c>
      <c r="F145" s="164">
        <v>722</v>
      </c>
      <c r="G145" s="164">
        <v>480</v>
      </c>
      <c r="H145" s="165">
        <f t="shared" si="20"/>
        <v>-0.33518005540166207</v>
      </c>
      <c r="I145" s="165">
        <f t="shared" si="21"/>
        <v>8.6958412139394336E-4</v>
      </c>
    </row>
    <row r="146" spans="2:9" x14ac:dyDescent="0.25">
      <c r="B146" s="163" t="s">
        <v>128</v>
      </c>
      <c r="C146" s="164">
        <v>3</v>
      </c>
      <c r="D146" s="164">
        <v>607</v>
      </c>
      <c r="E146" s="164">
        <v>617</v>
      </c>
      <c r="F146" s="164">
        <v>672</v>
      </c>
      <c r="G146" s="164">
        <v>795</v>
      </c>
      <c r="H146" s="165">
        <f t="shared" si="20"/>
        <v>0.18303571428571419</v>
      </c>
      <c r="I146" s="165">
        <f t="shared" si="21"/>
        <v>1.4402487010587188E-3</v>
      </c>
    </row>
    <row r="147" spans="2:9" x14ac:dyDescent="0.25">
      <c r="B147" s="163" t="s">
        <v>131</v>
      </c>
      <c r="C147" s="164">
        <v>15</v>
      </c>
      <c r="D147" s="164">
        <v>342</v>
      </c>
      <c r="E147" s="164">
        <v>358</v>
      </c>
      <c r="F147" s="164">
        <v>570</v>
      </c>
      <c r="G147" s="164">
        <v>367</v>
      </c>
      <c r="H147" s="165">
        <f t="shared" si="20"/>
        <v>-0.35614035087719298</v>
      </c>
      <c r="I147" s="165">
        <f t="shared" si="21"/>
        <v>6.6486952614911918E-4</v>
      </c>
    </row>
    <row r="148" spans="2:9" x14ac:dyDescent="0.25">
      <c r="B148" s="168" t="s">
        <v>145</v>
      </c>
      <c r="C148" s="169">
        <f>C140-SUM(C141:C147)</f>
        <v>1308</v>
      </c>
      <c r="D148" s="169">
        <f>D140-SUM(D141:D147)</f>
        <v>7842</v>
      </c>
      <c r="E148" s="169">
        <f>E140-SUM(E141:E147)</f>
        <v>8663</v>
      </c>
      <c r="F148" s="169">
        <f>F140-SUM(F141:F147)</f>
        <v>8955</v>
      </c>
      <c r="G148" s="169">
        <f>G140-SUM(G141:G147)</f>
        <v>8959</v>
      </c>
      <c r="H148" s="170">
        <f t="shared" si="20"/>
        <v>4.4667783361251878E-4</v>
      </c>
      <c r="I148" s="170">
        <f t="shared" si="21"/>
        <v>1.6230425299100706E-2</v>
      </c>
    </row>
    <row r="149" spans="2:9" x14ac:dyDescent="0.25">
      <c r="B149" s="155" t="s">
        <v>53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68</v>
      </c>
      <c r="C150" s="176">
        <v>3391</v>
      </c>
      <c r="D150" s="176">
        <v>11394</v>
      </c>
      <c r="E150" s="176">
        <v>12620</v>
      </c>
      <c r="F150" s="176">
        <v>13394</v>
      </c>
      <c r="G150" s="176">
        <v>12832</v>
      </c>
      <c r="H150" s="177">
        <f t="shared" ref="H150:H162" si="22">IFERROR(G150/F150-1,"-")</f>
        <v>-4.1959086157981162E-2</v>
      </c>
      <c r="I150" s="177">
        <f t="shared" ref="I150:I162" si="23">G150/G$10</f>
        <v>2.3246882178598084E-2</v>
      </c>
    </row>
    <row r="151" spans="2:9" x14ac:dyDescent="0.25">
      <c r="B151" s="159" t="s">
        <v>97</v>
      </c>
      <c r="C151" s="160">
        <v>2154</v>
      </c>
      <c r="D151" s="160">
        <v>5288</v>
      </c>
      <c r="E151" s="160">
        <v>5119</v>
      </c>
      <c r="F151" s="160">
        <v>4762</v>
      </c>
      <c r="G151" s="160">
        <v>4370</v>
      </c>
      <c r="H151" s="161">
        <f t="shared" si="22"/>
        <v>-8.2318353632927388E-2</v>
      </c>
      <c r="I151" s="161">
        <f t="shared" si="23"/>
        <v>7.91683877185736E-3</v>
      </c>
    </row>
    <row r="152" spans="2:9" x14ac:dyDescent="0.25">
      <c r="B152" s="163" t="s">
        <v>103</v>
      </c>
      <c r="C152" s="164">
        <v>1967</v>
      </c>
      <c r="D152" s="164">
        <v>3564</v>
      </c>
      <c r="E152" s="164">
        <v>3253</v>
      </c>
      <c r="F152" s="164">
        <v>3373</v>
      </c>
      <c r="G152" s="164">
        <v>2974</v>
      </c>
      <c r="H152" s="165">
        <f t="shared" si="22"/>
        <v>-0.11829232137562995</v>
      </c>
      <c r="I152" s="165">
        <f t="shared" si="23"/>
        <v>5.3877982854699741E-3</v>
      </c>
    </row>
    <row r="153" spans="2:9" x14ac:dyDescent="0.25">
      <c r="B153" s="163" t="s">
        <v>100</v>
      </c>
      <c r="C153" s="164">
        <v>187</v>
      </c>
      <c r="D153" s="164">
        <v>1724</v>
      </c>
      <c r="E153" s="164">
        <v>1866</v>
      </c>
      <c r="F153" s="164">
        <v>1389</v>
      </c>
      <c r="G153" s="164">
        <v>1396</v>
      </c>
      <c r="H153" s="165">
        <f t="shared" si="22"/>
        <v>5.0395968322534124E-3</v>
      </c>
      <c r="I153" s="165">
        <f t="shared" si="23"/>
        <v>2.5290404863873854E-3</v>
      </c>
    </row>
    <row r="154" spans="2:9" x14ac:dyDescent="0.25">
      <c r="B154" s="159" t="s">
        <v>107</v>
      </c>
      <c r="C154" s="160">
        <v>1237</v>
      </c>
      <c r="D154" s="160">
        <v>6106</v>
      </c>
      <c r="E154" s="160">
        <v>7501</v>
      </c>
      <c r="F154" s="160">
        <v>8632</v>
      </c>
      <c r="G154" s="160">
        <v>8462</v>
      </c>
      <c r="H154" s="161">
        <f t="shared" si="22"/>
        <v>-1.9694161260426335E-2</v>
      </c>
      <c r="I154" s="161">
        <f t="shared" si="23"/>
        <v>1.5330043406740726E-2</v>
      </c>
    </row>
    <row r="155" spans="2:9" x14ac:dyDescent="0.25">
      <c r="B155" s="163" t="s">
        <v>110</v>
      </c>
      <c r="C155" s="164">
        <v>33</v>
      </c>
      <c r="D155" s="164">
        <v>2263</v>
      </c>
      <c r="E155" s="164">
        <v>2617</v>
      </c>
      <c r="F155" s="164">
        <v>2614</v>
      </c>
      <c r="G155" s="164">
        <v>2192</v>
      </c>
      <c r="H155" s="165">
        <f t="shared" si="22"/>
        <v>-0.16143840856924252</v>
      </c>
      <c r="I155" s="165">
        <f t="shared" si="23"/>
        <v>3.971100821032341E-3</v>
      </c>
    </row>
    <row r="156" spans="2:9" x14ac:dyDescent="0.25">
      <c r="B156" s="163" t="s">
        <v>113</v>
      </c>
      <c r="C156" s="164">
        <v>323</v>
      </c>
      <c r="D156" s="164">
        <v>1600</v>
      </c>
      <c r="E156" s="164">
        <v>1706</v>
      </c>
      <c r="F156" s="164">
        <v>2004</v>
      </c>
      <c r="G156" s="164">
        <v>1864</v>
      </c>
      <c r="H156" s="165">
        <f t="shared" si="22"/>
        <v>-6.9860279441117723E-2</v>
      </c>
      <c r="I156" s="165">
        <f t="shared" si="23"/>
        <v>3.3768850047464802E-3</v>
      </c>
    </row>
    <row r="157" spans="2:9" x14ac:dyDescent="0.25">
      <c r="B157" s="163" t="s">
        <v>116</v>
      </c>
      <c r="C157" s="164">
        <v>396</v>
      </c>
      <c r="D157" s="164">
        <v>658</v>
      </c>
      <c r="E157" s="164">
        <v>904</v>
      </c>
      <c r="F157" s="164">
        <v>1168</v>
      </c>
      <c r="G157" s="164">
        <v>1744</v>
      </c>
      <c r="H157" s="165">
        <f t="shared" si="22"/>
        <v>0.49315068493150682</v>
      </c>
      <c r="I157" s="165">
        <f t="shared" si="23"/>
        <v>3.1594889743979944E-3</v>
      </c>
    </row>
    <row r="158" spans="2:9" x14ac:dyDescent="0.25">
      <c r="B158" s="163" t="s">
        <v>123</v>
      </c>
      <c r="C158" s="164">
        <v>29</v>
      </c>
      <c r="D158" s="164">
        <v>145</v>
      </c>
      <c r="E158" s="164">
        <v>241</v>
      </c>
      <c r="F158" s="164">
        <v>266</v>
      </c>
      <c r="G158" s="164">
        <v>338</v>
      </c>
      <c r="H158" s="165">
        <f t="shared" si="22"/>
        <v>0.27067669172932329</v>
      </c>
      <c r="I158" s="165">
        <f t="shared" si="23"/>
        <v>6.1233215214823514E-4</v>
      </c>
    </row>
    <row r="159" spans="2:9" x14ac:dyDescent="0.25">
      <c r="B159" s="163" t="s">
        <v>119</v>
      </c>
      <c r="C159" s="164">
        <v>43</v>
      </c>
      <c r="D159" s="164">
        <v>228</v>
      </c>
      <c r="E159" s="164">
        <v>328</v>
      </c>
      <c r="F159" s="164">
        <v>347</v>
      </c>
      <c r="G159" s="164">
        <v>204</v>
      </c>
      <c r="H159" s="165">
        <f t="shared" si="22"/>
        <v>-0.41210374639769454</v>
      </c>
      <c r="I159" s="165">
        <f t="shared" si="23"/>
        <v>3.6957325159242592E-4</v>
      </c>
    </row>
    <row r="160" spans="2:9" x14ac:dyDescent="0.25">
      <c r="B160" s="163" t="s">
        <v>128</v>
      </c>
      <c r="C160" s="164">
        <v>6</v>
      </c>
      <c r="D160" s="164">
        <v>56</v>
      </c>
      <c r="E160" s="164">
        <v>132</v>
      </c>
      <c r="F160" s="164">
        <v>76</v>
      </c>
      <c r="G160" s="164">
        <v>84</v>
      </c>
      <c r="H160" s="165">
        <f t="shared" si="22"/>
        <v>0.10526315789473695</v>
      </c>
      <c r="I160" s="165">
        <f t="shared" si="23"/>
        <v>1.5217722124394008E-4</v>
      </c>
    </row>
    <row r="161" spans="2:9" x14ac:dyDescent="0.25">
      <c r="B161" s="163" t="s">
        <v>131</v>
      </c>
      <c r="C161" s="164">
        <v>8</v>
      </c>
      <c r="D161" s="164">
        <v>150</v>
      </c>
      <c r="E161" s="164">
        <v>178</v>
      </c>
      <c r="F161" s="164">
        <v>189</v>
      </c>
      <c r="G161" s="164">
        <v>126</v>
      </c>
      <c r="H161" s="165">
        <f t="shared" si="22"/>
        <v>-0.33333333333333337</v>
      </c>
      <c r="I161" s="165">
        <f t="shared" si="23"/>
        <v>2.2826583186591012E-4</v>
      </c>
    </row>
    <row r="162" spans="2:9" x14ac:dyDescent="0.25">
      <c r="B162" s="168" t="s">
        <v>145</v>
      </c>
      <c r="C162" s="169">
        <f>C154-SUM(C155:C161)</f>
        <v>399</v>
      </c>
      <c r="D162" s="169">
        <f>D154-SUM(D155:D161)</f>
        <v>1006</v>
      </c>
      <c r="E162" s="169">
        <f>E154-SUM(E155:E161)</f>
        <v>1395</v>
      </c>
      <c r="F162" s="169">
        <f>F154-SUM(F155:F161)</f>
        <v>1968</v>
      </c>
      <c r="G162" s="169">
        <f>G154-SUM(G155:G161)</f>
        <v>1910</v>
      </c>
      <c r="H162" s="170">
        <f t="shared" si="22"/>
        <v>-2.9471544715447107E-2</v>
      </c>
      <c r="I162" s="170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83AF-43B4-4BD8-BCA0-0D6F7623CF79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O4" s="270" t="s">
        <v>262</v>
      </c>
      <c r="P4" s="270"/>
      <c r="Q4" s="270"/>
      <c r="R4" s="270"/>
      <c r="S4" s="270"/>
      <c r="T4" s="270"/>
      <c r="U4" s="270"/>
      <c r="V4" s="270"/>
      <c r="W4" s="270"/>
      <c r="X4" s="270"/>
    </row>
    <row r="5" spans="1:24" ht="6" customHeight="1" x14ac:dyDescent="0.25"/>
    <row r="6" spans="1:24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</row>
    <row r="7" spans="1:24" s="146" customFormat="1" ht="72" customHeight="1" x14ac:dyDescent="0.25">
      <c r="B7" s="147"/>
      <c r="C7" s="172" t="s">
        <v>263</v>
      </c>
      <c r="D7" s="172" t="s">
        <v>254</v>
      </c>
      <c r="E7" s="172" t="s">
        <v>255</v>
      </c>
      <c r="F7" s="172" t="s">
        <v>256</v>
      </c>
      <c r="G7" s="172" t="s">
        <v>257</v>
      </c>
      <c r="H7" s="172" t="s">
        <v>258</v>
      </c>
      <c r="I7" s="172" t="s">
        <v>259</v>
      </c>
      <c r="J7" s="173" t="str">
        <f>CONCATENATE("var. ",RIGHT(I7,2),"/",RIGHT(H7,2))</f>
        <v>var. 25/24</v>
      </c>
      <c r="K7" s="172" t="str">
        <f>CONCATENATE("dif. ",RIGHT(I7,2),"/",RIGHT(H7,2))</f>
        <v>dif. 25/24</v>
      </c>
      <c r="L7" s="173" t="str">
        <f>CONCATENATE("Cuota s/ total lugares de residencia ",RIGHT(I7,4))</f>
        <v>Cuota s/ total lugares de residencia 2025</v>
      </c>
      <c r="O7" s="147"/>
      <c r="P7" s="172" t="s">
        <v>254</v>
      </c>
      <c r="Q7" s="172" t="s">
        <v>255</v>
      </c>
      <c r="R7" s="172" t="s">
        <v>256</v>
      </c>
      <c r="S7" s="172" t="s">
        <v>257</v>
      </c>
      <c r="T7" s="172" t="s">
        <v>258</v>
      </c>
      <c r="U7" s="172" t="s">
        <v>259</v>
      </c>
      <c r="V7" s="173" t="str">
        <f>CONCATENATE("var. ",RIGHT(U7,2),"/",RIGHT(T7,2))</f>
        <v>var. 25/24</v>
      </c>
      <c r="W7" s="172" t="str">
        <f>CONCATENATE("dif. ",RIGHT(U7,2),"/",RIGHT(T7,2))</f>
        <v>dif. 25/24</v>
      </c>
      <c r="X7" s="173" t="str">
        <f>CONCATENATE("Cuota s/ total lugares de residencia ",RIGHT(U7,4))</f>
        <v>Cuota s/ total lugares de residencia 2025</v>
      </c>
    </row>
    <row r="8" spans="1:24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50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68</v>
      </c>
      <c r="C9" s="176">
        <v>1418392</v>
      </c>
      <c r="D9" s="176">
        <v>1198031</v>
      </c>
      <c r="E9" s="176">
        <v>202722</v>
      </c>
      <c r="F9" s="176">
        <v>1218488</v>
      </c>
      <c r="G9" s="176">
        <v>1511252</v>
      </c>
      <c r="H9" s="176">
        <v>1617046</v>
      </c>
      <c r="I9" s="176">
        <v>1586834</v>
      </c>
      <c r="J9" s="177">
        <f>IFERROR(I9/H9-1,"-")</f>
        <v>-1.8683451181970123E-2</v>
      </c>
      <c r="K9" s="176">
        <f t="shared" ref="K9:K21" si="0">I9-H9</f>
        <v>-30212</v>
      </c>
      <c r="L9" s="177">
        <f t="shared" ref="L9:L21" si="1">I9/I$9</f>
        <v>1</v>
      </c>
      <c r="O9" s="156" t="s">
        <v>68</v>
      </c>
      <c r="P9" s="176">
        <v>44636</v>
      </c>
      <c r="Q9" s="176">
        <v>9175</v>
      </c>
      <c r="R9" s="176">
        <v>55125</v>
      </c>
      <c r="S9" s="176">
        <v>65883</v>
      </c>
      <c r="T9" s="176">
        <v>66247</v>
      </c>
      <c r="U9" s="176">
        <v>69978</v>
      </c>
      <c r="V9" s="177">
        <f>IFERROR(U9/T9-1,"-")</f>
        <v>5.6319531450480742E-2</v>
      </c>
      <c r="W9" s="176">
        <f>U9-T9</f>
        <v>3731</v>
      </c>
      <c r="X9" s="177">
        <f t="shared" ref="X9:X21" si="2">U9/U$9</f>
        <v>1</v>
      </c>
    </row>
    <row r="10" spans="1:24" x14ac:dyDescent="0.25">
      <c r="A10" s="1" t="s">
        <v>96</v>
      </c>
      <c r="B10" s="159" t="s">
        <v>97</v>
      </c>
      <c r="C10" s="160">
        <v>186525</v>
      </c>
      <c r="D10" s="160">
        <v>163202</v>
      </c>
      <c r="E10" s="160">
        <v>88465</v>
      </c>
      <c r="F10" s="160">
        <v>178730</v>
      </c>
      <c r="G10" s="160">
        <v>208927</v>
      </c>
      <c r="H10" s="160">
        <v>204587</v>
      </c>
      <c r="I10" s="160">
        <v>196663</v>
      </c>
      <c r="J10" s="178">
        <f>IFERROR(I10/H10-1,"-")</f>
        <v>-3.8731688719224611E-2</v>
      </c>
      <c r="K10" s="159">
        <f t="shared" si="0"/>
        <v>-7924</v>
      </c>
      <c r="L10" s="161">
        <f t="shared" si="1"/>
        <v>0.1239341985362048</v>
      </c>
      <c r="O10" s="159" t="s">
        <v>97</v>
      </c>
      <c r="P10" s="160">
        <v>9051</v>
      </c>
      <c r="Q10" s="160">
        <v>4079</v>
      </c>
      <c r="R10" s="160">
        <v>8076</v>
      </c>
      <c r="S10" s="160">
        <v>9902</v>
      </c>
      <c r="T10" s="160">
        <v>8769</v>
      </c>
      <c r="U10" s="160">
        <v>9374</v>
      </c>
      <c r="V10" s="178">
        <f>IFERROR(U10/T10-1,"-")</f>
        <v>6.8993043676587984E-2</v>
      </c>
      <c r="W10" s="159">
        <f t="shared" ref="W10:W20" si="3">U10-T10</f>
        <v>605</v>
      </c>
      <c r="X10" s="161">
        <f t="shared" si="2"/>
        <v>0.13395638629283488</v>
      </c>
    </row>
    <row r="11" spans="1:24" x14ac:dyDescent="0.25">
      <c r="A11" s="162" t="s">
        <v>103</v>
      </c>
      <c r="B11" s="163" t="s">
        <v>103</v>
      </c>
      <c r="C11" s="164">
        <v>62838</v>
      </c>
      <c r="D11" s="164">
        <v>56449</v>
      </c>
      <c r="E11" s="164">
        <v>63592</v>
      </c>
      <c r="F11" s="164">
        <v>71040</v>
      </c>
      <c r="G11" s="164">
        <v>74968</v>
      </c>
      <c r="H11" s="164">
        <v>72920</v>
      </c>
      <c r="I11" s="164">
        <v>64168</v>
      </c>
      <c r="J11" s="179">
        <f>IFERROR(I11/H11-1,"-")</f>
        <v>-0.12002194185408666</v>
      </c>
      <c r="K11" s="163">
        <f t="shared" si="0"/>
        <v>-8752</v>
      </c>
      <c r="L11" s="165">
        <f t="shared" si="1"/>
        <v>4.0437752153029242E-2</v>
      </c>
      <c r="O11" s="163" t="s">
        <v>103</v>
      </c>
      <c r="P11" s="164">
        <v>1581</v>
      </c>
      <c r="Q11" s="164">
        <v>3931</v>
      </c>
      <c r="R11" s="164">
        <v>3690</v>
      </c>
      <c r="S11" s="164">
        <v>3193</v>
      </c>
      <c r="T11" s="164">
        <v>2294</v>
      </c>
      <c r="U11" s="164">
        <v>2623</v>
      </c>
      <c r="V11" s="179">
        <f>IFERROR(U11/T11-1,"-")</f>
        <v>0.14341761115954665</v>
      </c>
      <c r="W11" s="163">
        <f t="shared" si="3"/>
        <v>329</v>
      </c>
      <c r="X11" s="165">
        <f t="shared" si="2"/>
        <v>3.7483209008545543E-2</v>
      </c>
    </row>
    <row r="12" spans="1:24" x14ac:dyDescent="0.25">
      <c r="A12" s="162" t="s">
        <v>100</v>
      </c>
      <c r="B12" s="163" t="s">
        <v>100</v>
      </c>
      <c r="C12" s="164">
        <v>123687</v>
      </c>
      <c r="D12" s="164">
        <v>106753</v>
      </c>
      <c r="E12" s="164">
        <v>24873</v>
      </c>
      <c r="F12" s="164">
        <v>107690</v>
      </c>
      <c r="G12" s="164">
        <v>133959</v>
      </c>
      <c r="H12" s="164">
        <v>131667</v>
      </c>
      <c r="I12" s="164">
        <v>132495</v>
      </c>
      <c r="J12" s="179">
        <f>IFERROR(I12/H12-1,"-")</f>
        <v>6.2885916744515047E-3</v>
      </c>
      <c r="K12" s="163">
        <f t="shared" si="0"/>
        <v>828</v>
      </c>
      <c r="L12" s="165">
        <f t="shared" si="1"/>
        <v>8.3496446383175563E-2</v>
      </c>
      <c r="O12" s="163" t="s">
        <v>100</v>
      </c>
      <c r="P12" s="164">
        <v>7470</v>
      </c>
      <c r="Q12" s="164">
        <v>148</v>
      </c>
      <c r="R12" s="164">
        <v>4386</v>
      </c>
      <c r="S12" s="164">
        <v>6709</v>
      </c>
      <c r="T12" s="164">
        <v>6475</v>
      </c>
      <c r="U12" s="164">
        <v>6751</v>
      </c>
      <c r="V12" s="179">
        <f>IFERROR(U12/T12-1,"-")</f>
        <v>4.2625482625482602E-2</v>
      </c>
      <c r="W12" s="163">
        <f t="shared" si="3"/>
        <v>276</v>
      </c>
      <c r="X12" s="165">
        <f t="shared" si="2"/>
        <v>9.6473177284289349E-2</v>
      </c>
    </row>
    <row r="13" spans="1:24" x14ac:dyDescent="0.25">
      <c r="A13" s="1"/>
      <c r="B13" s="159" t="s">
        <v>107</v>
      </c>
      <c r="C13" s="160">
        <v>1231867</v>
      </c>
      <c r="D13" s="160">
        <v>1034829</v>
      </c>
      <c r="E13" s="160">
        <v>114257</v>
      </c>
      <c r="F13" s="160">
        <v>1039758</v>
      </c>
      <c r="G13" s="160">
        <v>1302325</v>
      </c>
      <c r="H13" s="160">
        <v>1412459</v>
      </c>
      <c r="I13" s="160">
        <v>1390171</v>
      </c>
      <c r="J13" s="178">
        <f>IFERROR(I13/H13-1,"-")</f>
        <v>-1.5779573070793584E-2</v>
      </c>
      <c r="K13" s="159">
        <f t="shared" si="0"/>
        <v>-22288</v>
      </c>
      <c r="L13" s="161">
        <f t="shared" si="1"/>
        <v>0.8760658014637952</v>
      </c>
      <c r="O13" s="159" t="s">
        <v>107</v>
      </c>
      <c r="P13" s="160">
        <v>35585</v>
      </c>
      <c r="Q13" s="160">
        <v>5096</v>
      </c>
      <c r="R13" s="160">
        <v>47049</v>
      </c>
      <c r="S13" s="160">
        <v>55981</v>
      </c>
      <c r="T13" s="160">
        <v>57478</v>
      </c>
      <c r="U13" s="160">
        <v>60604</v>
      </c>
      <c r="V13" s="178">
        <f>IFERROR(U13/T13-1,"-")</f>
        <v>5.4386025957757766E-2</v>
      </c>
      <c r="W13" s="159">
        <f t="shared" si="3"/>
        <v>3126</v>
      </c>
      <c r="X13" s="161">
        <f t="shared" si="2"/>
        <v>0.86604361370716509</v>
      </c>
    </row>
    <row r="14" spans="1:24" s="56" customFormat="1" x14ac:dyDescent="0.25">
      <c r="B14" s="163" t="s">
        <v>110</v>
      </c>
      <c r="C14" s="164">
        <v>495817</v>
      </c>
      <c r="D14" s="164">
        <v>424155</v>
      </c>
      <c r="E14" s="164">
        <v>7940</v>
      </c>
      <c r="F14" s="164">
        <v>397630</v>
      </c>
      <c r="G14" s="164">
        <v>529626</v>
      </c>
      <c r="H14" s="164">
        <v>567899</v>
      </c>
      <c r="I14" s="164">
        <v>573062</v>
      </c>
      <c r="J14" s="179">
        <f t="shared" ref="J14:J21" si="4">IFERROR(I14/H14-1,"-")</f>
        <v>9.0914053379209658E-3</v>
      </c>
      <c r="K14" s="163">
        <f t="shared" si="0"/>
        <v>5163</v>
      </c>
      <c r="L14" s="165">
        <f t="shared" si="1"/>
        <v>0.36113544327888109</v>
      </c>
      <c r="O14" s="163" t="s">
        <v>110</v>
      </c>
      <c r="P14" s="164">
        <v>19611</v>
      </c>
      <c r="Q14" s="164">
        <v>1752</v>
      </c>
      <c r="R14" s="164">
        <v>24016</v>
      </c>
      <c r="S14" s="164">
        <v>33574</v>
      </c>
      <c r="T14" s="164">
        <v>32465</v>
      </c>
      <c r="U14" s="164">
        <v>32657</v>
      </c>
      <c r="V14" s="179">
        <f t="shared" ref="V14:V21" si="5">IFERROR(U14/T14-1,"-")</f>
        <v>5.9140612967811812E-3</v>
      </c>
      <c r="W14" s="163">
        <f t="shared" si="3"/>
        <v>192</v>
      </c>
      <c r="X14" s="165">
        <f t="shared" si="2"/>
        <v>0.46667524078996259</v>
      </c>
    </row>
    <row r="15" spans="1:24" s="56" customFormat="1" x14ac:dyDescent="0.25">
      <c r="B15" s="163" t="s">
        <v>113</v>
      </c>
      <c r="C15" s="164">
        <v>175293</v>
      </c>
      <c r="D15" s="164">
        <v>134689</v>
      </c>
      <c r="E15" s="164">
        <v>18228</v>
      </c>
      <c r="F15" s="164">
        <v>118018</v>
      </c>
      <c r="G15" s="164">
        <v>150820</v>
      </c>
      <c r="H15" s="164">
        <v>169942</v>
      </c>
      <c r="I15" s="164">
        <v>159770</v>
      </c>
      <c r="J15" s="179">
        <f t="shared" si="4"/>
        <v>-5.985571547939883E-2</v>
      </c>
      <c r="K15" s="163">
        <f t="shared" si="0"/>
        <v>-10172</v>
      </c>
      <c r="L15" s="165">
        <f t="shared" si="1"/>
        <v>0.10068475971651729</v>
      </c>
      <c r="O15" s="163" t="s">
        <v>113</v>
      </c>
      <c r="P15" s="164">
        <v>2289</v>
      </c>
      <c r="Q15" s="164">
        <v>1081</v>
      </c>
      <c r="R15" s="164">
        <v>3073</v>
      </c>
      <c r="S15" s="164">
        <v>3175</v>
      </c>
      <c r="T15" s="164">
        <v>3146</v>
      </c>
      <c r="U15" s="164">
        <v>3398</v>
      </c>
      <c r="V15" s="179">
        <f t="shared" si="5"/>
        <v>8.0101716465352801E-2</v>
      </c>
      <c r="W15" s="163">
        <f t="shared" si="3"/>
        <v>252</v>
      </c>
      <c r="X15" s="165">
        <f t="shared" si="2"/>
        <v>4.8558118265740663E-2</v>
      </c>
    </row>
    <row r="16" spans="1:24" x14ac:dyDescent="0.25">
      <c r="A16" s="1"/>
      <c r="B16" s="163" t="s">
        <v>116</v>
      </c>
      <c r="C16" s="164">
        <v>51017</v>
      </c>
      <c r="D16" s="164">
        <v>44764</v>
      </c>
      <c r="E16" s="164">
        <v>23804</v>
      </c>
      <c r="F16" s="164">
        <v>54900</v>
      </c>
      <c r="G16" s="164">
        <v>69052</v>
      </c>
      <c r="H16" s="164">
        <v>75069</v>
      </c>
      <c r="I16" s="164">
        <v>67341</v>
      </c>
      <c r="J16" s="179">
        <f t="shared" si="4"/>
        <v>-0.10294529033289379</v>
      </c>
      <c r="K16" s="163">
        <f t="shared" si="0"/>
        <v>-7728</v>
      </c>
      <c r="L16" s="165">
        <f t="shared" si="1"/>
        <v>4.2437331189021661E-2</v>
      </c>
      <c r="O16" s="163" t="s">
        <v>116</v>
      </c>
      <c r="P16" s="164">
        <v>1751</v>
      </c>
      <c r="Q16" s="164">
        <v>1127</v>
      </c>
      <c r="R16" s="164">
        <v>3214</v>
      </c>
      <c r="S16" s="164">
        <v>4891</v>
      </c>
      <c r="T16" s="164">
        <v>3394</v>
      </c>
      <c r="U16" s="164">
        <v>4505</v>
      </c>
      <c r="V16" s="179">
        <f t="shared" si="5"/>
        <v>0.32734236888627</v>
      </c>
      <c r="W16" s="163">
        <f t="shared" si="3"/>
        <v>1111</v>
      </c>
      <c r="X16" s="165">
        <f t="shared" si="2"/>
        <v>6.4377375746663232E-2</v>
      </c>
    </row>
    <row r="17" spans="1:24" x14ac:dyDescent="0.25">
      <c r="A17" s="1"/>
      <c r="B17" s="163" t="s">
        <v>123</v>
      </c>
      <c r="C17" s="164">
        <v>40272</v>
      </c>
      <c r="D17" s="164">
        <v>34076</v>
      </c>
      <c r="E17" s="164">
        <v>1842</v>
      </c>
      <c r="F17" s="164">
        <v>52851</v>
      </c>
      <c r="G17" s="164">
        <v>46763</v>
      </c>
      <c r="H17" s="164">
        <v>50004</v>
      </c>
      <c r="I17" s="164">
        <v>50241</v>
      </c>
      <c r="J17" s="179">
        <f t="shared" si="4"/>
        <v>4.7396208303336351E-3</v>
      </c>
      <c r="K17" s="163">
        <f t="shared" si="0"/>
        <v>237</v>
      </c>
      <c r="L17" s="165">
        <f t="shared" si="1"/>
        <v>3.1661156743553513E-2</v>
      </c>
      <c r="O17" s="163" t="s">
        <v>123</v>
      </c>
      <c r="P17" s="164">
        <v>686</v>
      </c>
      <c r="Q17" s="164">
        <v>58</v>
      </c>
      <c r="R17" s="164">
        <v>2491</v>
      </c>
      <c r="S17" s="164">
        <v>2074</v>
      </c>
      <c r="T17" s="164">
        <v>2394</v>
      </c>
      <c r="U17" s="164">
        <v>2476</v>
      </c>
      <c r="V17" s="179">
        <f t="shared" si="5"/>
        <v>3.4252297410192201E-2</v>
      </c>
      <c r="W17" s="163">
        <f t="shared" si="3"/>
        <v>82</v>
      </c>
      <c r="X17" s="165">
        <f t="shared" si="2"/>
        <v>3.5382548801051759E-2</v>
      </c>
    </row>
    <row r="18" spans="1:24" x14ac:dyDescent="0.25">
      <c r="A18" s="1"/>
      <c r="B18" s="163" t="s">
        <v>119</v>
      </c>
      <c r="C18" s="164">
        <v>43048</v>
      </c>
      <c r="D18" s="164">
        <v>38356</v>
      </c>
      <c r="E18" s="164">
        <v>3708</v>
      </c>
      <c r="F18" s="164">
        <v>50089</v>
      </c>
      <c r="G18" s="164">
        <v>46373</v>
      </c>
      <c r="H18" s="164">
        <v>51109</v>
      </c>
      <c r="I18" s="164">
        <v>47709</v>
      </c>
      <c r="J18" s="179">
        <f t="shared" si="4"/>
        <v>-6.6524486880979894E-2</v>
      </c>
      <c r="K18" s="163">
        <f t="shared" si="0"/>
        <v>-3400</v>
      </c>
      <c r="L18" s="165">
        <f t="shared" si="1"/>
        <v>3.0065526702856126E-2</v>
      </c>
      <c r="O18" s="163" t="s">
        <v>119</v>
      </c>
      <c r="P18" s="164">
        <v>1071</v>
      </c>
      <c r="Q18" s="164">
        <v>91</v>
      </c>
      <c r="R18" s="164">
        <v>2048</v>
      </c>
      <c r="S18" s="164">
        <v>1871</v>
      </c>
      <c r="T18" s="164">
        <v>1988</v>
      </c>
      <c r="U18" s="164">
        <v>1849</v>
      </c>
      <c r="V18" s="179">
        <f t="shared" si="5"/>
        <v>-6.991951710261568E-2</v>
      </c>
      <c r="W18" s="163">
        <f t="shared" si="3"/>
        <v>-139</v>
      </c>
      <c r="X18" s="165">
        <f t="shared" si="2"/>
        <v>2.642258995684358E-2</v>
      </c>
    </row>
    <row r="19" spans="1:24" x14ac:dyDescent="0.25">
      <c r="A19" s="1"/>
      <c r="B19" s="163" t="s">
        <v>128</v>
      </c>
      <c r="C19" s="164">
        <v>44304</v>
      </c>
      <c r="D19" s="164">
        <v>35444</v>
      </c>
      <c r="E19" s="164">
        <v>407</v>
      </c>
      <c r="F19" s="164">
        <v>31178</v>
      </c>
      <c r="G19" s="164">
        <v>42287</v>
      </c>
      <c r="H19" s="164">
        <v>39423</v>
      </c>
      <c r="I19" s="164">
        <v>35461</v>
      </c>
      <c r="J19" s="179">
        <f t="shared" si="4"/>
        <v>-0.10049970829211374</v>
      </c>
      <c r="K19" s="163">
        <f t="shared" si="0"/>
        <v>-3962</v>
      </c>
      <c r="L19" s="165">
        <f t="shared" si="1"/>
        <v>2.2347012983084558E-2</v>
      </c>
      <c r="O19" s="163" t="s">
        <v>128</v>
      </c>
      <c r="P19" s="164">
        <v>440</v>
      </c>
      <c r="Q19" s="164">
        <v>0</v>
      </c>
      <c r="R19" s="164">
        <v>466</v>
      </c>
      <c r="S19" s="164">
        <v>717</v>
      </c>
      <c r="T19" s="164">
        <v>1069</v>
      </c>
      <c r="U19" s="164">
        <v>810</v>
      </c>
      <c r="V19" s="179">
        <f t="shared" si="5"/>
        <v>-0.2422825070159027</v>
      </c>
      <c r="W19" s="163">
        <f t="shared" si="3"/>
        <v>-259</v>
      </c>
      <c r="X19" s="165">
        <f t="shared" si="2"/>
        <v>1.1575066449455542E-2</v>
      </c>
    </row>
    <row r="20" spans="1:24" x14ac:dyDescent="0.25">
      <c r="A20" s="162" t="s">
        <v>144</v>
      </c>
      <c r="B20" s="163" t="s">
        <v>131</v>
      </c>
      <c r="C20" s="164">
        <v>60980</v>
      </c>
      <c r="D20" s="164">
        <v>51500</v>
      </c>
      <c r="E20" s="164">
        <v>2569</v>
      </c>
      <c r="F20" s="164">
        <v>25512</v>
      </c>
      <c r="G20" s="164">
        <v>38602</v>
      </c>
      <c r="H20" s="164">
        <v>44708</v>
      </c>
      <c r="I20" s="164">
        <v>34684</v>
      </c>
      <c r="J20" s="179">
        <f t="shared" si="4"/>
        <v>-0.22421043213742509</v>
      </c>
      <c r="K20" s="163">
        <f t="shared" si="0"/>
        <v>-10024</v>
      </c>
      <c r="L20" s="165">
        <f t="shared" si="1"/>
        <v>2.1857358740737846E-2</v>
      </c>
      <c r="O20" s="163" t="s">
        <v>131</v>
      </c>
      <c r="P20" s="164">
        <v>1160</v>
      </c>
      <c r="Q20" s="164">
        <v>0</v>
      </c>
      <c r="R20" s="164">
        <v>696</v>
      </c>
      <c r="S20" s="164">
        <v>517</v>
      </c>
      <c r="T20" s="164">
        <v>1269</v>
      </c>
      <c r="U20" s="164">
        <v>696</v>
      </c>
      <c r="V20" s="179">
        <f t="shared" si="5"/>
        <v>-0.45153664302600471</v>
      </c>
      <c r="W20" s="163">
        <f t="shared" si="3"/>
        <v>-573</v>
      </c>
      <c r="X20" s="165">
        <f t="shared" si="2"/>
        <v>9.9459830232358735E-3</v>
      </c>
    </row>
    <row r="21" spans="1:24" x14ac:dyDescent="0.25">
      <c r="A21" s="167" t="s">
        <v>145</v>
      </c>
      <c r="B21" s="168" t="s">
        <v>145</v>
      </c>
      <c r="C21" s="169">
        <f t="shared" ref="C21" si="6">C13-SUM(C14:C20)</f>
        <v>321136</v>
      </c>
      <c r="D21" s="169">
        <f t="shared" ref="D21:I21" si="7">D13-SUM(D14:D20)</f>
        <v>271845</v>
      </c>
      <c r="E21" s="169">
        <f t="shared" si="7"/>
        <v>55759</v>
      </c>
      <c r="F21" s="169">
        <f t="shared" si="7"/>
        <v>309580</v>
      </c>
      <c r="G21" s="169">
        <f t="shared" si="7"/>
        <v>378802</v>
      </c>
      <c r="H21" s="169">
        <f t="shared" si="7"/>
        <v>414305</v>
      </c>
      <c r="I21" s="169">
        <f t="shared" si="7"/>
        <v>421903</v>
      </c>
      <c r="J21" s="180">
        <f t="shared" si="4"/>
        <v>1.8339146281121321E-2</v>
      </c>
      <c r="K21" s="168">
        <f t="shared" si="0"/>
        <v>7598</v>
      </c>
      <c r="L21" s="170">
        <f t="shared" si="1"/>
        <v>0.26587721210914311</v>
      </c>
      <c r="O21" s="168" t="s">
        <v>145</v>
      </c>
      <c r="P21" s="169">
        <f t="shared" ref="P21:U21" si="8">P13-SUM(P14:P20)</f>
        <v>8577</v>
      </c>
      <c r="Q21" s="169">
        <f t="shared" si="8"/>
        <v>987</v>
      </c>
      <c r="R21" s="169">
        <f t="shared" si="8"/>
        <v>11045</v>
      </c>
      <c r="S21" s="169">
        <f t="shared" si="8"/>
        <v>9162</v>
      </c>
      <c r="T21" s="169">
        <f t="shared" si="8"/>
        <v>11753</v>
      </c>
      <c r="U21" s="169">
        <f t="shared" si="8"/>
        <v>14213</v>
      </c>
      <c r="V21" s="180">
        <f t="shared" si="5"/>
        <v>0.20930826172041184</v>
      </c>
      <c r="W21" s="168">
        <f>U21-T21</f>
        <v>2460</v>
      </c>
      <c r="X21" s="170">
        <f t="shared" si="2"/>
        <v>0.20310669067421189</v>
      </c>
    </row>
    <row r="22" spans="1:24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68</v>
      </c>
      <c r="C23" s="176">
        <v>511330</v>
      </c>
      <c r="D23" s="176">
        <v>439711</v>
      </c>
      <c r="E23" s="176">
        <v>69940</v>
      </c>
      <c r="F23" s="176">
        <v>453371</v>
      </c>
      <c r="G23" s="176">
        <v>540430</v>
      </c>
      <c r="H23" s="176">
        <v>585078</v>
      </c>
      <c r="I23" s="176">
        <v>551213</v>
      </c>
      <c r="J23" s="177">
        <f>IFERROR(I23/H23-1,"-")</f>
        <v>-5.7881171399368991E-2</v>
      </c>
      <c r="K23" s="176">
        <f>I23-H23</f>
        <v>-33865</v>
      </c>
      <c r="L23" s="177">
        <f t="shared" ref="L23:L35" si="9">I23/I$9</f>
        <v>0.3473665172286452</v>
      </c>
    </row>
    <row r="24" spans="1:24" x14ac:dyDescent="0.25">
      <c r="A24" s="1" t="s">
        <v>96</v>
      </c>
      <c r="B24" s="159" t="s">
        <v>97</v>
      </c>
      <c r="C24" s="160">
        <v>29647</v>
      </c>
      <c r="D24" s="160">
        <v>24401</v>
      </c>
      <c r="E24" s="160">
        <v>29626</v>
      </c>
      <c r="F24" s="160">
        <v>31298</v>
      </c>
      <c r="G24" s="160">
        <v>27916</v>
      </c>
      <c r="H24" s="160">
        <v>29950</v>
      </c>
      <c r="I24" s="160">
        <v>22570</v>
      </c>
      <c r="J24" s="178">
        <f>IFERROR(I24/H24-1,"-")</f>
        <v>-0.24641068447412351</v>
      </c>
      <c r="K24" s="159">
        <f t="shared" ref="K24:K34" si="10">I24-H24</f>
        <v>-7380</v>
      </c>
      <c r="L24" s="161">
        <f t="shared" si="9"/>
        <v>1.4223289896737781E-2</v>
      </c>
    </row>
    <row r="25" spans="1:24" x14ac:dyDescent="0.25">
      <c r="A25" s="162" t="s">
        <v>103</v>
      </c>
      <c r="B25" s="163" t="s">
        <v>103</v>
      </c>
      <c r="C25" s="164">
        <v>12542</v>
      </c>
      <c r="D25" s="164">
        <v>10723</v>
      </c>
      <c r="E25" s="164">
        <v>20843</v>
      </c>
      <c r="F25" s="164">
        <v>13203</v>
      </c>
      <c r="G25" s="164">
        <v>10889</v>
      </c>
      <c r="H25" s="164">
        <v>10155</v>
      </c>
      <c r="I25" s="164">
        <v>7585</v>
      </c>
      <c r="J25" s="179">
        <f>IFERROR(I25/H25-1,"-")</f>
        <v>-0.25307730182176269</v>
      </c>
      <c r="K25" s="163">
        <f t="shared" si="10"/>
        <v>-2570</v>
      </c>
      <c r="L25" s="165">
        <f t="shared" si="9"/>
        <v>4.7799580800512217E-3</v>
      </c>
    </row>
    <row r="26" spans="1:24" x14ac:dyDescent="0.25">
      <c r="A26" s="162" t="s">
        <v>100</v>
      </c>
      <c r="B26" s="163" t="s">
        <v>100</v>
      </c>
      <c r="C26" s="164">
        <v>17105</v>
      </c>
      <c r="D26" s="164">
        <v>13678</v>
      </c>
      <c r="E26" s="164">
        <v>8783</v>
      </c>
      <c r="F26" s="164">
        <v>18095</v>
      </c>
      <c r="G26" s="164">
        <v>17027</v>
      </c>
      <c r="H26" s="164">
        <v>19795</v>
      </c>
      <c r="I26" s="164">
        <v>14985</v>
      </c>
      <c r="J26" s="179">
        <f>IFERROR(I26/H26-1,"-")</f>
        <v>-0.2429906542056075</v>
      </c>
      <c r="K26" s="163">
        <f t="shared" si="10"/>
        <v>-4810</v>
      </c>
      <c r="L26" s="165">
        <f t="shared" si="9"/>
        <v>9.4433318166865596E-3</v>
      </c>
    </row>
    <row r="27" spans="1:24" x14ac:dyDescent="0.25">
      <c r="A27" s="1"/>
      <c r="B27" s="159" t="s">
        <v>107</v>
      </c>
      <c r="C27" s="160">
        <v>481683</v>
      </c>
      <c r="D27" s="160">
        <v>415310</v>
      </c>
      <c r="E27" s="160">
        <v>40314</v>
      </c>
      <c r="F27" s="160">
        <v>422073</v>
      </c>
      <c r="G27" s="160">
        <v>512514</v>
      </c>
      <c r="H27" s="160">
        <v>555128</v>
      </c>
      <c r="I27" s="160">
        <v>528643</v>
      </c>
      <c r="J27" s="178">
        <f>IFERROR(I27/H27-1,"-")</f>
        <v>-4.7709717398509932E-2</v>
      </c>
      <c r="K27" s="159">
        <f t="shared" si="10"/>
        <v>-26485</v>
      </c>
      <c r="L27" s="161">
        <f t="shared" si="9"/>
        <v>0.33314322733190743</v>
      </c>
    </row>
    <row r="28" spans="1:24" s="56" customFormat="1" x14ac:dyDescent="0.25">
      <c r="B28" s="163" t="s">
        <v>110</v>
      </c>
      <c r="C28" s="164">
        <v>224202</v>
      </c>
      <c r="D28" s="164">
        <v>190725</v>
      </c>
      <c r="E28" s="164">
        <v>2629</v>
      </c>
      <c r="F28" s="164">
        <v>185437</v>
      </c>
      <c r="G28" s="164">
        <v>240350</v>
      </c>
      <c r="H28" s="164">
        <v>256995</v>
      </c>
      <c r="I28" s="164">
        <v>254576</v>
      </c>
      <c r="J28" s="179">
        <f t="shared" ref="J28:J35" si="11">IFERROR(I28/H28-1,"-")</f>
        <v>-9.4126344870523182E-3</v>
      </c>
      <c r="K28" s="163">
        <f t="shared" si="10"/>
        <v>-2419</v>
      </c>
      <c r="L28" s="165">
        <f t="shared" si="9"/>
        <v>0.16043013951049701</v>
      </c>
    </row>
    <row r="29" spans="1:24" s="56" customFormat="1" x14ac:dyDescent="0.25">
      <c r="B29" s="163" t="s">
        <v>113</v>
      </c>
      <c r="C29" s="164">
        <v>62050</v>
      </c>
      <c r="D29" s="164">
        <v>50910</v>
      </c>
      <c r="E29" s="164">
        <v>6726</v>
      </c>
      <c r="F29" s="164">
        <v>45786</v>
      </c>
      <c r="G29" s="164">
        <v>55501</v>
      </c>
      <c r="H29" s="164">
        <v>60299</v>
      </c>
      <c r="I29" s="164">
        <v>54508</v>
      </c>
      <c r="J29" s="179">
        <f t="shared" si="11"/>
        <v>-9.6038076916698412E-2</v>
      </c>
      <c r="K29" s="163">
        <f t="shared" si="10"/>
        <v>-5791</v>
      </c>
      <c r="L29" s="165">
        <f t="shared" si="9"/>
        <v>3.4350158869799863E-2</v>
      </c>
    </row>
    <row r="30" spans="1:24" x14ac:dyDescent="0.25">
      <c r="A30" s="1"/>
      <c r="B30" s="163" t="s">
        <v>116</v>
      </c>
      <c r="C30" s="164">
        <v>17209</v>
      </c>
      <c r="D30" s="164">
        <v>16130</v>
      </c>
      <c r="E30" s="164">
        <v>9108</v>
      </c>
      <c r="F30" s="164">
        <v>17904</v>
      </c>
      <c r="G30" s="164">
        <v>20407</v>
      </c>
      <c r="H30" s="164">
        <v>23375</v>
      </c>
      <c r="I30" s="164">
        <v>16880</v>
      </c>
      <c r="J30" s="179">
        <f t="shared" si="11"/>
        <v>-0.27786096256684489</v>
      </c>
      <c r="K30" s="163">
        <f t="shared" si="10"/>
        <v>-6495</v>
      </c>
      <c r="L30" s="165">
        <f t="shared" si="9"/>
        <v>1.0637533604649257E-2</v>
      </c>
    </row>
    <row r="31" spans="1:24" x14ac:dyDescent="0.25">
      <c r="A31" s="1"/>
      <c r="B31" s="163" t="s">
        <v>123</v>
      </c>
      <c r="C31" s="164">
        <v>17504</v>
      </c>
      <c r="D31" s="164">
        <v>15632</v>
      </c>
      <c r="E31" s="164">
        <v>602</v>
      </c>
      <c r="F31" s="164">
        <v>23853</v>
      </c>
      <c r="G31" s="164">
        <v>19532</v>
      </c>
      <c r="H31" s="164">
        <v>19844</v>
      </c>
      <c r="I31" s="164">
        <v>19572</v>
      </c>
      <c r="J31" s="179">
        <f t="shared" si="11"/>
        <v>-1.3706913928643427E-2</v>
      </c>
      <c r="K31" s="163">
        <f t="shared" si="10"/>
        <v>-272</v>
      </c>
      <c r="L31" s="165">
        <f t="shared" si="9"/>
        <v>1.2333993347760383E-2</v>
      </c>
    </row>
    <row r="32" spans="1:24" x14ac:dyDescent="0.25">
      <c r="A32" s="1"/>
      <c r="B32" s="163" t="s">
        <v>119</v>
      </c>
      <c r="C32" s="164">
        <v>23826</v>
      </c>
      <c r="D32" s="164">
        <v>20897</v>
      </c>
      <c r="E32" s="164">
        <v>1795</v>
      </c>
      <c r="F32" s="164">
        <v>29820</v>
      </c>
      <c r="G32" s="164">
        <v>25092</v>
      </c>
      <c r="H32" s="164">
        <v>26291</v>
      </c>
      <c r="I32" s="164">
        <v>25874</v>
      </c>
      <c r="J32" s="179">
        <f t="shared" si="11"/>
        <v>-1.5860941006428098E-2</v>
      </c>
      <c r="K32" s="163">
        <f t="shared" si="10"/>
        <v>-417</v>
      </c>
      <c r="L32" s="165">
        <f t="shared" si="9"/>
        <v>1.630542325158145E-2</v>
      </c>
    </row>
    <row r="33" spans="1:12" x14ac:dyDescent="0.25">
      <c r="A33" s="1"/>
      <c r="B33" s="163" t="s">
        <v>128</v>
      </c>
      <c r="C33" s="164">
        <v>17349</v>
      </c>
      <c r="D33" s="164">
        <v>14159</v>
      </c>
      <c r="E33" s="164">
        <v>88</v>
      </c>
      <c r="F33" s="164">
        <v>11318</v>
      </c>
      <c r="G33" s="164">
        <v>14544</v>
      </c>
      <c r="H33" s="164">
        <v>13609</v>
      </c>
      <c r="I33" s="164">
        <v>11536</v>
      </c>
      <c r="J33" s="179">
        <f t="shared" si="11"/>
        <v>-0.15232566683812188</v>
      </c>
      <c r="K33" s="163">
        <f t="shared" si="10"/>
        <v>-2073</v>
      </c>
      <c r="L33" s="165">
        <f t="shared" si="9"/>
        <v>7.2698215440304406E-3</v>
      </c>
    </row>
    <row r="34" spans="1:12" x14ac:dyDescent="0.25">
      <c r="A34" s="162" t="s">
        <v>144</v>
      </c>
      <c r="B34" s="163" t="s">
        <v>131</v>
      </c>
      <c r="C34" s="164">
        <v>18080</v>
      </c>
      <c r="D34" s="164">
        <v>16043</v>
      </c>
      <c r="E34" s="164">
        <v>266</v>
      </c>
      <c r="F34" s="164">
        <v>7378</v>
      </c>
      <c r="G34" s="164">
        <v>13514</v>
      </c>
      <c r="H34" s="164">
        <v>14635</v>
      </c>
      <c r="I34" s="164">
        <v>11128</v>
      </c>
      <c r="J34" s="179">
        <f t="shared" si="11"/>
        <v>-0.23963102152374449</v>
      </c>
      <c r="K34" s="163">
        <f t="shared" si="10"/>
        <v>-3507</v>
      </c>
      <c r="L34" s="165">
        <f t="shared" si="9"/>
        <v>7.0127058028754113E-3</v>
      </c>
    </row>
    <row r="35" spans="1:12" x14ac:dyDescent="0.25">
      <c r="A35" s="167" t="s">
        <v>145</v>
      </c>
      <c r="B35" s="168" t="s">
        <v>145</v>
      </c>
      <c r="C35" s="169">
        <f t="shared" ref="C35" si="12">C27-SUM(C28:C34)</f>
        <v>101463</v>
      </c>
      <c r="D35" s="169">
        <f t="shared" ref="D35:I35" si="13">D27-SUM(D28:D34)</f>
        <v>90814</v>
      </c>
      <c r="E35" s="169">
        <f t="shared" si="13"/>
        <v>19100</v>
      </c>
      <c r="F35" s="169">
        <f t="shared" si="13"/>
        <v>100577</v>
      </c>
      <c r="G35" s="169">
        <f t="shared" si="13"/>
        <v>123574</v>
      </c>
      <c r="H35" s="169">
        <f t="shared" si="13"/>
        <v>140080</v>
      </c>
      <c r="I35" s="169">
        <f t="shared" si="13"/>
        <v>134569</v>
      </c>
      <c r="J35" s="180">
        <f t="shared" si="11"/>
        <v>-3.9341804683038273E-2</v>
      </c>
      <c r="K35" s="168">
        <f>I35-H35</f>
        <v>-5511</v>
      </c>
      <c r="L35" s="170">
        <f t="shared" si="9"/>
        <v>8.4803451400713617E-2</v>
      </c>
    </row>
    <row r="36" spans="1:12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68</v>
      </c>
      <c r="C37" s="176">
        <v>397954</v>
      </c>
      <c r="D37" s="176">
        <v>324285</v>
      </c>
      <c r="E37" s="176">
        <v>36614</v>
      </c>
      <c r="F37" s="176">
        <v>323244</v>
      </c>
      <c r="G37" s="176">
        <v>392398</v>
      </c>
      <c r="H37" s="176">
        <v>411104</v>
      </c>
      <c r="I37" s="176">
        <v>423038</v>
      </c>
      <c r="J37" s="177">
        <f>IFERROR(I37/H37-1,"-")</f>
        <v>2.9029150774499968E-2</v>
      </c>
      <c r="K37" s="176">
        <f>I37-H37</f>
        <v>11934</v>
      </c>
      <c r="L37" s="177">
        <f t="shared" ref="L37:L49" si="14">I37/I$9</f>
        <v>0.26659247281064058</v>
      </c>
    </row>
    <row r="38" spans="1:12" x14ac:dyDescent="0.25">
      <c r="A38" s="1" t="s">
        <v>96</v>
      </c>
      <c r="B38" s="159" t="s">
        <v>97</v>
      </c>
      <c r="C38" s="160">
        <v>21470</v>
      </c>
      <c r="D38" s="160">
        <v>17239</v>
      </c>
      <c r="E38" s="160">
        <v>9714</v>
      </c>
      <c r="F38" s="160">
        <v>18351</v>
      </c>
      <c r="G38" s="160">
        <v>18414</v>
      </c>
      <c r="H38" s="160">
        <v>20657</v>
      </c>
      <c r="I38" s="160">
        <v>20059</v>
      </c>
      <c r="J38" s="178">
        <f>IFERROR(I38/H38-1,"-")</f>
        <v>-2.8949024543738155E-2</v>
      </c>
      <c r="K38" s="159">
        <f t="shared" ref="K38:K48" si="15">I38-H38</f>
        <v>-598</v>
      </c>
      <c r="L38" s="161">
        <f t="shared" si="14"/>
        <v>1.2640893754482196E-2</v>
      </c>
    </row>
    <row r="39" spans="1:12" x14ac:dyDescent="0.25">
      <c r="A39" s="162" t="s">
        <v>103</v>
      </c>
      <c r="B39" s="163" t="s">
        <v>103</v>
      </c>
      <c r="C39" s="164">
        <v>5972</v>
      </c>
      <c r="D39" s="164">
        <v>6178</v>
      </c>
      <c r="E39" s="164">
        <v>7620</v>
      </c>
      <c r="F39" s="164">
        <v>7165</v>
      </c>
      <c r="G39" s="164">
        <v>5312</v>
      </c>
      <c r="H39" s="164">
        <v>7991</v>
      </c>
      <c r="I39" s="164">
        <v>6742</v>
      </c>
      <c r="J39" s="179">
        <f>IFERROR(I39/H39-1,"-")</f>
        <v>-0.1563008384432486</v>
      </c>
      <c r="K39" s="163">
        <f t="shared" si="15"/>
        <v>-1249</v>
      </c>
      <c r="L39" s="165">
        <f t="shared" si="14"/>
        <v>4.2487115854588442E-3</v>
      </c>
    </row>
    <row r="40" spans="1:12" x14ac:dyDescent="0.25">
      <c r="A40" s="162" t="s">
        <v>100</v>
      </c>
      <c r="B40" s="163" t="s">
        <v>100</v>
      </c>
      <c r="C40" s="164">
        <v>15498</v>
      </c>
      <c r="D40" s="164">
        <v>11061</v>
      </c>
      <c r="E40" s="164">
        <v>2094</v>
      </c>
      <c r="F40" s="164">
        <v>11186</v>
      </c>
      <c r="G40" s="164">
        <v>13102</v>
      </c>
      <c r="H40" s="164">
        <v>12666</v>
      </c>
      <c r="I40" s="164">
        <v>13317</v>
      </c>
      <c r="J40" s="179">
        <f>IFERROR(I40/H40-1,"-")</f>
        <v>5.1397441970630009E-2</v>
      </c>
      <c r="K40" s="163">
        <f t="shared" si="15"/>
        <v>651</v>
      </c>
      <c r="L40" s="165">
        <f t="shared" si="14"/>
        <v>8.3921821690233506E-3</v>
      </c>
    </row>
    <row r="41" spans="1:12" x14ac:dyDescent="0.25">
      <c r="A41" s="1"/>
      <c r="B41" s="159" t="s">
        <v>107</v>
      </c>
      <c r="C41" s="160">
        <v>376484</v>
      </c>
      <c r="D41" s="160">
        <v>307046</v>
      </c>
      <c r="E41" s="160">
        <v>26900</v>
      </c>
      <c r="F41" s="160">
        <v>304893</v>
      </c>
      <c r="G41" s="160">
        <v>373984</v>
      </c>
      <c r="H41" s="160">
        <v>390447</v>
      </c>
      <c r="I41" s="160">
        <v>402979</v>
      </c>
      <c r="J41" s="178">
        <f>IFERROR(I41/H41-1,"-")</f>
        <v>3.2096545753969252E-2</v>
      </c>
      <c r="K41" s="159">
        <f t="shared" si="15"/>
        <v>12532</v>
      </c>
      <c r="L41" s="161">
        <f t="shared" si="14"/>
        <v>0.25395157905615834</v>
      </c>
    </row>
    <row r="42" spans="1:12" s="56" customFormat="1" x14ac:dyDescent="0.25">
      <c r="B42" s="163" t="s">
        <v>110</v>
      </c>
      <c r="C42" s="164">
        <v>169754</v>
      </c>
      <c r="D42" s="164">
        <v>140970</v>
      </c>
      <c r="E42" s="164">
        <v>1671</v>
      </c>
      <c r="F42" s="164">
        <v>124004</v>
      </c>
      <c r="G42" s="164">
        <v>165667</v>
      </c>
      <c r="H42" s="164">
        <v>173639</v>
      </c>
      <c r="I42" s="164">
        <v>182176</v>
      </c>
      <c r="J42" s="179">
        <f t="shared" ref="J42:J49" si="16">IFERROR(I42/H42-1,"-")</f>
        <v>4.9165222098721983E-2</v>
      </c>
      <c r="K42" s="163">
        <f t="shared" si="15"/>
        <v>8537</v>
      </c>
      <c r="L42" s="165">
        <f t="shared" si="14"/>
        <v>0.114804699168281</v>
      </c>
    </row>
    <row r="43" spans="1:12" s="56" customFormat="1" x14ac:dyDescent="0.25">
      <c r="B43" s="163" t="s">
        <v>113</v>
      </c>
      <c r="C43" s="164">
        <v>19519</v>
      </c>
      <c r="D43" s="164">
        <v>14886</v>
      </c>
      <c r="E43" s="164">
        <v>2342</v>
      </c>
      <c r="F43" s="164">
        <v>12616</v>
      </c>
      <c r="G43" s="164">
        <v>16955</v>
      </c>
      <c r="H43" s="164">
        <v>16823</v>
      </c>
      <c r="I43" s="164">
        <v>16497</v>
      </c>
      <c r="J43" s="179">
        <f t="shared" si="16"/>
        <v>-1.9378232182131638E-2</v>
      </c>
      <c r="K43" s="163">
        <f t="shared" si="15"/>
        <v>-326</v>
      </c>
      <c r="L43" s="165">
        <f t="shared" si="14"/>
        <v>1.0396172504496374E-2</v>
      </c>
    </row>
    <row r="44" spans="1:12" x14ac:dyDescent="0.25">
      <c r="A44" s="1"/>
      <c r="B44" s="163" t="s">
        <v>116</v>
      </c>
      <c r="C44" s="164">
        <v>7843</v>
      </c>
      <c r="D44" s="164">
        <v>7059</v>
      </c>
      <c r="E44" s="164">
        <v>3827</v>
      </c>
      <c r="F44" s="164">
        <v>7892</v>
      </c>
      <c r="G44" s="164">
        <v>8869</v>
      </c>
      <c r="H44" s="164">
        <v>9235</v>
      </c>
      <c r="I44" s="164">
        <v>9906</v>
      </c>
      <c r="J44" s="179">
        <f t="shared" si="16"/>
        <v>7.2658364916080131E-2</v>
      </c>
      <c r="K44" s="163">
        <f t="shared" si="15"/>
        <v>671</v>
      </c>
      <c r="L44" s="165">
        <f t="shared" si="14"/>
        <v>6.2426189506904943E-3</v>
      </c>
    </row>
    <row r="45" spans="1:12" x14ac:dyDescent="0.25">
      <c r="A45" s="1"/>
      <c r="B45" s="163" t="s">
        <v>123</v>
      </c>
      <c r="C45" s="164">
        <v>15576</v>
      </c>
      <c r="D45" s="164">
        <v>13054</v>
      </c>
      <c r="E45" s="164">
        <v>543</v>
      </c>
      <c r="F45" s="164">
        <v>16814</v>
      </c>
      <c r="G45" s="164">
        <v>15862</v>
      </c>
      <c r="H45" s="164">
        <v>16045</v>
      </c>
      <c r="I45" s="164">
        <v>15995</v>
      </c>
      <c r="J45" s="179">
        <f t="shared" si="16"/>
        <v>-3.1162355874103653E-3</v>
      </c>
      <c r="K45" s="163">
        <f t="shared" si="15"/>
        <v>-50</v>
      </c>
      <c r="L45" s="165">
        <f t="shared" si="14"/>
        <v>1.0079819313173274E-2</v>
      </c>
    </row>
    <row r="46" spans="1:12" x14ac:dyDescent="0.25">
      <c r="A46" s="1"/>
      <c r="B46" s="163" t="s">
        <v>119</v>
      </c>
      <c r="C46" s="164">
        <v>12446</v>
      </c>
      <c r="D46" s="164">
        <v>11786</v>
      </c>
      <c r="E46" s="164">
        <v>567</v>
      </c>
      <c r="F46" s="164">
        <v>11600</v>
      </c>
      <c r="G46" s="164">
        <v>12796</v>
      </c>
      <c r="H46" s="164">
        <v>14838</v>
      </c>
      <c r="I46" s="164">
        <v>12294</v>
      </c>
      <c r="J46" s="179">
        <f t="shared" si="16"/>
        <v>-0.17145167812373641</v>
      </c>
      <c r="K46" s="163">
        <f t="shared" si="15"/>
        <v>-2544</v>
      </c>
      <c r="L46" s="165">
        <f t="shared" si="14"/>
        <v>7.7475022592155196E-3</v>
      </c>
    </row>
    <row r="47" spans="1:12" x14ac:dyDescent="0.25">
      <c r="A47" s="1"/>
      <c r="B47" s="163" t="s">
        <v>128</v>
      </c>
      <c r="C47" s="164">
        <v>17204</v>
      </c>
      <c r="D47" s="164">
        <v>12179</v>
      </c>
      <c r="E47" s="164">
        <v>195</v>
      </c>
      <c r="F47" s="164">
        <v>12144</v>
      </c>
      <c r="G47" s="164">
        <v>14107</v>
      </c>
      <c r="H47" s="164">
        <v>13541</v>
      </c>
      <c r="I47" s="164">
        <v>13310</v>
      </c>
      <c r="J47" s="179">
        <f t="shared" si="16"/>
        <v>-1.7059301380991099E-2</v>
      </c>
      <c r="K47" s="163">
        <f t="shared" si="15"/>
        <v>-231</v>
      </c>
      <c r="L47" s="165">
        <f t="shared" si="14"/>
        <v>8.3877708695427496E-3</v>
      </c>
    </row>
    <row r="48" spans="1:12" x14ac:dyDescent="0.25">
      <c r="A48" s="162" t="s">
        <v>144</v>
      </c>
      <c r="B48" s="163" t="s">
        <v>131</v>
      </c>
      <c r="C48" s="164">
        <v>26410</v>
      </c>
      <c r="D48" s="164">
        <v>20180</v>
      </c>
      <c r="E48" s="164">
        <v>1864</v>
      </c>
      <c r="F48" s="164">
        <v>11869</v>
      </c>
      <c r="G48" s="164">
        <v>14654</v>
      </c>
      <c r="H48" s="164">
        <v>17051</v>
      </c>
      <c r="I48" s="164">
        <v>13291</v>
      </c>
      <c r="J48" s="179">
        <f t="shared" si="16"/>
        <v>-0.2205149258108029</v>
      </c>
      <c r="K48" s="163">
        <f t="shared" si="15"/>
        <v>-3760</v>
      </c>
      <c r="L48" s="165">
        <f t="shared" si="14"/>
        <v>8.375797342381119E-3</v>
      </c>
    </row>
    <row r="49" spans="1:12" x14ac:dyDescent="0.25">
      <c r="A49" s="167" t="s">
        <v>145</v>
      </c>
      <c r="B49" s="168" t="s">
        <v>145</v>
      </c>
      <c r="C49" s="169">
        <f t="shared" ref="C49" si="17">C41-SUM(C42:C48)</f>
        <v>107732</v>
      </c>
      <c r="D49" s="169">
        <f t="shared" ref="D49:I49" si="18">D41-SUM(D42:D48)</f>
        <v>86932</v>
      </c>
      <c r="E49" s="169">
        <f t="shared" si="18"/>
        <v>15891</v>
      </c>
      <c r="F49" s="169">
        <f t="shared" si="18"/>
        <v>107954</v>
      </c>
      <c r="G49" s="169">
        <f t="shared" si="18"/>
        <v>125074</v>
      </c>
      <c r="H49" s="169">
        <f t="shared" si="18"/>
        <v>129275</v>
      </c>
      <c r="I49" s="169">
        <f t="shared" si="18"/>
        <v>139510</v>
      </c>
      <c r="J49" s="180">
        <f t="shared" si="16"/>
        <v>7.9172307097273187E-2</v>
      </c>
      <c r="K49" s="168">
        <f>I49-H49</f>
        <v>10235</v>
      </c>
      <c r="L49" s="170">
        <f t="shared" si="14"/>
        <v>8.7917198648377839E-2</v>
      </c>
    </row>
    <row r="50" spans="1:12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68</v>
      </c>
      <c r="C51" s="176">
        <v>15264</v>
      </c>
      <c r="D51" s="176">
        <v>11900</v>
      </c>
      <c r="E51" s="176">
        <v>2013</v>
      </c>
      <c r="F51" s="176">
        <v>10149</v>
      </c>
      <c r="G51" s="176">
        <v>17619</v>
      </c>
      <c r="H51" s="176">
        <v>16662</v>
      </c>
      <c r="I51" s="176">
        <v>14149</v>
      </c>
      <c r="J51" s="177">
        <f>IFERROR(I51/H51-1,"-")</f>
        <v>-0.15082223022446284</v>
      </c>
      <c r="K51" s="176">
        <f>I51-H51</f>
        <v>-2513</v>
      </c>
      <c r="L51" s="177">
        <f t="shared" ref="L51:L63" si="19">I51/I$9</f>
        <v>8.9164966215747841E-3</v>
      </c>
    </row>
    <row r="52" spans="1:12" x14ac:dyDescent="0.25">
      <c r="A52" s="1" t="s">
        <v>96</v>
      </c>
      <c r="B52" s="159" t="s">
        <v>97</v>
      </c>
      <c r="C52" s="160">
        <v>2531</v>
      </c>
      <c r="D52" s="160">
        <v>1180</v>
      </c>
      <c r="E52" s="160">
        <v>370</v>
      </c>
      <c r="F52" s="160">
        <v>853</v>
      </c>
      <c r="G52" s="160">
        <v>6802</v>
      </c>
      <c r="H52" s="160">
        <v>3938</v>
      </c>
      <c r="I52" s="160">
        <v>2379</v>
      </c>
      <c r="J52" s="178">
        <f>IFERROR(I52/H52-1,"-")</f>
        <v>-0.39588623666835954</v>
      </c>
      <c r="K52" s="159">
        <f t="shared" ref="K52:K62" si="20">I52-H52</f>
        <v>-1559</v>
      </c>
      <c r="L52" s="161">
        <f t="shared" si="19"/>
        <v>1.4992116377642525E-3</v>
      </c>
    </row>
    <row r="53" spans="1:12" x14ac:dyDescent="0.25">
      <c r="A53" s="162" t="s">
        <v>103</v>
      </c>
      <c r="B53" s="163" t="s">
        <v>103</v>
      </c>
      <c r="C53" s="164">
        <v>1354</v>
      </c>
      <c r="D53" s="164">
        <v>576</v>
      </c>
      <c r="E53" s="164">
        <v>165</v>
      </c>
      <c r="F53" s="164">
        <v>203</v>
      </c>
      <c r="G53" s="164">
        <v>4898</v>
      </c>
      <c r="H53" s="164">
        <v>2414</v>
      </c>
      <c r="I53" s="164">
        <v>1382</v>
      </c>
      <c r="J53" s="179">
        <f>IFERROR(I53/H53-1,"-")</f>
        <v>-0.42750621375310682</v>
      </c>
      <c r="K53" s="163">
        <f t="shared" si="20"/>
        <v>-1032</v>
      </c>
      <c r="L53" s="165">
        <f t="shared" si="19"/>
        <v>8.7091655459865368E-4</v>
      </c>
    </row>
    <row r="54" spans="1:12" x14ac:dyDescent="0.25">
      <c r="A54" s="162" t="s">
        <v>100</v>
      </c>
      <c r="B54" s="163" t="s">
        <v>100</v>
      </c>
      <c r="C54" s="164">
        <v>1177</v>
      </c>
      <c r="D54" s="164">
        <v>604</v>
      </c>
      <c r="E54" s="164">
        <v>205</v>
      </c>
      <c r="F54" s="164">
        <v>650</v>
      </c>
      <c r="G54" s="164">
        <v>1904</v>
      </c>
      <c r="H54" s="164">
        <v>1524</v>
      </c>
      <c r="I54" s="164">
        <v>997</v>
      </c>
      <c r="J54" s="179">
        <f>IFERROR(I54/H54-1,"-")</f>
        <v>-0.34580052493438318</v>
      </c>
      <c r="K54" s="163">
        <f t="shared" si="20"/>
        <v>-527</v>
      </c>
      <c r="L54" s="165">
        <f t="shared" si="19"/>
        <v>6.2829508316559893E-4</v>
      </c>
    </row>
    <row r="55" spans="1:12" x14ac:dyDescent="0.25">
      <c r="A55" s="1"/>
      <c r="B55" s="159" t="s">
        <v>107</v>
      </c>
      <c r="C55" s="160">
        <v>12733</v>
      </c>
      <c r="D55" s="160">
        <v>10720</v>
      </c>
      <c r="E55" s="160">
        <v>1643</v>
      </c>
      <c r="F55" s="160">
        <v>9296</v>
      </c>
      <c r="G55" s="160">
        <v>10817</v>
      </c>
      <c r="H55" s="160">
        <v>12724</v>
      </c>
      <c r="I55" s="160">
        <v>11770</v>
      </c>
      <c r="J55" s="178">
        <f>IFERROR(I55/H55-1,"-")</f>
        <v>-7.4976422508645113E-2</v>
      </c>
      <c r="K55" s="159">
        <f t="shared" si="20"/>
        <v>-954</v>
      </c>
      <c r="L55" s="161">
        <f t="shared" si="19"/>
        <v>7.417284983810531E-3</v>
      </c>
    </row>
    <row r="56" spans="1:12" s="56" customFormat="1" x14ac:dyDescent="0.25">
      <c r="B56" s="163" t="s">
        <v>110</v>
      </c>
      <c r="C56" s="164">
        <v>3328</v>
      </c>
      <c r="D56" s="164">
        <v>3648</v>
      </c>
      <c r="E56" s="164">
        <v>44</v>
      </c>
      <c r="F56" s="164">
        <v>3097</v>
      </c>
      <c r="G56" s="164">
        <v>3193</v>
      </c>
      <c r="H56" s="164">
        <v>3451</v>
      </c>
      <c r="I56" s="164">
        <v>3937</v>
      </c>
      <c r="J56" s="179">
        <f t="shared" ref="J56:J63" si="21">IFERROR(I56/H56-1,"-")</f>
        <v>0.14082874529122003</v>
      </c>
      <c r="K56" s="163">
        <f t="shared" si="20"/>
        <v>486</v>
      </c>
      <c r="L56" s="165">
        <f t="shared" si="19"/>
        <v>2.4810408650180172E-3</v>
      </c>
    </row>
    <row r="57" spans="1:12" s="56" customFormat="1" x14ac:dyDescent="0.25">
      <c r="B57" s="163" t="s">
        <v>113</v>
      </c>
      <c r="C57" s="164">
        <v>3917</v>
      </c>
      <c r="D57" s="164">
        <v>2760</v>
      </c>
      <c r="E57" s="164">
        <v>737</v>
      </c>
      <c r="F57" s="164">
        <v>2585</v>
      </c>
      <c r="G57" s="164">
        <v>2210</v>
      </c>
      <c r="H57" s="164">
        <v>3157</v>
      </c>
      <c r="I57" s="164">
        <v>2783</v>
      </c>
      <c r="J57" s="179">
        <f t="shared" si="21"/>
        <v>-0.11846689895470386</v>
      </c>
      <c r="K57" s="163">
        <f t="shared" si="20"/>
        <v>-374</v>
      </c>
      <c r="L57" s="165">
        <f t="shared" si="19"/>
        <v>1.7538066363589385E-3</v>
      </c>
    </row>
    <row r="58" spans="1:12" x14ac:dyDescent="0.25">
      <c r="A58" s="1"/>
      <c r="B58" s="163" t="s">
        <v>116</v>
      </c>
      <c r="C58" s="164">
        <v>779</v>
      </c>
      <c r="D58" s="164">
        <v>468</v>
      </c>
      <c r="E58" s="164">
        <v>225</v>
      </c>
      <c r="F58" s="164">
        <v>540</v>
      </c>
      <c r="G58" s="164">
        <v>1027</v>
      </c>
      <c r="H58" s="164">
        <v>919</v>
      </c>
      <c r="I58" s="164">
        <v>606</v>
      </c>
      <c r="J58" s="179">
        <f t="shared" si="21"/>
        <v>-0.34058759521218718</v>
      </c>
      <c r="K58" s="163">
        <f t="shared" si="20"/>
        <v>-313</v>
      </c>
      <c r="L58" s="165">
        <f t="shared" si="19"/>
        <v>3.8189249789202903E-4</v>
      </c>
    </row>
    <row r="59" spans="1:12" x14ac:dyDescent="0.25">
      <c r="A59" s="1"/>
      <c r="B59" s="163" t="s">
        <v>123</v>
      </c>
      <c r="C59" s="164">
        <v>355</v>
      </c>
      <c r="D59" s="164">
        <v>223</v>
      </c>
      <c r="E59" s="164">
        <v>30</v>
      </c>
      <c r="F59" s="164">
        <v>295</v>
      </c>
      <c r="G59" s="164">
        <v>256</v>
      </c>
      <c r="H59" s="164">
        <v>482</v>
      </c>
      <c r="I59" s="164">
        <v>365</v>
      </c>
      <c r="J59" s="179">
        <f t="shared" si="21"/>
        <v>-0.24273858921161828</v>
      </c>
      <c r="K59" s="163">
        <f t="shared" si="20"/>
        <v>-117</v>
      </c>
      <c r="L59" s="165">
        <f t="shared" si="19"/>
        <v>2.3001775863133763E-4</v>
      </c>
    </row>
    <row r="60" spans="1:12" x14ac:dyDescent="0.25">
      <c r="A60" s="1"/>
      <c r="B60" s="163" t="s">
        <v>119</v>
      </c>
      <c r="C60" s="164">
        <v>353</v>
      </c>
      <c r="D60" s="164">
        <v>213</v>
      </c>
      <c r="E60" s="164">
        <v>42</v>
      </c>
      <c r="F60" s="164">
        <v>284</v>
      </c>
      <c r="G60" s="164">
        <v>262</v>
      </c>
      <c r="H60" s="164">
        <v>384</v>
      </c>
      <c r="I60" s="164">
        <v>348</v>
      </c>
      <c r="J60" s="179">
        <f t="shared" si="21"/>
        <v>-9.375E-2</v>
      </c>
      <c r="K60" s="163">
        <f t="shared" si="20"/>
        <v>-36</v>
      </c>
      <c r="L60" s="165">
        <f t="shared" si="19"/>
        <v>2.1930460274987806E-4</v>
      </c>
    </row>
    <row r="61" spans="1:12" x14ac:dyDescent="0.25">
      <c r="A61" s="1"/>
      <c r="B61" s="163" t="s">
        <v>128</v>
      </c>
      <c r="C61" s="164">
        <v>166</v>
      </c>
      <c r="D61" s="164">
        <v>147</v>
      </c>
      <c r="E61" s="164">
        <v>11</v>
      </c>
      <c r="F61" s="164">
        <v>48</v>
      </c>
      <c r="G61" s="164">
        <v>143</v>
      </c>
      <c r="H61" s="164">
        <v>91</v>
      </c>
      <c r="I61" s="164">
        <v>150</v>
      </c>
      <c r="J61" s="179">
        <f t="shared" si="21"/>
        <v>0.64835164835164827</v>
      </c>
      <c r="K61" s="163">
        <f t="shared" si="20"/>
        <v>59</v>
      </c>
      <c r="L61" s="165">
        <f t="shared" si="19"/>
        <v>9.4527846012878471E-5</v>
      </c>
    </row>
    <row r="62" spans="1:12" x14ac:dyDescent="0.25">
      <c r="A62" s="162" t="s">
        <v>144</v>
      </c>
      <c r="B62" s="163" t="s">
        <v>131</v>
      </c>
      <c r="C62" s="164">
        <v>260</v>
      </c>
      <c r="D62" s="164">
        <v>253</v>
      </c>
      <c r="E62" s="164">
        <v>11</v>
      </c>
      <c r="F62" s="164">
        <v>85</v>
      </c>
      <c r="G62" s="164">
        <v>135</v>
      </c>
      <c r="H62" s="164">
        <v>77</v>
      </c>
      <c r="I62" s="164">
        <v>122</v>
      </c>
      <c r="J62" s="179">
        <f t="shared" si="21"/>
        <v>0.5844155844155845</v>
      </c>
      <c r="K62" s="163">
        <f t="shared" si="20"/>
        <v>45</v>
      </c>
      <c r="L62" s="165">
        <f t="shared" si="19"/>
        <v>7.6882648090474489E-5</v>
      </c>
    </row>
    <row r="63" spans="1:12" x14ac:dyDescent="0.25">
      <c r="A63" s="167" t="s">
        <v>145</v>
      </c>
      <c r="B63" s="168" t="s">
        <v>145</v>
      </c>
      <c r="C63" s="169">
        <f t="shared" ref="C63" si="22">C55-SUM(C56:C62)</f>
        <v>3575</v>
      </c>
      <c r="D63" s="169">
        <f t="shared" ref="D63:I63" si="23">D55-SUM(D56:D62)</f>
        <v>3008</v>
      </c>
      <c r="E63" s="169">
        <f t="shared" si="23"/>
        <v>543</v>
      </c>
      <c r="F63" s="169">
        <f t="shared" si="23"/>
        <v>2362</v>
      </c>
      <c r="G63" s="169">
        <f t="shared" si="23"/>
        <v>3591</v>
      </c>
      <c r="H63" s="169">
        <f t="shared" si="23"/>
        <v>4163</v>
      </c>
      <c r="I63" s="169">
        <f t="shared" si="23"/>
        <v>3459</v>
      </c>
      <c r="J63" s="180">
        <f t="shared" si="21"/>
        <v>-0.16910881575786696</v>
      </c>
      <c r="K63" s="168">
        <f>I63-H63</f>
        <v>-704</v>
      </c>
      <c r="L63" s="170">
        <f t="shared" si="19"/>
        <v>2.1798121290569775E-3</v>
      </c>
    </row>
    <row r="64" spans="1:12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68</v>
      </c>
      <c r="C65" s="176">
        <v>36503</v>
      </c>
      <c r="D65" s="176">
        <v>29538</v>
      </c>
      <c r="E65" s="176">
        <v>7492</v>
      </c>
      <c r="F65" s="176">
        <v>37512</v>
      </c>
      <c r="G65" s="176">
        <v>62678</v>
      </c>
      <c r="H65" s="176">
        <v>71090</v>
      </c>
      <c r="I65" s="176">
        <v>54219</v>
      </c>
      <c r="J65" s="177">
        <f>IFERROR(I65/H65-1,"-")</f>
        <v>-0.23731889154592767</v>
      </c>
      <c r="K65" s="176">
        <f>I65-H65</f>
        <v>-16871</v>
      </c>
      <c r="L65" s="177">
        <f t="shared" ref="L65:L77" si="24">I65/I$9</f>
        <v>3.4168035219815054E-2</v>
      </c>
    </row>
    <row r="66" spans="1:12" x14ac:dyDescent="0.25">
      <c r="A66" s="1" t="s">
        <v>96</v>
      </c>
      <c r="B66" s="159" t="s">
        <v>97</v>
      </c>
      <c r="C66" s="160">
        <v>5903</v>
      </c>
      <c r="D66" s="160">
        <v>6589</v>
      </c>
      <c r="E66" s="160">
        <v>3409</v>
      </c>
      <c r="F66" s="160">
        <v>7246</v>
      </c>
      <c r="G66" s="160">
        <v>6833</v>
      </c>
      <c r="H66" s="160">
        <v>9688</v>
      </c>
      <c r="I66" s="160">
        <v>7358</v>
      </c>
      <c r="J66" s="178">
        <f>IFERROR(I66/H66-1,"-")</f>
        <v>-0.24050371593724196</v>
      </c>
      <c r="K66" s="159">
        <f t="shared" ref="K66:K76" si="25">I66-H66</f>
        <v>-2330</v>
      </c>
      <c r="L66" s="161">
        <f t="shared" si="24"/>
        <v>4.6369059397517324E-3</v>
      </c>
    </row>
    <row r="67" spans="1:12" x14ac:dyDescent="0.25">
      <c r="A67" s="162" t="s">
        <v>103</v>
      </c>
      <c r="B67" s="163" t="s">
        <v>103</v>
      </c>
      <c r="C67" s="164">
        <v>2487</v>
      </c>
      <c r="D67" s="164">
        <v>2565</v>
      </c>
      <c r="E67" s="164">
        <v>3349</v>
      </c>
      <c r="F67" s="164">
        <v>4482</v>
      </c>
      <c r="G67" s="164">
        <v>5011</v>
      </c>
      <c r="H67" s="164">
        <v>4728</v>
      </c>
      <c r="I67" s="164">
        <v>2105</v>
      </c>
      <c r="J67" s="179">
        <f>IFERROR(I67/H67-1,"-")</f>
        <v>-0.55478003384094754</v>
      </c>
      <c r="K67" s="163">
        <f t="shared" si="25"/>
        <v>-2623</v>
      </c>
      <c r="L67" s="165">
        <f t="shared" si="24"/>
        <v>1.3265407723807279E-3</v>
      </c>
    </row>
    <row r="68" spans="1:12" x14ac:dyDescent="0.25">
      <c r="A68" s="162" t="s">
        <v>100</v>
      </c>
      <c r="B68" s="163" t="s">
        <v>100</v>
      </c>
      <c r="C68" s="164">
        <v>3416</v>
      </c>
      <c r="D68" s="164">
        <v>4024</v>
      </c>
      <c r="E68" s="164">
        <v>60</v>
      </c>
      <c r="F68" s="164">
        <v>2764</v>
      </c>
      <c r="G68" s="164">
        <v>1822</v>
      </c>
      <c r="H68" s="164">
        <v>4960</v>
      </c>
      <c r="I68" s="164">
        <v>5253</v>
      </c>
      <c r="J68" s="179">
        <f>IFERROR(I68/H68-1,"-")</f>
        <v>5.9072580645161299E-2</v>
      </c>
      <c r="K68" s="163">
        <f t="shared" si="25"/>
        <v>293</v>
      </c>
      <c r="L68" s="165">
        <f t="shared" si="24"/>
        <v>3.3103651673710042E-3</v>
      </c>
    </row>
    <row r="69" spans="1:12" x14ac:dyDescent="0.25">
      <c r="A69" s="1"/>
      <c r="B69" s="159" t="s">
        <v>107</v>
      </c>
      <c r="C69" s="160">
        <v>30600</v>
      </c>
      <c r="D69" s="160">
        <v>22949</v>
      </c>
      <c r="E69" s="160">
        <v>4083</v>
      </c>
      <c r="F69" s="160">
        <v>30266</v>
      </c>
      <c r="G69" s="160">
        <v>55845</v>
      </c>
      <c r="H69" s="160">
        <v>61402</v>
      </c>
      <c r="I69" s="160">
        <v>46861</v>
      </c>
      <c r="J69" s="178">
        <f>IFERROR(I69/H69-1,"-")</f>
        <v>-0.23681639034559132</v>
      </c>
      <c r="K69" s="159">
        <f t="shared" si="25"/>
        <v>-14541</v>
      </c>
      <c r="L69" s="161">
        <f t="shared" si="24"/>
        <v>2.9531129280063319E-2</v>
      </c>
    </row>
    <row r="70" spans="1:12" s="56" customFormat="1" x14ac:dyDescent="0.25">
      <c r="B70" s="163" t="s">
        <v>110</v>
      </c>
      <c r="C70" s="164">
        <v>12705</v>
      </c>
      <c r="D70" s="164">
        <v>9198</v>
      </c>
      <c r="E70" s="164">
        <v>17</v>
      </c>
      <c r="F70" s="164">
        <v>10434</v>
      </c>
      <c r="G70" s="164">
        <v>18574</v>
      </c>
      <c r="H70" s="164">
        <v>21409</v>
      </c>
      <c r="I70" s="164">
        <v>20968</v>
      </c>
      <c r="J70" s="179">
        <f t="shared" ref="J70:J77" si="26">IFERROR(I70/H70-1,"-")</f>
        <v>-2.0598813583072584E-2</v>
      </c>
      <c r="K70" s="163">
        <f t="shared" si="25"/>
        <v>-441</v>
      </c>
      <c r="L70" s="165">
        <f t="shared" si="24"/>
        <v>1.3213732501320239E-2</v>
      </c>
    </row>
    <row r="71" spans="1:12" s="56" customFormat="1" x14ac:dyDescent="0.25">
      <c r="B71" s="163" t="s">
        <v>113</v>
      </c>
      <c r="C71" s="164">
        <v>3985</v>
      </c>
      <c r="D71" s="164">
        <v>2626</v>
      </c>
      <c r="E71" s="164">
        <v>1174</v>
      </c>
      <c r="F71" s="164">
        <v>3840</v>
      </c>
      <c r="G71" s="164">
        <v>3173</v>
      </c>
      <c r="H71" s="164">
        <v>5185</v>
      </c>
      <c r="I71" s="164">
        <v>3946</v>
      </c>
      <c r="J71" s="179">
        <f t="shared" si="26"/>
        <v>-0.23895853423336544</v>
      </c>
      <c r="K71" s="163">
        <f t="shared" si="25"/>
        <v>-1239</v>
      </c>
      <c r="L71" s="165">
        <f t="shared" si="24"/>
        <v>2.4867125357787897E-3</v>
      </c>
    </row>
    <row r="72" spans="1:12" x14ac:dyDescent="0.25">
      <c r="A72" s="1"/>
      <c r="B72" s="163" t="s">
        <v>116</v>
      </c>
      <c r="C72" s="164">
        <v>2881</v>
      </c>
      <c r="D72" s="164">
        <v>2915</v>
      </c>
      <c r="E72" s="164">
        <v>540</v>
      </c>
      <c r="F72" s="164">
        <v>3255</v>
      </c>
      <c r="G72" s="164">
        <v>8159</v>
      </c>
      <c r="H72" s="164">
        <v>6554</v>
      </c>
      <c r="I72" s="164">
        <v>2740</v>
      </c>
      <c r="J72" s="179">
        <f t="shared" si="26"/>
        <v>-0.58193469636862982</v>
      </c>
      <c r="K72" s="163">
        <f t="shared" si="25"/>
        <v>-3814</v>
      </c>
      <c r="L72" s="165">
        <f t="shared" si="24"/>
        <v>1.7267086538352468E-3</v>
      </c>
    </row>
    <row r="73" spans="1:12" x14ac:dyDescent="0.25">
      <c r="A73" s="1"/>
      <c r="B73" s="163" t="s">
        <v>123</v>
      </c>
      <c r="C73" s="164">
        <v>746</v>
      </c>
      <c r="D73" s="164">
        <v>233</v>
      </c>
      <c r="E73" s="164">
        <v>61</v>
      </c>
      <c r="F73" s="164">
        <v>1623</v>
      </c>
      <c r="G73" s="164">
        <v>1397</v>
      </c>
      <c r="H73" s="164">
        <v>2469</v>
      </c>
      <c r="I73" s="164">
        <v>1927</v>
      </c>
      <c r="J73" s="179">
        <f t="shared" si="26"/>
        <v>-0.2195220737140543</v>
      </c>
      <c r="K73" s="163">
        <f t="shared" si="25"/>
        <v>-542</v>
      </c>
      <c r="L73" s="165">
        <f t="shared" si="24"/>
        <v>1.2143677284454455E-3</v>
      </c>
    </row>
    <row r="74" spans="1:12" x14ac:dyDescent="0.25">
      <c r="A74" s="1"/>
      <c r="B74" s="163" t="s">
        <v>119</v>
      </c>
      <c r="C74" s="164">
        <v>759</v>
      </c>
      <c r="D74" s="164">
        <v>590</v>
      </c>
      <c r="E74" s="164">
        <v>521</v>
      </c>
      <c r="F74" s="164">
        <v>1108</v>
      </c>
      <c r="G74" s="164">
        <v>1001</v>
      </c>
      <c r="H74" s="164">
        <v>1489</v>
      </c>
      <c r="I74" s="164">
        <v>1087</v>
      </c>
      <c r="J74" s="179">
        <f t="shared" si="26"/>
        <v>-0.26997985224983212</v>
      </c>
      <c r="K74" s="163">
        <f t="shared" si="25"/>
        <v>-402</v>
      </c>
      <c r="L74" s="165">
        <f t="shared" si="24"/>
        <v>6.8501179077332596E-4</v>
      </c>
    </row>
    <row r="75" spans="1:12" x14ac:dyDescent="0.25">
      <c r="A75" s="1"/>
      <c r="B75" s="163" t="s">
        <v>128</v>
      </c>
      <c r="C75" s="164">
        <v>1102</v>
      </c>
      <c r="D75" s="164">
        <v>833</v>
      </c>
      <c r="E75" s="164">
        <v>0</v>
      </c>
      <c r="F75" s="164">
        <v>1241</v>
      </c>
      <c r="G75" s="164">
        <v>3715</v>
      </c>
      <c r="H75" s="164">
        <v>2656</v>
      </c>
      <c r="I75" s="164">
        <v>1431</v>
      </c>
      <c r="J75" s="179">
        <f t="shared" si="26"/>
        <v>-0.46121987951807231</v>
      </c>
      <c r="K75" s="163">
        <f t="shared" si="25"/>
        <v>-1225</v>
      </c>
      <c r="L75" s="165">
        <f t="shared" si="24"/>
        <v>9.017956509628606E-4</v>
      </c>
    </row>
    <row r="76" spans="1:12" x14ac:dyDescent="0.25">
      <c r="A76" s="162" t="s">
        <v>144</v>
      </c>
      <c r="B76" s="163" t="s">
        <v>131</v>
      </c>
      <c r="C76" s="164">
        <v>1235</v>
      </c>
      <c r="D76" s="164">
        <v>961</v>
      </c>
      <c r="E76" s="164">
        <v>0</v>
      </c>
      <c r="F76" s="164">
        <v>367</v>
      </c>
      <c r="G76" s="164">
        <v>839</v>
      </c>
      <c r="H76" s="164">
        <v>1596</v>
      </c>
      <c r="I76" s="164">
        <v>1950</v>
      </c>
      <c r="J76" s="179">
        <f t="shared" si="26"/>
        <v>0.22180451127819545</v>
      </c>
      <c r="K76" s="163">
        <f t="shared" si="25"/>
        <v>354</v>
      </c>
      <c r="L76" s="165">
        <f t="shared" si="24"/>
        <v>1.2288619981674202E-3</v>
      </c>
    </row>
    <row r="77" spans="1:12" x14ac:dyDescent="0.25">
      <c r="A77" s="167" t="s">
        <v>145</v>
      </c>
      <c r="B77" s="168" t="s">
        <v>145</v>
      </c>
      <c r="C77" s="169">
        <f t="shared" ref="C77" si="27">C69-SUM(C70:C76)</f>
        <v>7187</v>
      </c>
      <c r="D77" s="169">
        <f t="shared" ref="D77:I77" si="28">D69-SUM(D70:D76)</f>
        <v>5593</v>
      </c>
      <c r="E77" s="169">
        <f t="shared" si="28"/>
        <v>1770</v>
      </c>
      <c r="F77" s="169">
        <f t="shared" si="28"/>
        <v>8398</v>
      </c>
      <c r="G77" s="169">
        <f t="shared" si="28"/>
        <v>18987</v>
      </c>
      <c r="H77" s="169">
        <f t="shared" si="28"/>
        <v>20044</v>
      </c>
      <c r="I77" s="169">
        <f t="shared" si="28"/>
        <v>12812</v>
      </c>
      <c r="J77" s="180">
        <f t="shared" si="26"/>
        <v>-0.36080622630213532</v>
      </c>
      <c r="K77" s="168">
        <f>I77-H77</f>
        <v>-7232</v>
      </c>
      <c r="L77" s="170">
        <f t="shared" si="24"/>
        <v>8.0739384207799934E-3</v>
      </c>
    </row>
    <row r="78" spans="1:12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68</v>
      </c>
      <c r="C79" s="176">
        <v>219581</v>
      </c>
      <c r="D79" s="176">
        <v>183101</v>
      </c>
      <c r="E79" s="176">
        <v>21429</v>
      </c>
      <c r="F79" s="176">
        <v>170075</v>
      </c>
      <c r="G79" s="176">
        <v>221849</v>
      </c>
      <c r="H79" s="176">
        <v>249669</v>
      </c>
      <c r="I79" s="176">
        <v>256625</v>
      </c>
      <c r="J79" s="177">
        <f>IFERROR(I79/H79-1,"-")</f>
        <v>2.7860887815467583E-2</v>
      </c>
      <c r="K79" s="176">
        <f>I79-H79</f>
        <v>6956</v>
      </c>
      <c r="L79" s="177">
        <f t="shared" ref="L79:L91" si="29">I79/I$9</f>
        <v>0.16172138988703291</v>
      </c>
    </row>
    <row r="80" spans="1:12" x14ac:dyDescent="0.25">
      <c r="A80" s="1" t="s">
        <v>96</v>
      </c>
      <c r="B80" s="159" t="s">
        <v>97</v>
      </c>
      <c r="C80" s="160">
        <v>62695</v>
      </c>
      <c r="D80" s="160">
        <v>56011</v>
      </c>
      <c r="E80" s="160">
        <v>9111</v>
      </c>
      <c r="F80" s="160">
        <v>60446</v>
      </c>
      <c r="G80" s="160">
        <v>70682</v>
      </c>
      <c r="H80" s="160">
        <v>67699</v>
      </c>
      <c r="I80" s="160">
        <v>70189</v>
      </c>
      <c r="J80" s="178">
        <f>IFERROR(I80/H80-1,"-")</f>
        <v>3.6780454659596229E-2</v>
      </c>
      <c r="K80" s="159">
        <f t="shared" ref="K80:K90" si="30">I80-H80</f>
        <v>2490</v>
      </c>
      <c r="L80" s="161">
        <f t="shared" si="29"/>
        <v>4.4232099891986183E-2</v>
      </c>
    </row>
    <row r="81" spans="1:12" x14ac:dyDescent="0.25">
      <c r="A81" s="162" t="s">
        <v>103</v>
      </c>
      <c r="B81" s="163" t="s">
        <v>103</v>
      </c>
      <c r="C81" s="164">
        <v>9742</v>
      </c>
      <c r="D81" s="164">
        <v>9469</v>
      </c>
      <c r="E81" s="164">
        <v>4866</v>
      </c>
      <c r="F81" s="164">
        <v>15081</v>
      </c>
      <c r="G81" s="164">
        <v>12574</v>
      </c>
      <c r="H81" s="164">
        <v>13374</v>
      </c>
      <c r="I81" s="164">
        <v>13019</v>
      </c>
      <c r="J81" s="179">
        <f>IFERROR(I81/H81-1,"-")</f>
        <v>-2.6544040675938407E-2</v>
      </c>
      <c r="K81" s="163">
        <f t="shared" si="30"/>
        <v>-355</v>
      </c>
      <c r="L81" s="165">
        <f t="shared" si="29"/>
        <v>8.204386848277765E-3</v>
      </c>
    </row>
    <row r="82" spans="1:12" x14ac:dyDescent="0.25">
      <c r="A82" s="162" t="s">
        <v>100</v>
      </c>
      <c r="B82" s="163" t="s">
        <v>100</v>
      </c>
      <c r="C82" s="164">
        <v>52953</v>
      </c>
      <c r="D82" s="164">
        <v>46542</v>
      </c>
      <c r="E82" s="164">
        <v>4245</v>
      </c>
      <c r="F82" s="164">
        <v>45365</v>
      </c>
      <c r="G82" s="164">
        <v>58108</v>
      </c>
      <c r="H82" s="164">
        <v>54325</v>
      </c>
      <c r="I82" s="164">
        <v>57170</v>
      </c>
      <c r="J82" s="179">
        <f>IFERROR(I82/H82-1,"-")</f>
        <v>5.2369995398067193E-2</v>
      </c>
      <c r="K82" s="163">
        <f t="shared" si="30"/>
        <v>2845</v>
      </c>
      <c r="L82" s="165">
        <f t="shared" si="29"/>
        <v>3.6027713043708415E-2</v>
      </c>
    </row>
    <row r="83" spans="1:12" x14ac:dyDescent="0.25">
      <c r="A83" s="1"/>
      <c r="B83" s="159" t="s">
        <v>107</v>
      </c>
      <c r="C83" s="160">
        <v>156886</v>
      </c>
      <c r="D83" s="160">
        <v>127090</v>
      </c>
      <c r="E83" s="160">
        <v>12318</v>
      </c>
      <c r="F83" s="160">
        <v>109629</v>
      </c>
      <c r="G83" s="160">
        <v>151167</v>
      </c>
      <c r="H83" s="160">
        <v>181970</v>
      </c>
      <c r="I83" s="160">
        <v>186436</v>
      </c>
      <c r="J83" s="178">
        <f>IFERROR(I83/H83-1,"-")</f>
        <v>2.4542507006649394E-2</v>
      </c>
      <c r="K83" s="159">
        <f t="shared" si="30"/>
        <v>4466</v>
      </c>
      <c r="L83" s="161">
        <f t="shared" si="29"/>
        <v>0.11748928999504674</v>
      </c>
    </row>
    <row r="84" spans="1:12" s="56" customFormat="1" x14ac:dyDescent="0.25">
      <c r="B84" s="163" t="s">
        <v>110</v>
      </c>
      <c r="C84" s="164">
        <v>23461</v>
      </c>
      <c r="D84" s="164">
        <v>21229</v>
      </c>
      <c r="E84" s="164">
        <v>971</v>
      </c>
      <c r="F84" s="164">
        <v>16285</v>
      </c>
      <c r="G84" s="164">
        <v>26898</v>
      </c>
      <c r="H84" s="164">
        <v>33857</v>
      </c>
      <c r="I84" s="164">
        <v>33708</v>
      </c>
      <c r="J84" s="179">
        <f t="shared" ref="J84:J91" si="31">IFERROR(I84/H84-1,"-")</f>
        <v>-4.4008624508964367E-3</v>
      </c>
      <c r="K84" s="163">
        <f t="shared" si="30"/>
        <v>-149</v>
      </c>
      <c r="L84" s="165">
        <f t="shared" si="29"/>
        <v>2.1242297556014051E-2</v>
      </c>
    </row>
    <row r="85" spans="1:12" s="56" customFormat="1" x14ac:dyDescent="0.25">
      <c r="B85" s="163" t="s">
        <v>113</v>
      </c>
      <c r="C85" s="164">
        <v>63415</v>
      </c>
      <c r="D85" s="164">
        <v>46896</v>
      </c>
      <c r="E85" s="164">
        <v>2981</v>
      </c>
      <c r="F85" s="164">
        <v>36185</v>
      </c>
      <c r="G85" s="164">
        <v>50012</v>
      </c>
      <c r="H85" s="164">
        <v>59075</v>
      </c>
      <c r="I85" s="164">
        <v>57678</v>
      </c>
      <c r="J85" s="179">
        <f t="shared" si="31"/>
        <v>-2.3647905205247621E-2</v>
      </c>
      <c r="K85" s="163">
        <f t="shared" si="30"/>
        <v>-1397</v>
      </c>
      <c r="L85" s="165">
        <f t="shared" si="29"/>
        <v>3.6347847348872031E-2</v>
      </c>
    </row>
    <row r="86" spans="1:12" x14ac:dyDescent="0.25">
      <c r="A86" s="1"/>
      <c r="B86" s="163" t="s">
        <v>116</v>
      </c>
      <c r="C86" s="164">
        <v>6437</v>
      </c>
      <c r="D86" s="164">
        <v>6810</v>
      </c>
      <c r="E86" s="164">
        <v>2822</v>
      </c>
      <c r="F86" s="164">
        <v>9214</v>
      </c>
      <c r="G86" s="164">
        <v>11948</v>
      </c>
      <c r="H86" s="164">
        <v>16483</v>
      </c>
      <c r="I86" s="164">
        <v>16502</v>
      </c>
      <c r="J86" s="179">
        <f t="shared" si="31"/>
        <v>1.152702784687154E-3</v>
      </c>
      <c r="K86" s="163">
        <f t="shared" si="30"/>
        <v>19</v>
      </c>
      <c r="L86" s="165">
        <f t="shared" si="29"/>
        <v>1.0399323432696804E-2</v>
      </c>
    </row>
    <row r="87" spans="1:12" x14ac:dyDescent="0.25">
      <c r="A87" s="1"/>
      <c r="B87" s="163" t="s">
        <v>123</v>
      </c>
      <c r="C87" s="164">
        <v>2375</v>
      </c>
      <c r="D87" s="164">
        <v>1878</v>
      </c>
      <c r="E87" s="164">
        <v>159</v>
      </c>
      <c r="F87" s="164">
        <v>3290</v>
      </c>
      <c r="G87" s="164">
        <v>2961</v>
      </c>
      <c r="H87" s="164">
        <v>4177</v>
      </c>
      <c r="I87" s="164">
        <v>5311</v>
      </c>
      <c r="J87" s="179">
        <f t="shared" si="31"/>
        <v>0.27148671295187943</v>
      </c>
      <c r="K87" s="163">
        <f t="shared" si="30"/>
        <v>1134</v>
      </c>
      <c r="L87" s="165">
        <f t="shared" si="29"/>
        <v>3.3469159344959839E-3</v>
      </c>
    </row>
    <row r="88" spans="1:12" x14ac:dyDescent="0.25">
      <c r="A88" s="1"/>
      <c r="B88" s="163" t="s">
        <v>119</v>
      </c>
      <c r="C88" s="164">
        <v>1743</v>
      </c>
      <c r="D88" s="164">
        <v>1330</v>
      </c>
      <c r="E88" s="164">
        <v>177</v>
      </c>
      <c r="F88" s="164">
        <v>1960</v>
      </c>
      <c r="G88" s="164">
        <v>1957</v>
      </c>
      <c r="H88" s="164">
        <v>2235</v>
      </c>
      <c r="I88" s="164">
        <v>2794</v>
      </c>
      <c r="J88" s="179">
        <f t="shared" si="31"/>
        <v>0.25011185682326631</v>
      </c>
      <c r="K88" s="163">
        <f t="shared" si="30"/>
        <v>559</v>
      </c>
      <c r="L88" s="165">
        <f t="shared" si="29"/>
        <v>1.7607386783998831E-3</v>
      </c>
    </row>
    <row r="89" spans="1:12" x14ac:dyDescent="0.25">
      <c r="A89" s="1"/>
      <c r="B89" s="163" t="s">
        <v>128</v>
      </c>
      <c r="C89" s="164">
        <v>5102</v>
      </c>
      <c r="D89" s="164">
        <v>4100</v>
      </c>
      <c r="E89" s="164">
        <v>53</v>
      </c>
      <c r="F89" s="164">
        <v>3299</v>
      </c>
      <c r="G89" s="164">
        <v>5519</v>
      </c>
      <c r="H89" s="164">
        <v>5064</v>
      </c>
      <c r="I89" s="164">
        <v>4998</v>
      </c>
      <c r="J89" s="179">
        <f t="shared" si="31"/>
        <v>-1.3033175355450233E-2</v>
      </c>
      <c r="K89" s="163">
        <f t="shared" si="30"/>
        <v>-66</v>
      </c>
      <c r="L89" s="165">
        <f t="shared" si="29"/>
        <v>3.1496678291491106E-3</v>
      </c>
    </row>
    <row r="90" spans="1:12" x14ac:dyDescent="0.25">
      <c r="A90" s="162" t="s">
        <v>144</v>
      </c>
      <c r="B90" s="163" t="s">
        <v>131</v>
      </c>
      <c r="C90" s="164">
        <v>7361</v>
      </c>
      <c r="D90" s="164">
        <v>6540</v>
      </c>
      <c r="E90" s="164">
        <v>279</v>
      </c>
      <c r="F90" s="164">
        <v>3026</v>
      </c>
      <c r="G90" s="164">
        <v>5540</v>
      </c>
      <c r="H90" s="164">
        <v>6471</v>
      </c>
      <c r="I90" s="164">
        <v>4639</v>
      </c>
      <c r="J90" s="179">
        <f t="shared" si="31"/>
        <v>-0.2831092566836656</v>
      </c>
      <c r="K90" s="163">
        <f t="shared" si="30"/>
        <v>-1832</v>
      </c>
      <c r="L90" s="165">
        <f t="shared" si="29"/>
        <v>2.9234311843582884E-3</v>
      </c>
    </row>
    <row r="91" spans="1:12" x14ac:dyDescent="0.25">
      <c r="A91" s="167" t="s">
        <v>145</v>
      </c>
      <c r="B91" s="168" t="s">
        <v>145</v>
      </c>
      <c r="C91" s="169">
        <f t="shared" ref="C91" si="32">C83-SUM(C84:C90)</f>
        <v>46992</v>
      </c>
      <c r="D91" s="169">
        <f t="shared" ref="D91:I91" si="33">D83-SUM(D84:D90)</f>
        <v>38307</v>
      </c>
      <c r="E91" s="169">
        <f t="shared" si="33"/>
        <v>4876</v>
      </c>
      <c r="F91" s="169">
        <f t="shared" si="33"/>
        <v>36370</v>
      </c>
      <c r="G91" s="169">
        <f t="shared" si="33"/>
        <v>46332</v>
      </c>
      <c r="H91" s="169">
        <f t="shared" si="33"/>
        <v>54608</v>
      </c>
      <c r="I91" s="169">
        <f t="shared" si="33"/>
        <v>60806</v>
      </c>
      <c r="J91" s="180">
        <f t="shared" si="31"/>
        <v>0.11349985350131853</v>
      </c>
      <c r="K91" s="168">
        <f>I91-H91</f>
        <v>6198</v>
      </c>
      <c r="L91" s="170">
        <f t="shared" si="29"/>
        <v>3.8319068031060589E-2</v>
      </c>
    </row>
    <row r="92" spans="1:12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68</v>
      </c>
      <c r="C93" s="176">
        <v>15621</v>
      </c>
      <c r="D93" s="176">
        <v>13511</v>
      </c>
      <c r="E93" s="176">
        <v>4972</v>
      </c>
      <c r="F93" s="176">
        <v>13259</v>
      </c>
      <c r="G93" s="176">
        <v>17148</v>
      </c>
      <c r="H93" s="176">
        <v>16173</v>
      </c>
      <c r="I93" s="176">
        <v>15767</v>
      </c>
      <c r="J93" s="177">
        <f>IFERROR(I93/H93-1,"-")</f>
        <v>-2.5103567674519267E-2</v>
      </c>
      <c r="K93" s="176">
        <f>I93-H93</f>
        <v>-406</v>
      </c>
      <c r="L93" s="177">
        <f t="shared" ref="L93:L105" si="34">I93/I$9</f>
        <v>9.9361369872336992E-3</v>
      </c>
    </row>
    <row r="94" spans="1:12" x14ac:dyDescent="0.25">
      <c r="A94" s="1" t="s">
        <v>96</v>
      </c>
      <c r="B94" s="159" t="s">
        <v>97</v>
      </c>
      <c r="C94" s="160">
        <v>8792</v>
      </c>
      <c r="D94" s="160">
        <v>7669</v>
      </c>
      <c r="E94" s="160">
        <v>2785</v>
      </c>
      <c r="F94" s="160">
        <v>6936</v>
      </c>
      <c r="G94" s="160">
        <v>9786</v>
      </c>
      <c r="H94" s="160">
        <v>7188</v>
      </c>
      <c r="I94" s="160">
        <v>7442</v>
      </c>
      <c r="J94" s="178">
        <f>IFERROR(I94/H94-1,"-")</f>
        <v>3.5336672231496946E-2</v>
      </c>
      <c r="K94" s="159">
        <f t="shared" ref="K94:K104" si="35">I94-H94</f>
        <v>254</v>
      </c>
      <c r="L94" s="161">
        <f t="shared" si="34"/>
        <v>4.6898415335189436E-3</v>
      </c>
    </row>
    <row r="95" spans="1:12" x14ac:dyDescent="0.25">
      <c r="A95" s="162" t="s">
        <v>103</v>
      </c>
      <c r="B95" s="163" t="s">
        <v>103</v>
      </c>
      <c r="C95" s="164">
        <v>4283</v>
      </c>
      <c r="D95" s="164">
        <v>4352</v>
      </c>
      <c r="E95" s="164">
        <v>1627</v>
      </c>
      <c r="F95" s="164">
        <v>3274</v>
      </c>
      <c r="G95" s="164">
        <v>2632</v>
      </c>
      <c r="H95" s="164">
        <v>1804</v>
      </c>
      <c r="I95" s="164">
        <v>2212</v>
      </c>
      <c r="J95" s="179">
        <f>IFERROR(I95/H95-1,"-")</f>
        <v>0.22616407982261633</v>
      </c>
      <c r="K95" s="163">
        <f t="shared" si="35"/>
        <v>408</v>
      </c>
      <c r="L95" s="165">
        <f t="shared" si="34"/>
        <v>1.3939706358699145E-3</v>
      </c>
    </row>
    <row r="96" spans="1:12" x14ac:dyDescent="0.25">
      <c r="A96" s="162" t="s">
        <v>100</v>
      </c>
      <c r="B96" s="163" t="s">
        <v>100</v>
      </c>
      <c r="C96" s="164">
        <v>4509</v>
      </c>
      <c r="D96" s="164">
        <v>3317</v>
      </c>
      <c r="E96" s="164">
        <v>1158</v>
      </c>
      <c r="F96" s="164">
        <v>3662</v>
      </c>
      <c r="G96" s="164">
        <v>7154</v>
      </c>
      <c r="H96" s="164">
        <v>5384</v>
      </c>
      <c r="I96" s="164">
        <v>5230</v>
      </c>
      <c r="J96" s="179">
        <f>IFERROR(I96/H96-1,"-")</f>
        <v>-2.8603268945022298E-2</v>
      </c>
      <c r="K96" s="163">
        <f t="shared" si="35"/>
        <v>-154</v>
      </c>
      <c r="L96" s="165">
        <f t="shared" si="34"/>
        <v>3.2958708976490295E-3</v>
      </c>
    </row>
    <row r="97" spans="1:12" x14ac:dyDescent="0.25">
      <c r="A97" s="1"/>
      <c r="B97" s="159" t="s">
        <v>107</v>
      </c>
      <c r="C97" s="160">
        <v>6829</v>
      </c>
      <c r="D97" s="160">
        <v>5842</v>
      </c>
      <c r="E97" s="160">
        <v>2187</v>
      </c>
      <c r="F97" s="160">
        <v>6323</v>
      </c>
      <c r="G97" s="160">
        <v>7362</v>
      </c>
      <c r="H97" s="160">
        <v>8985</v>
      </c>
      <c r="I97" s="160">
        <v>8325</v>
      </c>
      <c r="J97" s="178">
        <f>IFERROR(I97/H97-1,"-")</f>
        <v>-7.345575959933226E-2</v>
      </c>
      <c r="K97" s="159">
        <f t="shared" si="35"/>
        <v>-660</v>
      </c>
      <c r="L97" s="161">
        <f t="shared" si="34"/>
        <v>5.2462954537147556E-3</v>
      </c>
    </row>
    <row r="98" spans="1:12" s="56" customFormat="1" x14ac:dyDescent="0.25">
      <c r="B98" s="163" t="s">
        <v>110</v>
      </c>
      <c r="C98" s="164">
        <v>1094</v>
      </c>
      <c r="D98" s="164">
        <v>1092</v>
      </c>
      <c r="E98" s="164">
        <v>84</v>
      </c>
      <c r="F98" s="164">
        <v>1031</v>
      </c>
      <c r="G98" s="164">
        <v>1281</v>
      </c>
      <c r="H98" s="164">
        <v>1485</v>
      </c>
      <c r="I98" s="164">
        <v>1279</v>
      </c>
      <c r="J98" s="179">
        <f t="shared" ref="J98:J105" si="36">IFERROR(I98/H98-1,"-")</f>
        <v>-0.13872053872053869</v>
      </c>
      <c r="K98" s="163">
        <f t="shared" si="35"/>
        <v>-206</v>
      </c>
      <c r="L98" s="165">
        <f t="shared" si="34"/>
        <v>8.0600743366981043E-4</v>
      </c>
    </row>
    <row r="99" spans="1:12" s="56" customFormat="1" x14ac:dyDescent="0.25">
      <c r="B99" s="163" t="s">
        <v>113</v>
      </c>
      <c r="C99" s="164">
        <v>1750</v>
      </c>
      <c r="D99" s="164">
        <v>1303</v>
      </c>
      <c r="E99" s="164">
        <v>389</v>
      </c>
      <c r="F99" s="164">
        <v>1342</v>
      </c>
      <c r="G99" s="164">
        <v>1580</v>
      </c>
      <c r="H99" s="164">
        <v>2034</v>
      </c>
      <c r="I99" s="164">
        <v>1815</v>
      </c>
      <c r="J99" s="179">
        <f t="shared" si="36"/>
        <v>-0.10766961651917406</v>
      </c>
      <c r="K99" s="163">
        <f t="shared" si="35"/>
        <v>-219</v>
      </c>
      <c r="L99" s="165">
        <f t="shared" si="34"/>
        <v>1.1437869367558295E-3</v>
      </c>
    </row>
    <row r="100" spans="1:12" x14ac:dyDescent="0.25">
      <c r="A100" s="1"/>
      <c r="B100" s="163" t="s">
        <v>116</v>
      </c>
      <c r="C100" s="164">
        <v>1208</v>
      </c>
      <c r="D100" s="164">
        <v>1217</v>
      </c>
      <c r="E100" s="164">
        <v>976</v>
      </c>
      <c r="F100" s="164">
        <v>1168</v>
      </c>
      <c r="G100" s="164">
        <v>1381</v>
      </c>
      <c r="H100" s="164">
        <v>1389</v>
      </c>
      <c r="I100" s="164">
        <v>1378</v>
      </c>
      <c r="J100" s="179">
        <f t="shared" si="36"/>
        <v>-7.9193664506839179E-3</v>
      </c>
      <c r="K100" s="163">
        <f t="shared" si="35"/>
        <v>-11</v>
      </c>
      <c r="L100" s="165">
        <f t="shared" si="34"/>
        <v>8.6839581203831029E-4</v>
      </c>
    </row>
    <row r="101" spans="1:12" x14ac:dyDescent="0.25">
      <c r="A101" s="1"/>
      <c r="B101" s="163" t="s">
        <v>123</v>
      </c>
      <c r="C101" s="164">
        <v>250</v>
      </c>
      <c r="D101" s="164">
        <v>278</v>
      </c>
      <c r="E101" s="164">
        <v>38</v>
      </c>
      <c r="F101" s="164">
        <v>428</v>
      </c>
      <c r="G101" s="164">
        <v>420</v>
      </c>
      <c r="H101" s="164">
        <v>489</v>
      </c>
      <c r="I101" s="164">
        <v>446</v>
      </c>
      <c r="J101" s="179">
        <f t="shared" si="36"/>
        <v>-8.7934560327198374E-2</v>
      </c>
      <c r="K101" s="163">
        <f t="shared" si="35"/>
        <v>-43</v>
      </c>
      <c r="L101" s="165">
        <f t="shared" si="34"/>
        <v>2.8106279547829202E-4</v>
      </c>
    </row>
    <row r="102" spans="1:12" x14ac:dyDescent="0.25">
      <c r="A102" s="1"/>
      <c r="B102" s="163" t="s">
        <v>119</v>
      </c>
      <c r="C102" s="164">
        <v>211</v>
      </c>
      <c r="D102" s="164">
        <v>141</v>
      </c>
      <c r="E102" s="164">
        <v>52</v>
      </c>
      <c r="F102" s="164">
        <v>276</v>
      </c>
      <c r="G102" s="164">
        <v>197</v>
      </c>
      <c r="H102" s="164">
        <v>387</v>
      </c>
      <c r="I102" s="164">
        <v>362</v>
      </c>
      <c r="J102" s="179">
        <f t="shared" si="36"/>
        <v>-6.4599483204134334E-2</v>
      </c>
      <c r="K102" s="163">
        <f t="shared" si="35"/>
        <v>-25</v>
      </c>
      <c r="L102" s="165">
        <f t="shared" si="34"/>
        <v>2.2812720171108006E-4</v>
      </c>
    </row>
    <row r="103" spans="1:12" x14ac:dyDescent="0.25">
      <c r="A103" s="1"/>
      <c r="B103" s="163" t="s">
        <v>128</v>
      </c>
      <c r="C103" s="164">
        <v>104</v>
      </c>
      <c r="D103" s="164">
        <v>125</v>
      </c>
      <c r="E103" s="164">
        <v>10</v>
      </c>
      <c r="F103" s="164">
        <v>159</v>
      </c>
      <c r="G103" s="164">
        <v>70</v>
      </c>
      <c r="H103" s="164">
        <v>115</v>
      </c>
      <c r="I103" s="164">
        <v>110</v>
      </c>
      <c r="J103" s="179">
        <f t="shared" si="36"/>
        <v>-4.3478260869565188E-2</v>
      </c>
      <c r="K103" s="163">
        <f t="shared" si="35"/>
        <v>-5</v>
      </c>
      <c r="L103" s="165">
        <f t="shared" si="34"/>
        <v>6.9320420409444216E-5</v>
      </c>
    </row>
    <row r="104" spans="1:12" x14ac:dyDescent="0.25">
      <c r="A104" s="162" t="s">
        <v>144</v>
      </c>
      <c r="B104" s="163" t="s">
        <v>131</v>
      </c>
      <c r="C104" s="164">
        <v>92</v>
      </c>
      <c r="D104" s="164">
        <v>70</v>
      </c>
      <c r="E104" s="164">
        <v>18</v>
      </c>
      <c r="F104" s="164">
        <v>69</v>
      </c>
      <c r="G104" s="164">
        <v>119</v>
      </c>
      <c r="H104" s="164">
        <v>282</v>
      </c>
      <c r="I104" s="164">
        <v>125</v>
      </c>
      <c r="J104" s="179">
        <f t="shared" si="36"/>
        <v>-0.55673758865248235</v>
      </c>
      <c r="K104" s="163">
        <f t="shared" si="35"/>
        <v>-157</v>
      </c>
      <c r="L104" s="165">
        <f t="shared" si="34"/>
        <v>7.8773205010732064E-5</v>
      </c>
    </row>
    <row r="105" spans="1:12" x14ac:dyDescent="0.25">
      <c r="A105" s="167" t="s">
        <v>145</v>
      </c>
      <c r="B105" s="168" t="s">
        <v>145</v>
      </c>
      <c r="C105" s="169">
        <f t="shared" ref="C105" si="37">C97-SUM(C98:C104)</f>
        <v>2120</v>
      </c>
      <c r="D105" s="169">
        <f t="shared" ref="D105:I105" si="38">D97-SUM(D98:D104)</f>
        <v>1616</v>
      </c>
      <c r="E105" s="169">
        <f t="shared" si="38"/>
        <v>620</v>
      </c>
      <c r="F105" s="169">
        <f t="shared" si="38"/>
        <v>1850</v>
      </c>
      <c r="G105" s="169">
        <f t="shared" si="38"/>
        <v>2314</v>
      </c>
      <c r="H105" s="169">
        <f t="shared" si="38"/>
        <v>2804</v>
      </c>
      <c r="I105" s="169">
        <f t="shared" si="38"/>
        <v>2810</v>
      </c>
      <c r="J105" s="180">
        <f t="shared" si="36"/>
        <v>2.1398002853068032E-3</v>
      </c>
      <c r="K105" s="168">
        <f>I105-H105</f>
        <v>6</v>
      </c>
      <c r="L105" s="170">
        <f t="shared" si="34"/>
        <v>1.7708216486412567E-3</v>
      </c>
    </row>
    <row r="106" spans="1:12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68</v>
      </c>
      <c r="C107" s="176">
        <v>44424</v>
      </c>
      <c r="D107" s="176">
        <v>44636</v>
      </c>
      <c r="E107" s="176">
        <v>9175</v>
      </c>
      <c r="F107" s="176">
        <v>55125</v>
      </c>
      <c r="G107" s="176">
        <v>65883</v>
      </c>
      <c r="H107" s="176">
        <v>66247</v>
      </c>
      <c r="I107" s="176">
        <v>69978</v>
      </c>
      <c r="J107" s="177">
        <f>IFERROR(I107/H107-1,"-")</f>
        <v>5.6319531450480742E-2</v>
      </c>
      <c r="K107" s="176">
        <f>I107-H107</f>
        <v>3731</v>
      </c>
      <c r="L107" s="177">
        <f t="shared" ref="L107:L119" si="39">I107/I$9</f>
        <v>4.4099130721928066E-2</v>
      </c>
    </row>
    <row r="108" spans="1:12" x14ac:dyDescent="0.25">
      <c r="A108" s="1" t="s">
        <v>96</v>
      </c>
      <c r="B108" s="159" t="s">
        <v>97</v>
      </c>
      <c r="C108" s="160">
        <v>4834</v>
      </c>
      <c r="D108" s="160">
        <v>9051</v>
      </c>
      <c r="E108" s="160">
        <v>4079</v>
      </c>
      <c r="F108" s="160">
        <v>8076</v>
      </c>
      <c r="G108" s="160">
        <v>9902</v>
      </c>
      <c r="H108" s="160">
        <v>8769</v>
      </c>
      <c r="I108" s="160">
        <v>9374</v>
      </c>
      <c r="J108" s="178">
        <f>IFERROR(I108/H108-1,"-")</f>
        <v>6.8993043676587984E-2</v>
      </c>
      <c r="K108" s="159">
        <f t="shared" ref="K108:K118" si="40">I108-H108</f>
        <v>605</v>
      </c>
      <c r="L108" s="161">
        <f t="shared" si="39"/>
        <v>5.9073601901648192E-3</v>
      </c>
    </row>
    <row r="109" spans="1:12" x14ac:dyDescent="0.25">
      <c r="A109" s="162" t="s">
        <v>103</v>
      </c>
      <c r="B109" s="163" t="s">
        <v>103</v>
      </c>
      <c r="C109" s="164">
        <v>1488</v>
      </c>
      <c r="D109" s="164">
        <v>1581</v>
      </c>
      <c r="E109" s="164">
        <v>3931</v>
      </c>
      <c r="F109" s="164">
        <v>3690</v>
      </c>
      <c r="G109" s="164">
        <v>3193</v>
      </c>
      <c r="H109" s="164">
        <v>2294</v>
      </c>
      <c r="I109" s="164">
        <v>2623</v>
      </c>
      <c r="J109" s="179">
        <f>IFERROR(I109/H109-1,"-")</f>
        <v>0.14341761115954665</v>
      </c>
      <c r="K109" s="163">
        <f t="shared" si="40"/>
        <v>329</v>
      </c>
      <c r="L109" s="165">
        <f t="shared" si="39"/>
        <v>1.6529769339452016E-3</v>
      </c>
    </row>
    <row r="110" spans="1:12" x14ac:dyDescent="0.25">
      <c r="A110" s="162" t="s">
        <v>100</v>
      </c>
      <c r="B110" s="163" t="s">
        <v>100</v>
      </c>
      <c r="C110" s="164">
        <v>3346</v>
      </c>
      <c r="D110" s="164">
        <v>7470</v>
      </c>
      <c r="E110" s="164">
        <v>148</v>
      </c>
      <c r="F110" s="164">
        <v>4386</v>
      </c>
      <c r="G110" s="164">
        <v>6709</v>
      </c>
      <c r="H110" s="164">
        <v>6475</v>
      </c>
      <c r="I110" s="164">
        <v>6751</v>
      </c>
      <c r="J110" s="179">
        <f>IFERROR(I110/H110-1,"-")</f>
        <v>4.2625482625482602E-2</v>
      </c>
      <c r="K110" s="163">
        <f t="shared" si="40"/>
        <v>276</v>
      </c>
      <c r="L110" s="165">
        <f t="shared" si="39"/>
        <v>4.2543832562196172E-3</v>
      </c>
    </row>
    <row r="111" spans="1:12" x14ac:dyDescent="0.25">
      <c r="A111" s="1"/>
      <c r="B111" s="159" t="s">
        <v>107</v>
      </c>
      <c r="C111" s="160">
        <v>39590</v>
      </c>
      <c r="D111" s="160">
        <v>35585</v>
      </c>
      <c r="E111" s="160">
        <v>5096</v>
      </c>
      <c r="F111" s="160">
        <v>47049</v>
      </c>
      <c r="G111" s="160">
        <v>55981</v>
      </c>
      <c r="H111" s="160">
        <v>57478</v>
      </c>
      <c r="I111" s="160">
        <v>60604</v>
      </c>
      <c r="J111" s="178">
        <f>IFERROR(I111/H111-1,"-")</f>
        <v>5.4386025957757766E-2</v>
      </c>
      <c r="K111" s="159">
        <f t="shared" si="40"/>
        <v>3126</v>
      </c>
      <c r="L111" s="161">
        <f t="shared" si="39"/>
        <v>3.8191770531763244E-2</v>
      </c>
    </row>
    <row r="112" spans="1:12" s="56" customFormat="1" x14ac:dyDescent="0.25">
      <c r="B112" s="163" t="s">
        <v>110</v>
      </c>
      <c r="C112" s="164">
        <v>20062</v>
      </c>
      <c r="D112" s="164">
        <v>19611</v>
      </c>
      <c r="E112" s="164">
        <v>1752</v>
      </c>
      <c r="F112" s="164">
        <v>24016</v>
      </c>
      <c r="G112" s="164">
        <v>33574</v>
      </c>
      <c r="H112" s="164">
        <v>32465</v>
      </c>
      <c r="I112" s="164">
        <v>32657</v>
      </c>
      <c r="J112" s="179">
        <f t="shared" ref="J112:J119" si="41">IFERROR(I112/H112-1,"-")</f>
        <v>5.9140612967811812E-3</v>
      </c>
      <c r="K112" s="163">
        <f t="shared" si="40"/>
        <v>192</v>
      </c>
      <c r="L112" s="165">
        <f t="shared" si="39"/>
        <v>2.0579972448283815E-2</v>
      </c>
    </row>
    <row r="113" spans="1:12" s="56" customFormat="1" x14ac:dyDescent="0.25">
      <c r="B113" s="163" t="s">
        <v>113</v>
      </c>
      <c r="C113" s="164">
        <v>4437</v>
      </c>
      <c r="D113" s="164">
        <v>2289</v>
      </c>
      <c r="E113" s="164">
        <v>1081</v>
      </c>
      <c r="F113" s="164">
        <v>3073</v>
      </c>
      <c r="G113" s="164">
        <v>3175</v>
      </c>
      <c r="H113" s="164">
        <v>3146</v>
      </c>
      <c r="I113" s="164">
        <v>3398</v>
      </c>
      <c r="J113" s="179">
        <f t="shared" si="41"/>
        <v>8.0101716465352801E-2</v>
      </c>
      <c r="K113" s="163">
        <f t="shared" si="40"/>
        <v>252</v>
      </c>
      <c r="L113" s="165">
        <f t="shared" si="39"/>
        <v>2.1413708050117405E-3</v>
      </c>
    </row>
    <row r="114" spans="1:12" x14ac:dyDescent="0.25">
      <c r="A114" s="1"/>
      <c r="B114" s="163" t="s">
        <v>116</v>
      </c>
      <c r="C114" s="164">
        <v>4246</v>
      </c>
      <c r="D114" s="164">
        <v>1751</v>
      </c>
      <c r="E114" s="164">
        <v>1127</v>
      </c>
      <c r="F114" s="164">
        <v>3214</v>
      </c>
      <c r="G114" s="164">
        <v>4891</v>
      </c>
      <c r="H114" s="164">
        <v>3394</v>
      </c>
      <c r="I114" s="164">
        <v>4505</v>
      </c>
      <c r="J114" s="179">
        <f t="shared" si="41"/>
        <v>0.32734236888627</v>
      </c>
      <c r="K114" s="163">
        <f t="shared" si="40"/>
        <v>1111</v>
      </c>
      <c r="L114" s="165">
        <f t="shared" si="39"/>
        <v>2.8389863085867837E-3</v>
      </c>
    </row>
    <row r="115" spans="1:12" x14ac:dyDescent="0.25">
      <c r="A115" s="1"/>
      <c r="B115" s="163" t="s">
        <v>123</v>
      </c>
      <c r="C115" s="164">
        <v>1037</v>
      </c>
      <c r="D115" s="164">
        <v>686</v>
      </c>
      <c r="E115" s="164">
        <v>58</v>
      </c>
      <c r="F115" s="164">
        <v>2491</v>
      </c>
      <c r="G115" s="164">
        <v>2074</v>
      </c>
      <c r="H115" s="164">
        <v>2394</v>
      </c>
      <c r="I115" s="164">
        <v>2476</v>
      </c>
      <c r="J115" s="179">
        <f t="shared" si="41"/>
        <v>3.4252297410192201E-2</v>
      </c>
      <c r="K115" s="163">
        <f t="shared" si="40"/>
        <v>82</v>
      </c>
      <c r="L115" s="165">
        <f t="shared" si="39"/>
        <v>1.5603396448525806E-3</v>
      </c>
    </row>
    <row r="116" spans="1:12" x14ac:dyDescent="0.25">
      <c r="A116" s="1"/>
      <c r="B116" s="163" t="s">
        <v>119</v>
      </c>
      <c r="C116" s="164">
        <v>1118</v>
      </c>
      <c r="D116" s="164">
        <v>1071</v>
      </c>
      <c r="E116" s="164">
        <v>91</v>
      </c>
      <c r="F116" s="164">
        <v>2048</v>
      </c>
      <c r="G116" s="164">
        <v>1871</v>
      </c>
      <c r="H116" s="164">
        <v>1988</v>
      </c>
      <c r="I116" s="164">
        <v>1849</v>
      </c>
      <c r="J116" s="179">
        <f t="shared" si="41"/>
        <v>-6.991951710261568E-2</v>
      </c>
      <c r="K116" s="163">
        <f t="shared" si="40"/>
        <v>-139</v>
      </c>
      <c r="L116" s="165">
        <f t="shared" si="39"/>
        <v>1.1652132485187486E-3</v>
      </c>
    </row>
    <row r="117" spans="1:12" x14ac:dyDescent="0.25">
      <c r="A117" s="1"/>
      <c r="B117" s="163" t="s">
        <v>128</v>
      </c>
      <c r="C117" s="164">
        <v>457</v>
      </c>
      <c r="D117" s="164">
        <v>440</v>
      </c>
      <c r="E117" s="164">
        <v>0</v>
      </c>
      <c r="F117" s="164">
        <v>466</v>
      </c>
      <c r="G117" s="164">
        <v>717</v>
      </c>
      <c r="H117" s="164">
        <v>1069</v>
      </c>
      <c r="I117" s="164">
        <v>810</v>
      </c>
      <c r="J117" s="179">
        <f t="shared" si="41"/>
        <v>-0.2422825070159027</v>
      </c>
      <c r="K117" s="163">
        <f t="shared" si="40"/>
        <v>-259</v>
      </c>
      <c r="L117" s="165">
        <f t="shared" si="39"/>
        <v>5.104503684695438E-4</v>
      </c>
    </row>
    <row r="118" spans="1:12" x14ac:dyDescent="0.25">
      <c r="A118" s="162" t="s">
        <v>144</v>
      </c>
      <c r="B118" s="163" t="s">
        <v>131</v>
      </c>
      <c r="C118" s="164">
        <v>891</v>
      </c>
      <c r="D118" s="164">
        <v>1160</v>
      </c>
      <c r="E118" s="164">
        <v>0</v>
      </c>
      <c r="F118" s="164">
        <v>696</v>
      </c>
      <c r="G118" s="164">
        <v>517</v>
      </c>
      <c r="H118" s="164">
        <v>1269</v>
      </c>
      <c r="I118" s="164">
        <v>696</v>
      </c>
      <c r="J118" s="179">
        <f t="shared" si="41"/>
        <v>-0.45153664302600471</v>
      </c>
      <c r="K118" s="163">
        <f t="shared" si="40"/>
        <v>-573</v>
      </c>
      <c r="L118" s="165">
        <f t="shared" si="39"/>
        <v>4.3860920549975612E-4</v>
      </c>
    </row>
    <row r="119" spans="1:12" x14ac:dyDescent="0.25">
      <c r="A119" s="167" t="s">
        <v>145</v>
      </c>
      <c r="B119" s="168" t="s">
        <v>145</v>
      </c>
      <c r="C119" s="169">
        <f t="shared" ref="C119" si="42">C111-SUM(C112:C118)</f>
        <v>7342</v>
      </c>
      <c r="D119" s="169">
        <f t="shared" ref="D119:I119" si="43">D111-SUM(D112:D118)</f>
        <v>8577</v>
      </c>
      <c r="E119" s="169">
        <f t="shared" si="43"/>
        <v>987</v>
      </c>
      <c r="F119" s="169">
        <f t="shared" si="43"/>
        <v>11045</v>
      </c>
      <c r="G119" s="169">
        <f t="shared" si="43"/>
        <v>9162</v>
      </c>
      <c r="H119" s="169">
        <f t="shared" si="43"/>
        <v>11753</v>
      </c>
      <c r="I119" s="169">
        <f t="shared" si="43"/>
        <v>14213</v>
      </c>
      <c r="J119" s="180">
        <f t="shared" si="41"/>
        <v>0.20930826172041184</v>
      </c>
      <c r="K119" s="168">
        <f>I119-H119</f>
        <v>2460</v>
      </c>
      <c r="L119" s="170">
        <f t="shared" si="39"/>
        <v>8.9568285025402785E-3</v>
      </c>
    </row>
    <row r="120" spans="1:12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68</v>
      </c>
      <c r="C121" s="176">
        <v>66614</v>
      </c>
      <c r="D121" s="176">
        <v>55825</v>
      </c>
      <c r="E121" s="176">
        <v>23605</v>
      </c>
      <c r="F121" s="176">
        <v>54074</v>
      </c>
      <c r="G121" s="176">
        <v>75037</v>
      </c>
      <c r="H121" s="176">
        <v>73283</v>
      </c>
      <c r="I121" s="176">
        <v>80448</v>
      </c>
      <c r="J121" s="177">
        <f>IFERROR(I121/H121-1,"-")</f>
        <v>9.7771652361393402E-2</v>
      </c>
      <c r="K121" s="176">
        <f>I121-H121</f>
        <v>7165</v>
      </c>
      <c r="L121" s="177">
        <f t="shared" ref="L121:L133" si="44">I121/I$9</f>
        <v>5.0697174373626981E-2</v>
      </c>
    </row>
    <row r="122" spans="1:12" x14ac:dyDescent="0.25">
      <c r="A122" s="1" t="s">
        <v>96</v>
      </c>
      <c r="B122" s="159" t="s">
        <v>97</v>
      </c>
      <c r="C122" s="160">
        <v>30598</v>
      </c>
      <c r="D122" s="160">
        <v>28023</v>
      </c>
      <c r="E122" s="160">
        <v>14052</v>
      </c>
      <c r="F122" s="160">
        <v>28088</v>
      </c>
      <c r="G122" s="160">
        <v>39118</v>
      </c>
      <c r="H122" s="160">
        <v>37803</v>
      </c>
      <c r="I122" s="160">
        <v>42901</v>
      </c>
      <c r="J122" s="178">
        <f>IFERROR(I122/H122-1,"-")</f>
        <v>0.13485702192947646</v>
      </c>
      <c r="K122" s="159">
        <f t="shared" ref="K122:K132" si="45">I122-H122</f>
        <v>5098</v>
      </c>
      <c r="L122" s="161">
        <f t="shared" si="44"/>
        <v>2.7035594145323329E-2</v>
      </c>
    </row>
    <row r="123" spans="1:12" x14ac:dyDescent="0.25">
      <c r="A123" s="162" t="s">
        <v>103</v>
      </c>
      <c r="B123" s="163" t="s">
        <v>103</v>
      </c>
      <c r="C123" s="164">
        <v>13892</v>
      </c>
      <c r="D123" s="164">
        <v>14178</v>
      </c>
      <c r="E123" s="164">
        <v>7605</v>
      </c>
      <c r="F123" s="164">
        <v>12261</v>
      </c>
      <c r="G123" s="164">
        <v>17699</v>
      </c>
      <c r="H123" s="164">
        <v>16732</v>
      </c>
      <c r="I123" s="164">
        <v>19747</v>
      </c>
      <c r="J123" s="179">
        <f>IFERROR(I123/H123-1,"-")</f>
        <v>0.18019364092756396</v>
      </c>
      <c r="K123" s="163">
        <f t="shared" si="45"/>
        <v>3015</v>
      </c>
      <c r="L123" s="165">
        <f t="shared" si="44"/>
        <v>1.2444275834775408E-2</v>
      </c>
    </row>
    <row r="124" spans="1:12" x14ac:dyDescent="0.25">
      <c r="A124" s="162" t="s">
        <v>100</v>
      </c>
      <c r="B124" s="163" t="s">
        <v>100</v>
      </c>
      <c r="C124" s="164">
        <v>16706</v>
      </c>
      <c r="D124" s="164">
        <v>13845</v>
      </c>
      <c r="E124" s="164">
        <v>6447</v>
      </c>
      <c r="F124" s="164">
        <v>15827</v>
      </c>
      <c r="G124" s="164">
        <v>21419</v>
      </c>
      <c r="H124" s="164">
        <v>21071</v>
      </c>
      <c r="I124" s="164">
        <v>23154</v>
      </c>
      <c r="J124" s="179">
        <f>IFERROR(I124/H124-1,"-")</f>
        <v>9.8856247923686524E-2</v>
      </c>
      <c r="K124" s="163">
        <f t="shared" si="45"/>
        <v>2083</v>
      </c>
      <c r="L124" s="165">
        <f t="shared" si="44"/>
        <v>1.4591318310547921E-2</v>
      </c>
    </row>
    <row r="125" spans="1:12" x14ac:dyDescent="0.25">
      <c r="A125" s="1"/>
      <c r="B125" s="159" t="s">
        <v>107</v>
      </c>
      <c r="C125" s="160">
        <v>36016</v>
      </c>
      <c r="D125" s="160">
        <v>27802</v>
      </c>
      <c r="E125" s="160">
        <v>9553</v>
      </c>
      <c r="F125" s="160">
        <v>25986</v>
      </c>
      <c r="G125" s="160">
        <v>35919</v>
      </c>
      <c r="H125" s="160">
        <v>35480</v>
      </c>
      <c r="I125" s="160">
        <v>37547</v>
      </c>
      <c r="J125" s="178">
        <f>IFERROR(I125/H125-1,"-")</f>
        <v>5.8258173618940257E-2</v>
      </c>
      <c r="K125" s="159">
        <f t="shared" si="45"/>
        <v>2067</v>
      </c>
      <c r="L125" s="161">
        <f t="shared" si="44"/>
        <v>2.3661580228303655E-2</v>
      </c>
    </row>
    <row r="126" spans="1:12" s="56" customFormat="1" x14ac:dyDescent="0.25">
      <c r="B126" s="163" t="s">
        <v>110</v>
      </c>
      <c r="C126" s="164">
        <v>4042</v>
      </c>
      <c r="D126" s="164">
        <v>3076</v>
      </c>
      <c r="E126" s="164">
        <v>279</v>
      </c>
      <c r="F126" s="164">
        <v>2750</v>
      </c>
      <c r="G126" s="164">
        <v>4371</v>
      </c>
      <c r="H126" s="164">
        <v>4588</v>
      </c>
      <c r="I126" s="164">
        <v>4181</v>
      </c>
      <c r="J126" s="179">
        <f t="shared" ref="J126:J133" si="46">IFERROR(I126/H126-1,"-")</f>
        <v>-8.8709677419354871E-2</v>
      </c>
      <c r="K126" s="163">
        <f t="shared" si="45"/>
        <v>-407</v>
      </c>
      <c r="L126" s="165">
        <f t="shared" si="44"/>
        <v>2.634806161198966E-3</v>
      </c>
    </row>
    <row r="127" spans="1:12" s="56" customFormat="1" x14ac:dyDescent="0.25">
      <c r="B127" s="163" t="s">
        <v>113</v>
      </c>
      <c r="C127" s="164">
        <v>4324</v>
      </c>
      <c r="D127" s="164">
        <v>3190</v>
      </c>
      <c r="E127" s="164">
        <v>1100</v>
      </c>
      <c r="F127" s="164">
        <v>3307</v>
      </c>
      <c r="G127" s="164">
        <v>5986</v>
      </c>
      <c r="H127" s="164">
        <v>5783</v>
      </c>
      <c r="I127" s="164">
        <v>6587</v>
      </c>
      <c r="J127" s="179">
        <f t="shared" si="46"/>
        <v>0.13902818606259726</v>
      </c>
      <c r="K127" s="163">
        <f t="shared" si="45"/>
        <v>804</v>
      </c>
      <c r="L127" s="165">
        <f t="shared" si="44"/>
        <v>4.1510328112455367E-3</v>
      </c>
    </row>
    <row r="128" spans="1:12" x14ac:dyDescent="0.25">
      <c r="A128" s="1"/>
      <c r="B128" s="163" t="s">
        <v>116</v>
      </c>
      <c r="C128" s="164">
        <v>2234</v>
      </c>
      <c r="D128" s="164">
        <v>2062</v>
      </c>
      <c r="E128" s="164">
        <v>1200</v>
      </c>
      <c r="F128" s="164">
        <v>2618</v>
      </c>
      <c r="G128" s="164">
        <v>3047</v>
      </c>
      <c r="H128" s="164">
        <v>2759</v>
      </c>
      <c r="I128" s="164">
        <v>2818</v>
      </c>
      <c r="J128" s="179">
        <f t="shared" si="46"/>
        <v>2.1384559623051747E-2</v>
      </c>
      <c r="K128" s="163">
        <f t="shared" si="45"/>
        <v>59</v>
      </c>
      <c r="L128" s="165">
        <f t="shared" si="44"/>
        <v>1.7758631337619435E-3</v>
      </c>
    </row>
    <row r="129" spans="1:12" x14ac:dyDescent="0.25">
      <c r="A129" s="1"/>
      <c r="B129" s="163" t="s">
        <v>123</v>
      </c>
      <c r="C129" s="164">
        <v>661</v>
      </c>
      <c r="D129" s="164">
        <v>560</v>
      </c>
      <c r="E129" s="164">
        <v>135</v>
      </c>
      <c r="F129" s="164">
        <v>810</v>
      </c>
      <c r="G129" s="164">
        <v>874</v>
      </c>
      <c r="H129" s="164">
        <v>876</v>
      </c>
      <c r="I129" s="164">
        <v>1009</v>
      </c>
      <c r="J129" s="179">
        <f t="shared" si="46"/>
        <v>0.15182648401826482</v>
      </c>
      <c r="K129" s="163">
        <f t="shared" si="45"/>
        <v>133</v>
      </c>
      <c r="L129" s="165">
        <f t="shared" si="44"/>
        <v>6.3585731084662923E-4</v>
      </c>
    </row>
    <row r="130" spans="1:12" x14ac:dyDescent="0.25">
      <c r="A130" s="1"/>
      <c r="B130" s="163" t="s">
        <v>119</v>
      </c>
      <c r="C130" s="164">
        <v>452</v>
      </c>
      <c r="D130" s="164">
        <v>480</v>
      </c>
      <c r="E130" s="164">
        <v>120</v>
      </c>
      <c r="F130" s="164">
        <v>588</v>
      </c>
      <c r="G130" s="164">
        <v>685</v>
      </c>
      <c r="H130" s="164">
        <v>699</v>
      </c>
      <c r="I130" s="164">
        <v>782</v>
      </c>
      <c r="J130" s="179">
        <f t="shared" si="46"/>
        <v>0.11874105865522178</v>
      </c>
      <c r="K130" s="163">
        <f t="shared" si="45"/>
        <v>83</v>
      </c>
      <c r="L130" s="165">
        <f t="shared" si="44"/>
        <v>4.928051705471398E-4</v>
      </c>
    </row>
    <row r="131" spans="1:12" x14ac:dyDescent="0.25">
      <c r="A131" s="1"/>
      <c r="B131" s="163" t="s">
        <v>128</v>
      </c>
      <c r="C131" s="164">
        <v>842</v>
      </c>
      <c r="D131" s="164">
        <v>673</v>
      </c>
      <c r="E131" s="164">
        <v>8</v>
      </c>
      <c r="F131" s="164">
        <v>439</v>
      </c>
      <c r="G131" s="164">
        <v>638</v>
      </c>
      <c r="H131" s="164">
        <v>756</v>
      </c>
      <c r="I131" s="164">
        <v>593</v>
      </c>
      <c r="J131" s="179">
        <f t="shared" si="46"/>
        <v>-0.21560846560846558</v>
      </c>
      <c r="K131" s="163">
        <f t="shared" si="45"/>
        <v>-163</v>
      </c>
      <c r="L131" s="165">
        <f t="shared" si="44"/>
        <v>3.7370008457091291E-4</v>
      </c>
    </row>
    <row r="132" spans="1:12" x14ac:dyDescent="0.25">
      <c r="A132" s="162" t="s">
        <v>144</v>
      </c>
      <c r="B132" s="163" t="s">
        <v>131</v>
      </c>
      <c r="C132" s="164">
        <v>1298</v>
      </c>
      <c r="D132" s="164">
        <v>1018</v>
      </c>
      <c r="E132" s="164">
        <v>58</v>
      </c>
      <c r="F132" s="164">
        <v>755</v>
      </c>
      <c r="G132" s="164">
        <v>1141</v>
      </c>
      <c r="H132" s="164">
        <v>1116</v>
      </c>
      <c r="I132" s="164">
        <v>1161</v>
      </c>
      <c r="J132" s="179">
        <f t="shared" si="46"/>
        <v>4.0322580645161255E-2</v>
      </c>
      <c r="K132" s="163">
        <f t="shared" si="45"/>
        <v>45</v>
      </c>
      <c r="L132" s="165">
        <f t="shared" si="44"/>
        <v>7.316455281396794E-4</v>
      </c>
    </row>
    <row r="133" spans="1:12" x14ac:dyDescent="0.25">
      <c r="A133" s="167" t="s">
        <v>145</v>
      </c>
      <c r="B133" s="168" t="s">
        <v>145</v>
      </c>
      <c r="C133" s="169">
        <f t="shared" ref="C133" si="47">C125-SUM(C126:C132)</f>
        <v>22163</v>
      </c>
      <c r="D133" s="169">
        <f t="shared" ref="D133:I133" si="48">D125-SUM(D126:D132)</f>
        <v>16743</v>
      </c>
      <c r="E133" s="169">
        <f t="shared" si="48"/>
        <v>6653</v>
      </c>
      <c r="F133" s="169">
        <f t="shared" si="48"/>
        <v>14719</v>
      </c>
      <c r="G133" s="169">
        <f t="shared" si="48"/>
        <v>19177</v>
      </c>
      <c r="H133" s="169">
        <f t="shared" si="48"/>
        <v>18903</v>
      </c>
      <c r="I133" s="169">
        <f t="shared" si="48"/>
        <v>20416</v>
      </c>
      <c r="J133" s="180">
        <f t="shared" si="46"/>
        <v>8.004020525842459E-2</v>
      </c>
      <c r="K133" s="168">
        <f>I133-H133</f>
        <v>1513</v>
      </c>
      <c r="L133" s="170">
        <f t="shared" si="44"/>
        <v>1.2865870027992846E-2</v>
      </c>
    </row>
    <row r="134" spans="1:12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68</v>
      </c>
      <c r="C135" s="176">
        <v>73058</v>
      </c>
      <c r="D135" s="176">
        <v>65963</v>
      </c>
      <c r="E135" s="176">
        <v>18747</v>
      </c>
      <c r="F135" s="176">
        <v>71327</v>
      </c>
      <c r="G135" s="176">
        <v>81676</v>
      </c>
      <c r="H135" s="176">
        <v>88443</v>
      </c>
      <c r="I135" s="176">
        <v>84505</v>
      </c>
      <c r="J135" s="177">
        <f>IFERROR(I135/H135-1,"-")</f>
        <v>-4.4525852809153887E-2</v>
      </c>
      <c r="K135" s="176">
        <f>I135-H135</f>
        <v>-3938</v>
      </c>
      <c r="L135" s="177">
        <f t="shared" ref="L135:L147" si="49">I135/I$9</f>
        <v>5.3253837515455302E-2</v>
      </c>
    </row>
    <row r="136" spans="1:12" x14ac:dyDescent="0.25">
      <c r="A136" s="1" t="s">
        <v>96</v>
      </c>
      <c r="B136" s="159" t="s">
        <v>97</v>
      </c>
      <c r="C136" s="160">
        <v>7730</v>
      </c>
      <c r="D136" s="160">
        <v>2995</v>
      </c>
      <c r="E136" s="160">
        <v>9730</v>
      </c>
      <c r="F136" s="160">
        <v>4157</v>
      </c>
      <c r="G136" s="160">
        <v>5174</v>
      </c>
      <c r="H136" s="160">
        <v>5086</v>
      </c>
      <c r="I136" s="160">
        <v>2882</v>
      </c>
      <c r="J136" s="178">
        <f>IFERROR(I136/H136-1,"-")</f>
        <v>-0.43334644121116794</v>
      </c>
      <c r="K136" s="159">
        <f t="shared" ref="K136:K146" si="50">I136-H136</f>
        <v>-2204</v>
      </c>
      <c r="L136" s="161">
        <f t="shared" si="49"/>
        <v>1.8161950147274385E-3</v>
      </c>
    </row>
    <row r="137" spans="1:12" x14ac:dyDescent="0.25">
      <c r="A137" s="162" t="s">
        <v>103</v>
      </c>
      <c r="B137" s="163" t="s">
        <v>103</v>
      </c>
      <c r="C137" s="164">
        <v>4024</v>
      </c>
      <c r="D137" s="164">
        <v>1936</v>
      </c>
      <c r="E137" s="164">
        <v>8549</v>
      </c>
      <c r="F137" s="164">
        <v>2206</v>
      </c>
      <c r="G137" s="164">
        <v>2897</v>
      </c>
      <c r="H137" s="164">
        <v>3045</v>
      </c>
      <c r="I137" s="164">
        <v>913</v>
      </c>
      <c r="J137" s="179">
        <f>IFERROR(I137/H137-1,"-")</f>
        <v>-0.70016420361247955</v>
      </c>
      <c r="K137" s="163">
        <f t="shared" si="50"/>
        <v>-2132</v>
      </c>
      <c r="L137" s="165">
        <f t="shared" si="49"/>
        <v>5.7535948939838695E-4</v>
      </c>
    </row>
    <row r="138" spans="1:12" x14ac:dyDescent="0.25">
      <c r="A138" s="162" t="s">
        <v>100</v>
      </c>
      <c r="B138" s="163" t="s">
        <v>100</v>
      </c>
      <c r="C138" s="164">
        <v>3706</v>
      </c>
      <c r="D138" s="164">
        <v>1059</v>
      </c>
      <c r="E138" s="164">
        <v>1181</v>
      </c>
      <c r="F138" s="164">
        <v>1951</v>
      </c>
      <c r="G138" s="164">
        <v>2277</v>
      </c>
      <c r="H138" s="164">
        <v>2041</v>
      </c>
      <c r="I138" s="164">
        <v>1969</v>
      </c>
      <c r="J138" s="179">
        <f>IFERROR(I138/H138-1,"-")</f>
        <v>-3.5276825085742258E-2</v>
      </c>
      <c r="K138" s="163">
        <f t="shared" si="50"/>
        <v>-72</v>
      </c>
      <c r="L138" s="165">
        <f t="shared" si="49"/>
        <v>1.2408355253290513E-3</v>
      </c>
    </row>
    <row r="139" spans="1:12" x14ac:dyDescent="0.25">
      <c r="A139" s="1"/>
      <c r="B139" s="159" t="s">
        <v>107</v>
      </c>
      <c r="C139" s="160">
        <v>65328</v>
      </c>
      <c r="D139" s="160">
        <v>62968</v>
      </c>
      <c r="E139" s="160">
        <v>9017</v>
      </c>
      <c r="F139" s="160">
        <v>67170</v>
      </c>
      <c r="G139" s="160">
        <v>76502</v>
      </c>
      <c r="H139" s="160">
        <v>83357</v>
      </c>
      <c r="I139" s="160">
        <v>81623</v>
      </c>
      <c r="J139" s="178">
        <f>IFERROR(I139/H139-1,"-")</f>
        <v>-2.0802092205813527E-2</v>
      </c>
      <c r="K139" s="159">
        <f t="shared" si="50"/>
        <v>-1734</v>
      </c>
      <c r="L139" s="161">
        <f t="shared" si="49"/>
        <v>5.1437642500727868E-2</v>
      </c>
    </row>
    <row r="140" spans="1:12" s="56" customFormat="1" x14ac:dyDescent="0.25">
      <c r="B140" s="163" t="s">
        <v>110</v>
      </c>
      <c r="C140" s="164">
        <v>29168</v>
      </c>
      <c r="D140" s="164">
        <v>28766</v>
      </c>
      <c r="E140" s="164">
        <v>389</v>
      </c>
      <c r="F140" s="164">
        <v>24876</v>
      </c>
      <c r="G140" s="164">
        <v>28628</v>
      </c>
      <c r="H140" s="164">
        <v>32506</v>
      </c>
      <c r="I140" s="164">
        <v>33889</v>
      </c>
      <c r="J140" s="179">
        <f t="shared" ref="J140:J147" si="51">IFERROR(I140/H140-1,"-")</f>
        <v>4.2545991509259862E-2</v>
      </c>
      <c r="K140" s="163">
        <f t="shared" si="50"/>
        <v>1383</v>
      </c>
      <c r="L140" s="165">
        <f t="shared" si="49"/>
        <v>2.1356361156869591E-2</v>
      </c>
    </row>
    <row r="141" spans="1:12" s="56" customFormat="1" x14ac:dyDescent="0.25">
      <c r="B141" s="163" t="s">
        <v>113</v>
      </c>
      <c r="C141" s="164">
        <v>4448</v>
      </c>
      <c r="D141" s="164">
        <v>4028</v>
      </c>
      <c r="E141" s="164">
        <v>905</v>
      </c>
      <c r="F141" s="164">
        <v>4890</v>
      </c>
      <c r="G141" s="164">
        <v>6989</v>
      </c>
      <c r="H141" s="164">
        <v>8692</v>
      </c>
      <c r="I141" s="164">
        <v>7244</v>
      </c>
      <c r="J141" s="179">
        <f t="shared" si="51"/>
        <v>-0.16658996778647028</v>
      </c>
      <c r="K141" s="163">
        <f t="shared" si="50"/>
        <v>-1448</v>
      </c>
      <c r="L141" s="165">
        <f t="shared" si="49"/>
        <v>4.5650647767819441E-3</v>
      </c>
    </row>
    <row r="142" spans="1:12" x14ac:dyDescent="0.25">
      <c r="A142" s="1"/>
      <c r="B142" s="163" t="s">
        <v>116</v>
      </c>
      <c r="C142" s="164">
        <v>5267</v>
      </c>
      <c r="D142" s="164">
        <v>4260</v>
      </c>
      <c r="E142" s="164">
        <v>3188</v>
      </c>
      <c r="F142" s="164">
        <v>7369</v>
      </c>
      <c r="G142" s="164">
        <v>6547</v>
      </c>
      <c r="H142" s="164">
        <v>7600</v>
      </c>
      <c r="I142" s="164">
        <v>6774</v>
      </c>
      <c r="J142" s="179">
        <f t="shared" si="51"/>
        <v>-0.10868421052631583</v>
      </c>
      <c r="K142" s="163">
        <f t="shared" si="50"/>
        <v>-826</v>
      </c>
      <c r="L142" s="165">
        <f t="shared" si="49"/>
        <v>4.2688775259415923E-3</v>
      </c>
    </row>
    <row r="143" spans="1:12" x14ac:dyDescent="0.25">
      <c r="A143" s="1"/>
      <c r="B143" s="163" t="s">
        <v>123</v>
      </c>
      <c r="C143" s="164">
        <v>1194</v>
      </c>
      <c r="D143" s="164">
        <v>933</v>
      </c>
      <c r="E143" s="164">
        <v>119</v>
      </c>
      <c r="F143" s="164">
        <v>2749</v>
      </c>
      <c r="G143" s="164">
        <v>2646</v>
      </c>
      <c r="H143" s="164">
        <v>2205</v>
      </c>
      <c r="I143" s="164">
        <v>2054</v>
      </c>
      <c r="J143" s="179">
        <f t="shared" si="51"/>
        <v>-6.8480725623582761E-2</v>
      </c>
      <c r="K143" s="163">
        <f t="shared" si="50"/>
        <v>-151</v>
      </c>
      <c r="L143" s="165">
        <f t="shared" si="49"/>
        <v>1.2944013047363491E-3</v>
      </c>
    </row>
    <row r="144" spans="1:12" x14ac:dyDescent="0.25">
      <c r="A144" s="1"/>
      <c r="B144" s="163" t="s">
        <v>119</v>
      </c>
      <c r="C144" s="164">
        <v>1264</v>
      </c>
      <c r="D144" s="164">
        <v>1112</v>
      </c>
      <c r="E144" s="164">
        <v>234</v>
      </c>
      <c r="F144" s="164">
        <v>1634</v>
      </c>
      <c r="G144" s="164">
        <v>1446</v>
      </c>
      <c r="H144" s="164">
        <v>1774</v>
      </c>
      <c r="I144" s="164">
        <v>1328</v>
      </c>
      <c r="J144" s="179">
        <f t="shared" si="51"/>
        <v>-0.25140924464487036</v>
      </c>
      <c r="K144" s="163">
        <f t="shared" si="50"/>
        <v>-446</v>
      </c>
      <c r="L144" s="165">
        <f t="shared" si="49"/>
        <v>8.3688653003401745E-4</v>
      </c>
    </row>
    <row r="145" spans="1:12" x14ac:dyDescent="0.25">
      <c r="A145" s="1"/>
      <c r="B145" s="163" t="s">
        <v>128</v>
      </c>
      <c r="C145" s="164">
        <v>1658</v>
      </c>
      <c r="D145" s="164">
        <v>2356</v>
      </c>
      <c r="E145" s="164">
        <v>26</v>
      </c>
      <c r="F145" s="164">
        <v>1815</v>
      </c>
      <c r="G145" s="164">
        <v>2446</v>
      </c>
      <c r="H145" s="164">
        <v>2209</v>
      </c>
      <c r="I145" s="164">
        <v>2231</v>
      </c>
      <c r="J145" s="179">
        <f t="shared" si="51"/>
        <v>9.9592575826166208E-3</v>
      </c>
      <c r="K145" s="163">
        <f t="shared" si="50"/>
        <v>22</v>
      </c>
      <c r="L145" s="165">
        <f t="shared" si="49"/>
        <v>1.4059441630315458E-3</v>
      </c>
    </row>
    <row r="146" spans="1:12" x14ac:dyDescent="0.25">
      <c r="A146" s="162" t="s">
        <v>144</v>
      </c>
      <c r="B146" s="163" t="s">
        <v>131</v>
      </c>
      <c r="C146" s="164">
        <v>4710</v>
      </c>
      <c r="D146" s="164">
        <v>4700</v>
      </c>
      <c r="E146" s="164">
        <v>46</v>
      </c>
      <c r="F146" s="164">
        <v>848</v>
      </c>
      <c r="G146" s="164">
        <v>1588</v>
      </c>
      <c r="H146" s="164">
        <v>1650</v>
      </c>
      <c r="I146" s="164">
        <v>1168</v>
      </c>
      <c r="J146" s="179">
        <f t="shared" si="51"/>
        <v>-0.29212121212121211</v>
      </c>
      <c r="K146" s="163">
        <f t="shared" si="50"/>
        <v>-482</v>
      </c>
      <c r="L146" s="165">
        <f t="shared" si="49"/>
        <v>7.3605682762028037E-4</v>
      </c>
    </row>
    <row r="147" spans="1:12" x14ac:dyDescent="0.25">
      <c r="A147" s="167" t="s">
        <v>145</v>
      </c>
      <c r="B147" s="168" t="s">
        <v>145</v>
      </c>
      <c r="C147" s="169">
        <f t="shared" ref="C147" si="52">C139-SUM(C140:C146)</f>
        <v>17619</v>
      </c>
      <c r="D147" s="169">
        <f t="shared" ref="D147:I147" si="53">D139-SUM(D140:D146)</f>
        <v>16813</v>
      </c>
      <c r="E147" s="169">
        <f t="shared" si="53"/>
        <v>4110</v>
      </c>
      <c r="F147" s="169">
        <f t="shared" si="53"/>
        <v>22989</v>
      </c>
      <c r="G147" s="169">
        <f t="shared" si="53"/>
        <v>26212</v>
      </c>
      <c r="H147" s="169">
        <f t="shared" si="53"/>
        <v>26721</v>
      </c>
      <c r="I147" s="169">
        <f t="shared" si="53"/>
        <v>26935</v>
      </c>
      <c r="J147" s="180">
        <f t="shared" si="51"/>
        <v>8.0086823097937909E-3</v>
      </c>
      <c r="K147" s="168">
        <f>I147-H147</f>
        <v>214</v>
      </c>
      <c r="L147" s="170">
        <f t="shared" si="49"/>
        <v>1.6974050215712546E-2</v>
      </c>
    </row>
    <row r="148" spans="1:12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68</v>
      </c>
      <c r="C149" s="176">
        <v>38043</v>
      </c>
      <c r="D149" s="176">
        <v>29561</v>
      </c>
      <c r="E149" s="176">
        <v>8735</v>
      </c>
      <c r="F149" s="176">
        <v>30352</v>
      </c>
      <c r="G149" s="176">
        <v>36534</v>
      </c>
      <c r="H149" s="176">
        <v>39297</v>
      </c>
      <c r="I149" s="176">
        <v>36892</v>
      </c>
      <c r="J149" s="177">
        <f>IFERROR(I149/H149-1,"-")</f>
        <v>-6.120060055474974E-2</v>
      </c>
      <c r="K149" s="176">
        <f>I149-H149</f>
        <v>-2405</v>
      </c>
      <c r="L149" s="177">
        <f t="shared" ref="L149:L161" si="54">I149/I$9</f>
        <v>2.3248808634047418E-2</v>
      </c>
    </row>
    <row r="150" spans="1:12" x14ac:dyDescent="0.25">
      <c r="A150" s="1" t="s">
        <v>96</v>
      </c>
      <c r="B150" s="159" t="s">
        <v>97</v>
      </c>
      <c r="C150" s="160">
        <v>12325</v>
      </c>
      <c r="D150" s="160">
        <v>10044</v>
      </c>
      <c r="E150" s="160">
        <v>5589</v>
      </c>
      <c r="F150" s="160">
        <v>13279</v>
      </c>
      <c r="G150" s="160">
        <v>14300</v>
      </c>
      <c r="H150" s="160">
        <v>13809</v>
      </c>
      <c r="I150" s="160">
        <v>11509</v>
      </c>
      <c r="J150" s="178">
        <f>IFERROR(I150/H150-1,"-")</f>
        <v>-0.16655804185676004</v>
      </c>
      <c r="K150" s="159">
        <f t="shared" ref="K150:K160" si="55">I150-H150</f>
        <v>-2300</v>
      </c>
      <c r="L150" s="161">
        <f t="shared" si="54"/>
        <v>7.2528065317481226E-3</v>
      </c>
    </row>
    <row r="151" spans="1:12" x14ac:dyDescent="0.25">
      <c r="A151" s="162" t="s">
        <v>103</v>
      </c>
      <c r="B151" s="163" t="s">
        <v>103</v>
      </c>
      <c r="C151" s="164">
        <v>7054</v>
      </c>
      <c r="D151" s="164">
        <v>4891</v>
      </c>
      <c r="E151" s="164">
        <v>5037</v>
      </c>
      <c r="F151" s="164">
        <v>9475</v>
      </c>
      <c r="G151" s="164">
        <v>9863</v>
      </c>
      <c r="H151" s="164">
        <v>10383</v>
      </c>
      <c r="I151" s="164">
        <v>7840</v>
      </c>
      <c r="J151" s="179">
        <f>IFERROR(I151/H151-1,"-")</f>
        <v>-0.24491958008282766</v>
      </c>
      <c r="K151" s="163">
        <f t="shared" si="55"/>
        <v>-2543</v>
      </c>
      <c r="L151" s="165">
        <f t="shared" si="54"/>
        <v>4.9406554182731153E-3</v>
      </c>
    </row>
    <row r="152" spans="1:12" x14ac:dyDescent="0.25">
      <c r="A152" s="162" t="s">
        <v>100</v>
      </c>
      <c r="B152" s="163" t="s">
        <v>100</v>
      </c>
      <c r="C152" s="164">
        <v>5271</v>
      </c>
      <c r="D152" s="164">
        <v>5153</v>
      </c>
      <c r="E152" s="164">
        <v>552</v>
      </c>
      <c r="F152" s="164">
        <v>3804</v>
      </c>
      <c r="G152" s="164">
        <v>4437</v>
      </c>
      <c r="H152" s="164">
        <v>3426</v>
      </c>
      <c r="I152" s="164">
        <v>3669</v>
      </c>
      <c r="J152" s="179">
        <f>IFERROR(I152/H152-1,"-")</f>
        <v>7.0928196147110434E-2</v>
      </c>
      <c r="K152" s="163">
        <f t="shared" si="55"/>
        <v>243</v>
      </c>
      <c r="L152" s="165">
        <f t="shared" si="54"/>
        <v>2.3121511134750073E-3</v>
      </c>
    </row>
    <row r="153" spans="1:12" x14ac:dyDescent="0.25">
      <c r="A153" s="1"/>
      <c r="B153" s="159" t="s">
        <v>107</v>
      </c>
      <c r="C153" s="160">
        <v>25718</v>
      </c>
      <c r="D153" s="160">
        <v>19517</v>
      </c>
      <c r="E153" s="160">
        <v>3146</v>
      </c>
      <c r="F153" s="160">
        <v>17073</v>
      </c>
      <c r="G153" s="160">
        <v>22234</v>
      </c>
      <c r="H153" s="160">
        <v>25488</v>
      </c>
      <c r="I153" s="160">
        <v>25383</v>
      </c>
      <c r="J153" s="178">
        <f>IFERROR(I153/H153-1,"-")</f>
        <v>-4.1195856873822434E-3</v>
      </c>
      <c r="K153" s="159">
        <f t="shared" si="55"/>
        <v>-105</v>
      </c>
      <c r="L153" s="161">
        <f t="shared" si="54"/>
        <v>1.5996002102299296E-2</v>
      </c>
    </row>
    <row r="154" spans="1:12" s="56" customFormat="1" x14ac:dyDescent="0.25">
      <c r="B154" s="163" t="s">
        <v>110</v>
      </c>
      <c r="C154" s="164">
        <v>8001</v>
      </c>
      <c r="D154" s="164">
        <v>5840</v>
      </c>
      <c r="E154" s="164">
        <v>104</v>
      </c>
      <c r="F154" s="164">
        <v>5700</v>
      </c>
      <c r="G154" s="164">
        <v>7090</v>
      </c>
      <c r="H154" s="164">
        <v>7504</v>
      </c>
      <c r="I154" s="164">
        <v>5691</v>
      </c>
      <c r="J154" s="179">
        <f t="shared" ref="J154:J161" si="56">IFERROR(I154/H154-1,"-")</f>
        <v>-0.24160447761194026</v>
      </c>
      <c r="K154" s="163">
        <f t="shared" si="55"/>
        <v>-1813</v>
      </c>
      <c r="L154" s="165">
        <f t="shared" si="54"/>
        <v>3.5863864777286093E-3</v>
      </c>
    </row>
    <row r="155" spans="1:12" s="56" customFormat="1" x14ac:dyDescent="0.25">
      <c r="B155" s="163" t="s">
        <v>113</v>
      </c>
      <c r="C155" s="164">
        <v>7448</v>
      </c>
      <c r="D155" s="164">
        <v>5801</v>
      </c>
      <c r="E155" s="164">
        <v>793</v>
      </c>
      <c r="F155" s="164">
        <v>4394</v>
      </c>
      <c r="G155" s="164">
        <v>5239</v>
      </c>
      <c r="H155" s="164">
        <v>5748</v>
      </c>
      <c r="I155" s="164">
        <v>5314</v>
      </c>
      <c r="J155" s="179">
        <f t="shared" si="56"/>
        <v>-7.5504523312456495E-2</v>
      </c>
      <c r="K155" s="163">
        <f t="shared" si="55"/>
        <v>-434</v>
      </c>
      <c r="L155" s="165">
        <f t="shared" si="54"/>
        <v>3.3488064914162412E-3</v>
      </c>
    </row>
    <row r="156" spans="1:12" x14ac:dyDescent="0.25">
      <c r="A156" s="1"/>
      <c r="B156" s="163" t="s">
        <v>116</v>
      </c>
      <c r="C156" s="164">
        <v>2913</v>
      </c>
      <c r="D156" s="164">
        <v>2092</v>
      </c>
      <c r="E156" s="164">
        <v>791</v>
      </c>
      <c r="F156" s="164">
        <v>1726</v>
      </c>
      <c r="G156" s="164">
        <v>2776</v>
      </c>
      <c r="H156" s="164">
        <v>3361</v>
      </c>
      <c r="I156" s="164">
        <v>5232</v>
      </c>
      <c r="J156" s="179">
        <f t="shared" si="56"/>
        <v>0.5566795596548646</v>
      </c>
      <c r="K156" s="163">
        <f t="shared" si="55"/>
        <v>1871</v>
      </c>
      <c r="L156" s="165">
        <f t="shared" si="54"/>
        <v>3.297131268929201E-3</v>
      </c>
    </row>
    <row r="157" spans="1:12" x14ac:dyDescent="0.25">
      <c r="A157" s="1"/>
      <c r="B157" s="163" t="s">
        <v>123</v>
      </c>
      <c r="C157" s="164">
        <v>574</v>
      </c>
      <c r="D157" s="164">
        <v>599</v>
      </c>
      <c r="E157" s="164">
        <v>97</v>
      </c>
      <c r="F157" s="164">
        <v>498</v>
      </c>
      <c r="G157" s="164">
        <v>741</v>
      </c>
      <c r="H157" s="164">
        <v>1023</v>
      </c>
      <c r="I157" s="164">
        <v>1086</v>
      </c>
      <c r="J157" s="179">
        <f t="shared" si="56"/>
        <v>6.1583577712609916E-2</v>
      </c>
      <c r="K157" s="163">
        <f t="shared" si="55"/>
        <v>63</v>
      </c>
      <c r="L157" s="165">
        <f t="shared" si="54"/>
        <v>6.8438160513324014E-4</v>
      </c>
    </row>
    <row r="158" spans="1:12" x14ac:dyDescent="0.25">
      <c r="A158" s="1"/>
      <c r="B158" s="163" t="s">
        <v>119</v>
      </c>
      <c r="C158" s="164">
        <v>876</v>
      </c>
      <c r="D158" s="164">
        <v>736</v>
      </c>
      <c r="E158" s="164">
        <v>109</v>
      </c>
      <c r="F158" s="164">
        <v>771</v>
      </c>
      <c r="G158" s="164">
        <v>1066</v>
      </c>
      <c r="H158" s="164">
        <v>1024</v>
      </c>
      <c r="I158" s="164">
        <v>991</v>
      </c>
      <c r="J158" s="179">
        <f t="shared" si="56"/>
        <v>-3.22265625E-2</v>
      </c>
      <c r="K158" s="163">
        <f t="shared" si="55"/>
        <v>-33</v>
      </c>
      <c r="L158" s="165">
        <f t="shared" si="54"/>
        <v>6.2451396932508378E-4</v>
      </c>
    </row>
    <row r="159" spans="1:12" x14ac:dyDescent="0.25">
      <c r="A159" s="1"/>
      <c r="B159" s="163" t="s">
        <v>128</v>
      </c>
      <c r="C159" s="164">
        <v>320</v>
      </c>
      <c r="D159" s="164">
        <v>432</v>
      </c>
      <c r="E159" s="164">
        <v>16</v>
      </c>
      <c r="F159" s="164">
        <v>249</v>
      </c>
      <c r="G159" s="164">
        <v>388</v>
      </c>
      <c r="H159" s="164">
        <v>313</v>
      </c>
      <c r="I159" s="164">
        <v>292</v>
      </c>
      <c r="J159" s="179">
        <f t="shared" si="56"/>
        <v>-6.7092651757188482E-2</v>
      </c>
      <c r="K159" s="163">
        <f t="shared" si="55"/>
        <v>-21</v>
      </c>
      <c r="L159" s="165">
        <f t="shared" si="54"/>
        <v>1.8401420690507009E-4</v>
      </c>
    </row>
    <row r="160" spans="1:12" x14ac:dyDescent="0.25">
      <c r="A160" s="162" t="s">
        <v>144</v>
      </c>
      <c r="B160" s="163" t="s">
        <v>131</v>
      </c>
      <c r="C160" s="164">
        <v>643</v>
      </c>
      <c r="D160" s="164">
        <v>575</v>
      </c>
      <c r="E160" s="164">
        <v>27</v>
      </c>
      <c r="F160" s="164">
        <v>419</v>
      </c>
      <c r="G160" s="164">
        <v>555</v>
      </c>
      <c r="H160" s="164">
        <v>561</v>
      </c>
      <c r="I160" s="164">
        <v>404</v>
      </c>
      <c r="J160" s="179">
        <f t="shared" si="56"/>
        <v>-0.27985739750445637</v>
      </c>
      <c r="K160" s="163">
        <f t="shared" si="55"/>
        <v>-157</v>
      </c>
      <c r="L160" s="165">
        <f t="shared" si="54"/>
        <v>2.5459499859468602E-4</v>
      </c>
    </row>
    <row r="161" spans="1:12" x14ac:dyDescent="0.25">
      <c r="A161" s="167" t="s">
        <v>145</v>
      </c>
      <c r="B161" s="168" t="s">
        <v>145</v>
      </c>
      <c r="C161" s="169">
        <f t="shared" ref="C161" si="57">C153-SUM(C154:C160)</f>
        <v>4943</v>
      </c>
      <c r="D161" s="169">
        <f t="shared" ref="D161:I161" si="58">D153-SUM(D154:D160)</f>
        <v>3442</v>
      </c>
      <c r="E161" s="169">
        <f t="shared" si="58"/>
        <v>1209</v>
      </c>
      <c r="F161" s="169">
        <f t="shared" si="58"/>
        <v>3316</v>
      </c>
      <c r="G161" s="169">
        <f t="shared" si="58"/>
        <v>4379</v>
      </c>
      <c r="H161" s="169">
        <f t="shared" si="58"/>
        <v>5954</v>
      </c>
      <c r="I161" s="169">
        <f t="shared" si="58"/>
        <v>6373</v>
      </c>
      <c r="J161" s="180">
        <f t="shared" si="56"/>
        <v>7.0372858582465669E-2</v>
      </c>
      <c r="K161" s="168">
        <f>I161-H161</f>
        <v>419</v>
      </c>
      <c r="L161" s="170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A7031-4884-43E0-9915-D06C85ADDCF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0978-8C87-452C-9570-6E979FACA5CB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264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 t="shared" ref="C7" si="0">E7-1</f>
        <v>2020</v>
      </c>
      <c r="D7" s="295"/>
      <c r="E7" s="296">
        <f t="shared" ref="E7" si="1">G7-1</f>
        <v>2021</v>
      </c>
      <c r="F7" s="295"/>
      <c r="G7" s="296">
        <f t="shared" ref="G7" si="2">I7-1</f>
        <v>2022</v>
      </c>
      <c r="H7" s="295"/>
      <c r="I7" s="296">
        <f t="shared" ref="I7" si="3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103867</v>
      </c>
      <c r="D9" s="119">
        <v>7.2706992884216115E-2</v>
      </c>
      <c r="E9" s="118">
        <v>18472</v>
      </c>
      <c r="F9" s="119">
        <f t="shared" ref="F9:L21" si="4">IFERROR(E9/C9-1,"-")</f>
        <v>-0.82215718178054631</v>
      </c>
      <c r="G9" s="118">
        <v>95884</v>
      </c>
      <c r="H9" s="119">
        <f t="shared" si="4"/>
        <v>4.190775227371156</v>
      </c>
      <c r="I9" s="118">
        <v>98876</v>
      </c>
      <c r="J9" s="119">
        <f t="shared" si="4"/>
        <v>3.1204371949438814E-2</v>
      </c>
      <c r="K9" s="118">
        <v>114993</v>
      </c>
      <c r="L9" s="119">
        <f t="shared" si="4"/>
        <v>0.1630021440996805</v>
      </c>
      <c r="M9" s="118">
        <v>115159</v>
      </c>
      <c r="N9" s="119">
        <f>IFERROR(M9/K9-1,"-")</f>
        <v>1.443566130112206E-3</v>
      </c>
    </row>
    <row r="10" spans="1:15" x14ac:dyDescent="0.25">
      <c r="A10" s="1" t="s">
        <v>72</v>
      </c>
      <c r="B10" s="117" t="s">
        <v>73</v>
      </c>
      <c r="C10" s="118">
        <v>99005</v>
      </c>
      <c r="D10" s="119">
        <v>9.3132383791542539E-2</v>
      </c>
      <c r="E10" s="118">
        <v>9638</v>
      </c>
      <c r="F10" s="119">
        <f t="shared" si="4"/>
        <v>-0.90265138124337152</v>
      </c>
      <c r="G10" s="118">
        <v>101150</v>
      </c>
      <c r="H10" s="119">
        <f t="shared" si="4"/>
        <v>9.4949159576675655</v>
      </c>
      <c r="I10" s="118">
        <v>108040</v>
      </c>
      <c r="J10" s="119">
        <f t="shared" si="4"/>
        <v>6.8116658428077015E-2</v>
      </c>
      <c r="K10" s="118">
        <v>113195</v>
      </c>
      <c r="L10" s="119">
        <f t="shared" si="4"/>
        <v>4.7713809700111076E-2</v>
      </c>
      <c r="M10" s="118">
        <v>115422</v>
      </c>
      <c r="N10" s="119">
        <f t="shared" ref="N10:N11" si="5">IFERROR(M10/K10-1,"-")</f>
        <v>1.9674013869870555E-2</v>
      </c>
    </row>
    <row r="11" spans="1:15" x14ac:dyDescent="0.25">
      <c r="A11" s="1" t="s">
        <v>74</v>
      </c>
      <c r="B11" s="117" t="s">
        <v>75</v>
      </c>
      <c r="C11" s="118">
        <v>45771</v>
      </c>
      <c r="D11" s="119">
        <v>-0.51500927152317888</v>
      </c>
      <c r="E11" s="118">
        <v>26161</v>
      </c>
      <c r="F11" s="119">
        <f t="shared" si="4"/>
        <v>-0.42843722007384588</v>
      </c>
      <c r="G11" s="118">
        <v>109311</v>
      </c>
      <c r="H11" s="119">
        <f t="shared" si="4"/>
        <v>3.1783953212797673</v>
      </c>
      <c r="I11" s="118">
        <v>108534</v>
      </c>
      <c r="J11" s="119">
        <f t="shared" si="4"/>
        <v>-7.1081592886351741E-3</v>
      </c>
      <c r="K11" s="118">
        <v>122553</v>
      </c>
      <c r="L11" s="119">
        <f t="shared" si="4"/>
        <v>0.12916689700923212</v>
      </c>
      <c r="M11" s="118">
        <v>112742</v>
      </c>
      <c r="N11" s="119">
        <f t="shared" si="5"/>
        <v>-8.0055159808409382E-2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34934</v>
      </c>
      <c r="F12" s="119" t="str">
        <f t="shared" si="4"/>
        <v>-</v>
      </c>
      <c r="G12" s="118">
        <v>113016</v>
      </c>
      <c r="H12" s="119">
        <f t="shared" si="4"/>
        <v>2.2351291005896834</v>
      </c>
      <c r="I12" s="118">
        <v>122279</v>
      </c>
      <c r="J12" s="119">
        <f t="shared" si="4"/>
        <v>8.1961846110285341E-2</v>
      </c>
      <c r="K12" s="118">
        <v>113033</v>
      </c>
      <c r="L12" s="119">
        <f t="shared" si="4"/>
        <v>-7.5613964785449683E-2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42859</v>
      </c>
      <c r="F13" s="119" t="str">
        <f t="shared" si="4"/>
        <v>-</v>
      </c>
      <c r="G13" s="118">
        <v>104052</v>
      </c>
      <c r="H13" s="119">
        <f t="shared" si="4"/>
        <v>1.4277747964254881</v>
      </c>
      <c r="I13" s="118">
        <v>111302</v>
      </c>
      <c r="J13" s="119">
        <f t="shared" si="4"/>
        <v>6.9676700111482637E-2</v>
      </c>
      <c r="K13" s="118">
        <v>117998</v>
      </c>
      <c r="L13" s="119">
        <f t="shared" si="4"/>
        <v>6.0160644013584674E-2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64992</v>
      </c>
      <c r="F14" s="119" t="str">
        <f t="shared" si="4"/>
        <v>-</v>
      </c>
      <c r="G14" s="118">
        <v>93083</v>
      </c>
      <c r="H14" s="119">
        <f t="shared" si="4"/>
        <v>0.43222242737567695</v>
      </c>
      <c r="I14" s="118">
        <v>128219</v>
      </c>
      <c r="J14" s="119">
        <f t="shared" si="4"/>
        <v>0.37746957016855931</v>
      </c>
      <c r="K14" s="118">
        <v>124929</v>
      </c>
      <c r="L14" s="119">
        <f t="shared" si="4"/>
        <v>-2.5659223671998688E-2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75700</v>
      </c>
      <c r="F15" s="119" t="str">
        <f t="shared" si="4"/>
        <v>-</v>
      </c>
      <c r="G15" s="118">
        <v>99960</v>
      </c>
      <c r="H15" s="119">
        <f t="shared" si="4"/>
        <v>0.32047556142668432</v>
      </c>
      <c r="I15" s="118">
        <v>125973</v>
      </c>
      <c r="J15" s="119">
        <f t="shared" si="4"/>
        <v>0.26023409363745498</v>
      </c>
      <c r="K15" s="118">
        <v>138511</v>
      </c>
      <c r="L15" s="119">
        <f t="shared" si="4"/>
        <v>9.9529264207409485E-2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51125</v>
      </c>
      <c r="D16" s="119">
        <v>-0.51846549434402989</v>
      </c>
      <c r="E16" s="118">
        <v>93383</v>
      </c>
      <c r="F16" s="119">
        <f t="shared" si="4"/>
        <v>0.82656234718826416</v>
      </c>
      <c r="G16" s="118">
        <v>136811</v>
      </c>
      <c r="H16" s="119">
        <f t="shared" si="4"/>
        <v>0.46505252562029487</v>
      </c>
      <c r="I16" s="118">
        <v>135765</v>
      </c>
      <c r="J16" s="119">
        <f t="shared" si="4"/>
        <v>-7.6455840539138009E-3</v>
      </c>
      <c r="K16" s="118">
        <v>150260</v>
      </c>
      <c r="L16" s="119">
        <f t="shared" si="4"/>
        <v>0.10676536662615543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50300</v>
      </c>
      <c r="D17" s="119">
        <v>-0.43445019114009442</v>
      </c>
      <c r="E17" s="118">
        <v>89465</v>
      </c>
      <c r="F17" s="119">
        <f t="shared" si="4"/>
        <v>0.77862823061630215</v>
      </c>
      <c r="G17" s="118">
        <v>107425</v>
      </c>
      <c r="H17" s="119">
        <f t="shared" si="4"/>
        <v>0.20074889621639747</v>
      </c>
      <c r="I17" s="118">
        <v>125237</v>
      </c>
      <c r="J17" s="119">
        <f t="shared" si="4"/>
        <v>0.16580870374680012</v>
      </c>
      <c r="K17" s="118">
        <v>124231</v>
      </c>
      <c r="L17" s="119">
        <f t="shared" si="4"/>
        <v>-8.0327698683296811E-3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20597</v>
      </c>
      <c r="D18" s="119">
        <v>-0.75692166072650879</v>
      </c>
      <c r="E18" s="118">
        <v>105169</v>
      </c>
      <c r="F18" s="119">
        <f t="shared" si="4"/>
        <v>4.1060348594455505</v>
      </c>
      <c r="G18" s="118">
        <v>132612</v>
      </c>
      <c r="H18" s="119">
        <f t="shared" si="4"/>
        <v>0.26094191254076771</v>
      </c>
      <c r="I18" s="118">
        <v>146405</v>
      </c>
      <c r="J18" s="119">
        <f t="shared" si="4"/>
        <v>0.1040101951557928</v>
      </c>
      <c r="K18" s="118">
        <v>126079</v>
      </c>
      <c r="L18" s="119">
        <f t="shared" si="4"/>
        <v>-0.13883405621392708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22189</v>
      </c>
      <c r="D19" s="119">
        <v>-0.74290613739325895</v>
      </c>
      <c r="E19" s="118">
        <v>91621</v>
      </c>
      <c r="F19" s="119">
        <f t="shared" si="4"/>
        <v>3.1291180314570282</v>
      </c>
      <c r="G19" s="118">
        <v>113773</v>
      </c>
      <c r="H19" s="119">
        <f t="shared" si="4"/>
        <v>0.24177863153643808</v>
      </c>
      <c r="I19" s="118">
        <v>116842</v>
      </c>
      <c r="J19" s="119">
        <f t="shared" si="4"/>
        <v>2.697476554191236E-2</v>
      </c>
      <c r="K19" s="118">
        <v>109675</v>
      </c>
      <c r="L19" s="119">
        <f t="shared" si="4"/>
        <v>-6.1339244449769792E-2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41809</v>
      </c>
      <c r="D20" s="119">
        <v>-0.53155182072829132</v>
      </c>
      <c r="E20" s="118">
        <v>96818</v>
      </c>
      <c r="F20" s="119">
        <f t="shared" si="4"/>
        <v>1.3157214953718097</v>
      </c>
      <c r="G20" s="118">
        <v>108987</v>
      </c>
      <c r="H20" s="119">
        <f t="shared" si="4"/>
        <v>0.12568943791443732</v>
      </c>
      <c r="I20" s="118">
        <v>119696</v>
      </c>
      <c r="J20" s="119">
        <f t="shared" si="4"/>
        <v>9.8259425436061143E-2</v>
      </c>
      <c r="K20" s="118">
        <v>97837</v>
      </c>
      <c r="L20" s="119">
        <f t="shared" si="4"/>
        <v>-0.18262097313193426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442013</v>
      </c>
      <c r="D21" s="122">
        <v>-0.5813537409489351</v>
      </c>
      <c r="E21" s="121">
        <v>749212</v>
      </c>
      <c r="F21" s="122">
        <f t="shared" si="4"/>
        <v>0.6949999208168085</v>
      </c>
      <c r="G21" s="121">
        <v>1316064</v>
      </c>
      <c r="H21" s="122">
        <f t="shared" si="4"/>
        <v>0.75659759854353648</v>
      </c>
      <c r="I21" s="121">
        <v>1447168</v>
      </c>
      <c r="J21" s="122">
        <f t="shared" si="4"/>
        <v>9.9618255647141885E-2</v>
      </c>
      <c r="K21" s="121">
        <v>1453294</v>
      </c>
      <c r="L21" s="122">
        <f t="shared" si="4"/>
        <v>4.2330952591544957E-3</v>
      </c>
      <c r="M21" s="121">
        <v>343323</v>
      </c>
      <c r="N21" s="122">
        <v>-2.114950918198899E-2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70" t="s">
        <v>265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$E$7</f>
        <v>2021</v>
      </c>
      <c r="F29" s="295"/>
      <c r="G29" s="296">
        <f>$G$7</f>
        <v>2022</v>
      </c>
      <c r="H29" s="295"/>
      <c r="I29" s="296">
        <f>$I$7</f>
        <v>2023</v>
      </c>
      <c r="J29" s="295"/>
      <c r="K29" s="296">
        <f>$K$7</f>
        <v>2024</v>
      </c>
      <c r="L29" s="295"/>
      <c r="M29" s="296">
        <f>$M$7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">
        <v>242</v>
      </c>
      <c r="G30" s="116" t="s">
        <v>69</v>
      </c>
      <c r="H30" s="115" t="s">
        <v>242</v>
      </c>
      <c r="I30" s="116" t="s">
        <v>69</v>
      </c>
      <c r="J30" s="115" t="s">
        <v>242</v>
      </c>
      <c r="K30" s="116" t="s">
        <v>69</v>
      </c>
      <c r="L30" s="115" t="s">
        <v>242</v>
      </c>
      <c r="M30" s="116" t="s">
        <v>69</v>
      </c>
      <c r="N30" s="115" t="s">
        <v>266</v>
      </c>
    </row>
    <row r="31" spans="1:15" x14ac:dyDescent="0.25">
      <c r="B31" s="117" t="s">
        <v>71</v>
      </c>
      <c r="C31" s="118">
        <v>20862</v>
      </c>
      <c r="D31" s="119">
        <v>1.5793768545994067</v>
      </c>
      <c r="E31" s="118">
        <v>1702</v>
      </c>
      <c r="F31" s="119">
        <f t="shared" ref="F31:L43" si="6">IFERROR(E31/C31-1,"-")</f>
        <v>-0.91841625922730319</v>
      </c>
      <c r="G31" s="118">
        <v>11560</v>
      </c>
      <c r="H31" s="119">
        <f t="shared" si="6"/>
        <v>5.7920094007050524</v>
      </c>
      <c r="I31" s="118">
        <v>13570</v>
      </c>
      <c r="J31" s="119">
        <f t="shared" si="6"/>
        <v>0.1738754325259515</v>
      </c>
      <c r="K31" s="118">
        <v>13404</v>
      </c>
      <c r="L31" s="119">
        <f t="shared" si="6"/>
        <v>-1.223286661753864E-2</v>
      </c>
      <c r="M31" s="118">
        <v>13521</v>
      </c>
      <c r="N31" s="119">
        <f t="shared" ref="N31:N33" si="7">IFERROR(M31/K31-1,"-")</f>
        <v>8.728737690241628E-3</v>
      </c>
    </row>
    <row r="32" spans="1:15" x14ac:dyDescent="0.25">
      <c r="B32" s="117" t="s">
        <v>73</v>
      </c>
      <c r="C32" s="118">
        <v>16597</v>
      </c>
      <c r="D32" s="119">
        <v>2.1493358633776092</v>
      </c>
      <c r="E32" s="118">
        <v>3589</v>
      </c>
      <c r="F32" s="119">
        <f t="shared" si="6"/>
        <v>-0.78375610050009037</v>
      </c>
      <c r="G32" s="118">
        <v>8808</v>
      </c>
      <c r="H32" s="119">
        <f t="shared" si="6"/>
        <v>1.4541655057118974</v>
      </c>
      <c r="I32" s="118">
        <v>10875</v>
      </c>
      <c r="J32" s="119">
        <f t="shared" si="6"/>
        <v>0.23467302452316074</v>
      </c>
      <c r="K32" s="118">
        <v>9013</v>
      </c>
      <c r="L32" s="119">
        <f t="shared" si="6"/>
        <v>-0.17121839080459766</v>
      </c>
      <c r="M32" s="118">
        <v>12069</v>
      </c>
      <c r="N32" s="119">
        <f t="shared" si="7"/>
        <v>0.33906579385332303</v>
      </c>
    </row>
    <row r="33" spans="2:15" x14ac:dyDescent="0.25">
      <c r="B33" s="117" t="s">
        <v>75</v>
      </c>
      <c r="C33" s="118">
        <v>5317</v>
      </c>
      <c r="D33" s="119">
        <v>-0.49007384674402987</v>
      </c>
      <c r="E33" s="118">
        <v>9537</v>
      </c>
      <c r="F33" s="119">
        <f t="shared" si="6"/>
        <v>0.79368064698138041</v>
      </c>
      <c r="G33" s="118">
        <v>9074</v>
      </c>
      <c r="H33" s="119">
        <f t="shared" si="6"/>
        <v>-4.8547761350529517E-2</v>
      </c>
      <c r="I33" s="118">
        <v>15091</v>
      </c>
      <c r="J33" s="119">
        <f t="shared" si="6"/>
        <v>0.66310337227242666</v>
      </c>
      <c r="K33" s="118">
        <v>13346</v>
      </c>
      <c r="L33" s="119">
        <f t="shared" si="6"/>
        <v>-0.11563183354317141</v>
      </c>
      <c r="M33" s="118">
        <v>12702</v>
      </c>
      <c r="N33" s="119">
        <f t="shared" si="7"/>
        <v>-4.825415854937809E-2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13267</v>
      </c>
      <c r="F34" s="119" t="str">
        <f t="shared" si="6"/>
        <v>-</v>
      </c>
      <c r="G34" s="118">
        <v>14486</v>
      </c>
      <c r="H34" s="119">
        <f t="shared" si="6"/>
        <v>9.1882113514735853E-2</v>
      </c>
      <c r="I34" s="118">
        <v>21668</v>
      </c>
      <c r="J34" s="119">
        <f t="shared" si="6"/>
        <v>0.49578903769156435</v>
      </c>
      <c r="K34" s="118">
        <v>15353</v>
      </c>
      <c r="L34" s="119">
        <f t="shared" si="6"/>
        <v>-0.29144360347055565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18255</v>
      </c>
      <c r="F35" s="119" t="str">
        <f t="shared" si="6"/>
        <v>-</v>
      </c>
      <c r="G35" s="118">
        <v>14287</v>
      </c>
      <c r="H35" s="119">
        <f t="shared" si="6"/>
        <v>-0.21736510545056154</v>
      </c>
      <c r="I35" s="118">
        <v>13349</v>
      </c>
      <c r="J35" s="119">
        <f t="shared" si="6"/>
        <v>-6.5654091131798098E-2</v>
      </c>
      <c r="K35" s="118">
        <v>21013</v>
      </c>
      <c r="L35" s="119">
        <f t="shared" si="6"/>
        <v>0.57412540265188405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22760</v>
      </c>
      <c r="F36" s="119" t="str">
        <f t="shared" si="6"/>
        <v>-</v>
      </c>
      <c r="G36" s="118">
        <v>14239</v>
      </c>
      <c r="H36" s="119">
        <f t="shared" si="6"/>
        <v>-0.37438488576449913</v>
      </c>
      <c r="I36" s="118">
        <v>18322</v>
      </c>
      <c r="J36" s="119">
        <f t="shared" si="6"/>
        <v>0.28674766486410563</v>
      </c>
      <c r="K36" s="118">
        <v>20012</v>
      </c>
      <c r="L36" s="119">
        <f t="shared" si="6"/>
        <v>9.2238838554743019E-2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28666</v>
      </c>
      <c r="F37" s="119" t="str">
        <f t="shared" si="6"/>
        <v>-</v>
      </c>
      <c r="G37" s="118">
        <v>19252</v>
      </c>
      <c r="H37" s="119">
        <f t="shared" si="6"/>
        <v>-0.3284029861159562</v>
      </c>
      <c r="I37" s="118">
        <v>27286</v>
      </c>
      <c r="J37" s="119">
        <f t="shared" si="6"/>
        <v>0.41730729274880529</v>
      </c>
      <c r="K37" s="118">
        <v>25644</v>
      </c>
      <c r="L37" s="119">
        <f t="shared" si="6"/>
        <v>-6.0177380341567055E-2</v>
      </c>
      <c r="M37" s="118"/>
      <c r="N37" s="119"/>
    </row>
    <row r="38" spans="2:15" x14ac:dyDescent="0.25">
      <c r="B38" s="117" t="s">
        <v>85</v>
      </c>
      <c r="C38" s="118">
        <v>30547</v>
      </c>
      <c r="D38" s="119">
        <v>0.29970642045696305</v>
      </c>
      <c r="E38" s="118">
        <v>28927</v>
      </c>
      <c r="F38" s="119">
        <f t="shared" si="6"/>
        <v>-5.3033031066880509E-2</v>
      </c>
      <c r="G38" s="118">
        <v>31594</v>
      </c>
      <c r="H38" s="119">
        <f t="shared" si="6"/>
        <v>9.219760085733042E-2</v>
      </c>
      <c r="I38" s="118">
        <v>26883</v>
      </c>
      <c r="J38" s="119">
        <f t="shared" si="6"/>
        <v>-0.14911059061847187</v>
      </c>
      <c r="K38" s="118">
        <v>30588</v>
      </c>
      <c r="L38" s="119">
        <f t="shared" si="6"/>
        <v>0.13781943979466571</v>
      </c>
      <c r="M38" s="118"/>
      <c r="N38" s="119"/>
    </row>
    <row r="39" spans="2:15" x14ac:dyDescent="0.25">
      <c r="B39" s="117" t="s">
        <v>87</v>
      </c>
      <c r="C39" s="118">
        <v>30000</v>
      </c>
      <c r="D39" s="119">
        <v>0.64717509471256784</v>
      </c>
      <c r="E39" s="118">
        <v>26545</v>
      </c>
      <c r="F39" s="119">
        <f t="shared" si="6"/>
        <v>-0.11516666666666664</v>
      </c>
      <c r="G39" s="118">
        <v>22910</v>
      </c>
      <c r="H39" s="119">
        <f t="shared" si="6"/>
        <v>-0.13693727632322472</v>
      </c>
      <c r="I39" s="118">
        <v>24058</v>
      </c>
      <c r="J39" s="119">
        <f t="shared" si="6"/>
        <v>5.0109122653863025E-2</v>
      </c>
      <c r="K39" s="118">
        <v>21808</v>
      </c>
      <c r="L39" s="119">
        <f t="shared" si="6"/>
        <v>-9.3523983706043756E-2</v>
      </c>
      <c r="M39" s="118"/>
      <c r="N39" s="119"/>
    </row>
    <row r="40" spans="2:15" x14ac:dyDescent="0.25">
      <c r="B40" s="117" t="s">
        <v>89</v>
      </c>
      <c r="C40" s="118">
        <v>9240</v>
      </c>
      <c r="D40" s="119">
        <v>-0.4121389489756967</v>
      </c>
      <c r="E40" s="118">
        <v>18650</v>
      </c>
      <c r="F40" s="119">
        <f t="shared" si="6"/>
        <v>1.0183982683982684</v>
      </c>
      <c r="G40" s="118">
        <v>24745</v>
      </c>
      <c r="H40" s="119">
        <f t="shared" si="6"/>
        <v>0.32680965147453089</v>
      </c>
      <c r="I40" s="118">
        <v>21110</v>
      </c>
      <c r="J40" s="119">
        <f t="shared" si="6"/>
        <v>-0.14689836330571837</v>
      </c>
      <c r="K40" s="118">
        <v>14338</v>
      </c>
      <c r="L40" s="119">
        <f t="shared" si="6"/>
        <v>-0.32079583135954526</v>
      </c>
      <c r="M40" s="118"/>
      <c r="N40" s="119"/>
    </row>
    <row r="41" spans="2:15" x14ac:dyDescent="0.25">
      <c r="B41" s="117" t="s">
        <v>91</v>
      </c>
      <c r="C41" s="118">
        <v>4225</v>
      </c>
      <c r="D41" s="119">
        <v>-0.72914930444259252</v>
      </c>
      <c r="E41" s="118">
        <v>10836</v>
      </c>
      <c r="F41" s="119">
        <f t="shared" si="6"/>
        <v>1.5647337278106508</v>
      </c>
      <c r="G41" s="118">
        <v>28104</v>
      </c>
      <c r="H41" s="119">
        <f t="shared" si="6"/>
        <v>1.593576965669989</v>
      </c>
      <c r="I41" s="118">
        <v>11487</v>
      </c>
      <c r="J41" s="119">
        <f t="shared" si="6"/>
        <v>-0.591268146883006</v>
      </c>
      <c r="K41" s="118">
        <v>9819</v>
      </c>
      <c r="L41" s="119">
        <f t="shared" si="6"/>
        <v>-0.14520762601201354</v>
      </c>
      <c r="M41" s="118"/>
      <c r="N41" s="119"/>
    </row>
    <row r="42" spans="2:15" x14ac:dyDescent="0.25">
      <c r="B42" s="117" t="s">
        <v>93</v>
      </c>
      <c r="C42" s="118">
        <v>7870</v>
      </c>
      <c r="D42" s="119">
        <v>-0.47707641196013284</v>
      </c>
      <c r="E42" s="118">
        <v>16269</v>
      </c>
      <c r="F42" s="119">
        <f t="shared" si="6"/>
        <v>1.0672172808132148</v>
      </c>
      <c r="G42" s="118">
        <v>21520</v>
      </c>
      <c r="H42" s="119">
        <f t="shared" si="6"/>
        <v>0.32276107935337151</v>
      </c>
      <c r="I42" s="118">
        <v>15397</v>
      </c>
      <c r="J42" s="119">
        <f t="shared" si="6"/>
        <v>-0.2845260223048327</v>
      </c>
      <c r="K42" s="118">
        <v>13481</v>
      </c>
      <c r="L42" s="119">
        <f t="shared" si="6"/>
        <v>-0.12443982594011815</v>
      </c>
      <c r="M42" s="118"/>
      <c r="N42" s="119"/>
    </row>
    <row r="43" spans="2:15" ht="15.75" x14ac:dyDescent="0.25">
      <c r="B43" s="120" t="s">
        <v>30</v>
      </c>
      <c r="C43" s="121">
        <v>125264</v>
      </c>
      <c r="D43" s="122">
        <v>-0.22979395832436655</v>
      </c>
      <c r="E43" s="121">
        <v>199003</v>
      </c>
      <c r="F43" s="122">
        <f t="shared" si="6"/>
        <v>0.58866873163877886</v>
      </c>
      <c r="G43" s="121">
        <v>220579</v>
      </c>
      <c r="H43" s="122">
        <f t="shared" si="6"/>
        <v>0.10842047607322503</v>
      </c>
      <c r="I43" s="121">
        <v>219096</v>
      </c>
      <c r="J43" s="122">
        <f t="shared" si="6"/>
        <v>-6.7232148119268365E-3</v>
      </c>
      <c r="K43" s="121">
        <v>207819</v>
      </c>
      <c r="L43" s="122">
        <f t="shared" si="6"/>
        <v>-5.1470588235294157E-2</v>
      </c>
      <c r="M43" s="121">
        <v>38292</v>
      </c>
      <c r="N43" s="122">
        <v>7.0715543997986741E-2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70" t="s">
        <v>267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$E$7</f>
        <v>2021</v>
      </c>
      <c r="F51" s="295"/>
      <c r="G51" s="296">
        <f>$G$7</f>
        <v>2022</v>
      </c>
      <c r="H51" s="295"/>
      <c r="I51" s="296">
        <f>$I$7</f>
        <v>2023</v>
      </c>
      <c r="J51" s="295"/>
      <c r="K51" s="296">
        <f>$K$7</f>
        <v>2024</v>
      </c>
      <c r="L51" s="295"/>
      <c r="M51" s="296">
        <f>$M$7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">
        <v>242</v>
      </c>
      <c r="G52" s="116" t="s">
        <v>69</v>
      </c>
      <c r="H52" s="115" t="s">
        <v>242</v>
      </c>
      <c r="I52" s="116" t="s">
        <v>69</v>
      </c>
      <c r="J52" s="115" t="s">
        <v>242</v>
      </c>
      <c r="K52" s="116" t="s">
        <v>69</v>
      </c>
      <c r="L52" s="115" t="s">
        <v>242</v>
      </c>
      <c r="M52" s="116" t="s">
        <v>69</v>
      </c>
      <c r="N52" s="115" t="s">
        <v>266</v>
      </c>
    </row>
    <row r="53" spans="1:15" x14ac:dyDescent="0.25">
      <c r="A53" s="1">
        <v>1</v>
      </c>
      <c r="B53" s="117" t="s">
        <v>71</v>
      </c>
      <c r="C53" s="118">
        <v>19834</v>
      </c>
      <c r="D53" s="119">
        <v>2.3714091449940509</v>
      </c>
      <c r="E53" s="118">
        <v>355</v>
      </c>
      <c r="F53" s="119">
        <f>IFERROR(E53/C53-1,"-")</f>
        <v>-0.98210144196833715</v>
      </c>
      <c r="G53" s="118">
        <v>6030</v>
      </c>
      <c r="H53" s="119">
        <f>IFERROR(G53/E53-1,"-")</f>
        <v>15.985915492957748</v>
      </c>
      <c r="I53" s="118">
        <v>10446</v>
      </c>
      <c r="J53" s="119">
        <f>IFERROR(I53/G53-1,"-")</f>
        <v>0.73233830845771153</v>
      </c>
      <c r="K53" s="118">
        <v>11099</v>
      </c>
      <c r="L53" s="119">
        <f>IFERROR(K53/I53-1,"-")</f>
        <v>6.251196630289102E-2</v>
      </c>
      <c r="M53" s="118">
        <v>9590</v>
      </c>
      <c r="N53" s="119">
        <f t="shared" ref="N53:N55" si="8">IFERROR(M53/K53-1,"-")</f>
        <v>-0.1359581944319308</v>
      </c>
    </row>
    <row r="54" spans="1:15" x14ac:dyDescent="0.25">
      <c r="A54" s="1">
        <v>2</v>
      </c>
      <c r="B54" s="117" t="s">
        <v>73</v>
      </c>
      <c r="C54" s="118">
        <v>14781</v>
      </c>
      <c r="D54" s="119">
        <v>2.3133826496301277</v>
      </c>
      <c r="E54" s="118">
        <v>0</v>
      </c>
      <c r="F54" s="119">
        <f t="shared" ref="F54:L65" si="9">IFERROR(E54/C54-1,"-")</f>
        <v>-1</v>
      </c>
      <c r="G54" s="118">
        <v>4164</v>
      </c>
      <c r="H54" s="119" t="str">
        <f t="shared" si="9"/>
        <v>-</v>
      </c>
      <c r="I54" s="118">
        <v>7322</v>
      </c>
      <c r="J54" s="119">
        <f t="shared" si="9"/>
        <v>0.75840537944284336</v>
      </c>
      <c r="K54" s="118">
        <v>6226</v>
      </c>
      <c r="L54" s="119">
        <f t="shared" si="9"/>
        <v>-0.14968587817536194</v>
      </c>
      <c r="M54" s="118">
        <v>8402</v>
      </c>
      <c r="N54" s="119">
        <f t="shared" si="8"/>
        <v>0.3495020880179891</v>
      </c>
    </row>
    <row r="55" spans="1:15" x14ac:dyDescent="0.25">
      <c r="A55" s="1">
        <v>3</v>
      </c>
      <c r="B55" s="117" t="s">
        <v>75</v>
      </c>
      <c r="C55" s="118">
        <v>4526</v>
      </c>
      <c r="D55" s="119">
        <v>-0.49054479963980191</v>
      </c>
      <c r="E55" s="118">
        <v>0</v>
      </c>
      <c r="F55" s="119">
        <f t="shared" si="9"/>
        <v>-1</v>
      </c>
      <c r="G55" s="118">
        <v>5754</v>
      </c>
      <c r="H55" s="119" t="str">
        <f t="shared" si="9"/>
        <v>-</v>
      </c>
      <c r="I55" s="118">
        <v>12025</v>
      </c>
      <c r="J55" s="119">
        <f t="shared" si="9"/>
        <v>1.0898505387556483</v>
      </c>
      <c r="K55" s="118">
        <v>10522</v>
      </c>
      <c r="L55" s="119">
        <f t="shared" si="9"/>
        <v>-0.12498960498960499</v>
      </c>
      <c r="M55" s="118">
        <v>8419</v>
      </c>
      <c r="N55" s="119">
        <f t="shared" si="8"/>
        <v>-0.1998669454476335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1016</v>
      </c>
      <c r="F56" s="119" t="str">
        <f t="shared" si="9"/>
        <v>-</v>
      </c>
      <c r="G56" s="118">
        <v>8238</v>
      </c>
      <c r="H56" s="119">
        <f t="shared" si="9"/>
        <v>7.1082677165354333</v>
      </c>
      <c r="I56" s="118">
        <v>11217</v>
      </c>
      <c r="J56" s="119">
        <f t="shared" si="9"/>
        <v>0.36161689730517121</v>
      </c>
      <c r="K56" s="118">
        <v>12181</v>
      </c>
      <c r="L56" s="119">
        <f t="shared" si="9"/>
        <v>8.5940982437371805E-2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2368</v>
      </c>
      <c r="F57" s="119" t="str">
        <f t="shared" si="9"/>
        <v>-</v>
      </c>
      <c r="G57" s="118">
        <v>8230</v>
      </c>
      <c r="H57" s="119">
        <f t="shared" si="9"/>
        <v>2.4755067567567566</v>
      </c>
      <c r="I57" s="118">
        <v>10705</v>
      </c>
      <c r="J57" s="119">
        <f t="shared" si="9"/>
        <v>0.30072904009720536</v>
      </c>
      <c r="K57" s="118">
        <v>16997</v>
      </c>
      <c r="L57" s="119">
        <f t="shared" si="9"/>
        <v>0.58776272769733762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13959</v>
      </c>
      <c r="F58" s="119" t="str">
        <f t="shared" si="9"/>
        <v>-</v>
      </c>
      <c r="G58" s="118">
        <v>11640</v>
      </c>
      <c r="H58" s="119">
        <f t="shared" si="9"/>
        <v>-0.1661293788953363</v>
      </c>
      <c r="I58" s="118">
        <v>13389</v>
      </c>
      <c r="J58" s="119">
        <f t="shared" si="9"/>
        <v>0.1502577319587628</v>
      </c>
      <c r="K58" s="118">
        <v>14806</v>
      </c>
      <c r="L58" s="119">
        <f t="shared" si="9"/>
        <v>0.10583314661289123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18588</v>
      </c>
      <c r="F59" s="119" t="str">
        <f t="shared" si="9"/>
        <v>-</v>
      </c>
      <c r="G59" s="118">
        <v>16093</v>
      </c>
      <c r="H59" s="119">
        <f t="shared" si="9"/>
        <v>-0.13422638261243813</v>
      </c>
      <c r="I59" s="118">
        <v>19485</v>
      </c>
      <c r="J59" s="119">
        <f t="shared" si="9"/>
        <v>0.21077487106195236</v>
      </c>
      <c r="K59" s="118">
        <v>16922</v>
      </c>
      <c r="L59" s="119">
        <f t="shared" si="9"/>
        <v>-0.1315370798049782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29598</v>
      </c>
      <c r="D60" s="119">
        <v>0.97649415692821373</v>
      </c>
      <c r="E60" s="118">
        <v>19378</v>
      </c>
      <c r="F60" s="119">
        <f t="shared" si="9"/>
        <v>-0.34529360091898098</v>
      </c>
      <c r="G60" s="118">
        <v>20033</v>
      </c>
      <c r="H60" s="119">
        <f t="shared" si="9"/>
        <v>3.3801217875941703E-2</v>
      </c>
      <c r="I60" s="118">
        <v>20000</v>
      </c>
      <c r="J60" s="119">
        <f t="shared" si="9"/>
        <v>-1.6472819847251907E-3</v>
      </c>
      <c r="K60" s="118">
        <v>18481</v>
      </c>
      <c r="L60" s="119">
        <f t="shared" si="9"/>
        <v>-7.5949999999999962E-2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29307</v>
      </c>
      <c r="D61" s="119">
        <v>1.4762991128010139</v>
      </c>
      <c r="E61" s="118">
        <v>13290</v>
      </c>
      <c r="F61" s="119">
        <f t="shared" si="9"/>
        <v>-0.54652472105640293</v>
      </c>
      <c r="G61" s="118">
        <v>17725</v>
      </c>
      <c r="H61" s="119">
        <f t="shared" si="9"/>
        <v>0.33370955605718589</v>
      </c>
      <c r="I61" s="118">
        <v>17405</v>
      </c>
      <c r="J61" s="119">
        <f t="shared" si="9"/>
        <v>-1.8053596614950651E-2</v>
      </c>
      <c r="K61" s="118">
        <v>14713</v>
      </c>
      <c r="L61" s="119">
        <f t="shared" si="9"/>
        <v>-0.15466819879345017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6135</v>
      </c>
      <c r="D62" s="119">
        <v>-0.49729596853490654</v>
      </c>
      <c r="E62" s="118">
        <v>8398</v>
      </c>
      <c r="F62" s="119">
        <f t="shared" si="9"/>
        <v>0.36886715566422157</v>
      </c>
      <c r="G62" s="118">
        <v>13863</v>
      </c>
      <c r="H62" s="119">
        <f t="shared" si="9"/>
        <v>0.65075017861395579</v>
      </c>
      <c r="I62" s="118">
        <v>17037</v>
      </c>
      <c r="J62" s="119">
        <f t="shared" si="9"/>
        <v>0.22895477169443845</v>
      </c>
      <c r="K62" s="118">
        <v>9764</v>
      </c>
      <c r="L62" s="119">
        <f t="shared" si="9"/>
        <v>-0.42689440629218756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1370</v>
      </c>
      <c r="D63" s="119">
        <v>-0.89727824848166748</v>
      </c>
      <c r="E63" s="118">
        <v>5966</v>
      </c>
      <c r="F63" s="119">
        <f t="shared" si="9"/>
        <v>3.3547445255474448</v>
      </c>
      <c r="G63" s="118">
        <v>17150</v>
      </c>
      <c r="H63" s="119">
        <f t="shared" si="9"/>
        <v>1.8746228628897081</v>
      </c>
      <c r="I63" s="118">
        <v>9424</v>
      </c>
      <c r="J63" s="119">
        <f t="shared" si="9"/>
        <v>-0.45049562682215738</v>
      </c>
      <c r="K63" s="118">
        <v>7049</v>
      </c>
      <c r="L63" s="119">
        <f t="shared" si="9"/>
        <v>-0.25201612903225812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2603</v>
      </c>
      <c r="D64" s="119">
        <v>-0.79377277768974808</v>
      </c>
      <c r="E64" s="118">
        <v>9654</v>
      </c>
      <c r="F64" s="119">
        <f t="shared" si="9"/>
        <v>2.7087975412985017</v>
      </c>
      <c r="G64" s="118">
        <v>16155</v>
      </c>
      <c r="H64" s="119">
        <f t="shared" si="9"/>
        <v>0.67339962709757617</v>
      </c>
      <c r="I64" s="118">
        <v>13222</v>
      </c>
      <c r="J64" s="119">
        <f t="shared" si="9"/>
        <v>-0.18155369854534198</v>
      </c>
      <c r="K64" s="118">
        <v>9980</v>
      </c>
      <c r="L64" s="119">
        <f t="shared" si="9"/>
        <v>-0.24519739827560127</v>
      </c>
      <c r="M64" s="118"/>
      <c r="N64" s="119"/>
    </row>
    <row r="65" spans="1:15" ht="15.75" x14ac:dyDescent="0.25">
      <c r="B65" s="120" t="s">
        <v>30</v>
      </c>
      <c r="C65" s="121">
        <v>108562</v>
      </c>
      <c r="D65" s="122">
        <v>-9.6957194430118632E-2</v>
      </c>
      <c r="E65" s="121">
        <v>92972</v>
      </c>
      <c r="F65" s="122">
        <f t="shared" si="9"/>
        <v>-0.14360457618687938</v>
      </c>
      <c r="G65" s="121">
        <v>145075</v>
      </c>
      <c r="H65" s="122">
        <f t="shared" si="9"/>
        <v>0.56041603923761985</v>
      </c>
      <c r="I65" s="121">
        <v>161677</v>
      </c>
      <c r="J65" s="122">
        <f t="shared" si="9"/>
        <v>0.11443735998621407</v>
      </c>
      <c r="K65" s="121">
        <v>148740</v>
      </c>
      <c r="L65" s="122">
        <f t="shared" si="9"/>
        <v>-8.0017565887541164E-2</v>
      </c>
      <c r="M65" s="121">
        <v>26411</v>
      </c>
      <c r="N65" s="122">
        <v>-5.1567493805436904E-2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70" t="s">
        <v>268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$E$7</f>
        <v>2021</v>
      </c>
      <c r="F73" s="295"/>
      <c r="G73" s="296">
        <f>$G$7</f>
        <v>2022</v>
      </c>
      <c r="H73" s="295"/>
      <c r="I73" s="296">
        <f>$I$7</f>
        <v>2023</v>
      </c>
      <c r="J73" s="295"/>
      <c r="K73" s="296">
        <f>$K$7</f>
        <v>2024</v>
      </c>
      <c r="L73" s="295"/>
      <c r="M73" s="296">
        <f>$M$7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">
        <v>242</v>
      </c>
      <c r="G74" s="116" t="s">
        <v>69</v>
      </c>
      <c r="H74" s="115" t="s">
        <v>242</v>
      </c>
      <c r="I74" s="116" t="s">
        <v>69</v>
      </c>
      <c r="J74" s="115" t="s">
        <v>242</v>
      </c>
      <c r="K74" s="116" t="s">
        <v>69</v>
      </c>
      <c r="L74" s="115" t="s">
        <v>242</v>
      </c>
      <c r="M74" s="116" t="s">
        <v>69</v>
      </c>
      <c r="N74" s="115" t="s">
        <v>266</v>
      </c>
    </row>
    <row r="75" spans="1:15" x14ac:dyDescent="0.25">
      <c r="A75" s="1">
        <v>1</v>
      </c>
      <c r="B75" s="117" t="s">
        <v>71</v>
      </c>
      <c r="C75" s="118">
        <v>1028</v>
      </c>
      <c r="D75" s="119">
        <v>-0.53378684807256238</v>
      </c>
      <c r="E75" s="118">
        <v>1347</v>
      </c>
      <c r="F75" s="119">
        <f>IFERROR(E75/C75-1,"-")</f>
        <v>0.31031128404669261</v>
      </c>
      <c r="G75" s="118">
        <v>5530</v>
      </c>
      <c r="H75" s="119">
        <f>IFERROR(G75/E75-1,"-")</f>
        <v>3.1054194506310315</v>
      </c>
      <c r="I75" s="118">
        <v>3124</v>
      </c>
      <c r="J75" s="119">
        <f>IFERROR(I75/G75-1,"-")</f>
        <v>-0.43508137432188065</v>
      </c>
      <c r="K75" s="118">
        <v>2305</v>
      </c>
      <c r="L75" s="119">
        <f>IFERROR(K75/I75-1,"-")</f>
        <v>-0.26216389244558258</v>
      </c>
      <c r="M75" s="118">
        <v>3931</v>
      </c>
      <c r="N75" s="119">
        <f t="shared" ref="N75:N77" si="10">IFERROR(M75/K75-1,"-")</f>
        <v>0.70542299349240789</v>
      </c>
    </row>
    <row r="76" spans="1:15" x14ac:dyDescent="0.25">
      <c r="A76" s="1">
        <v>2</v>
      </c>
      <c r="B76" s="117" t="s">
        <v>73</v>
      </c>
      <c r="C76" s="118">
        <v>1816</v>
      </c>
      <c r="D76" s="119">
        <v>1.2447466007416566</v>
      </c>
      <c r="E76" s="118">
        <v>3589</v>
      </c>
      <c r="F76" s="119">
        <f t="shared" ref="F76:L87" si="11">IFERROR(E76/C76-1,"-")</f>
        <v>0.9763215859030836</v>
      </c>
      <c r="G76" s="118">
        <v>4644</v>
      </c>
      <c r="H76" s="119">
        <f t="shared" si="11"/>
        <v>0.29395374756199488</v>
      </c>
      <c r="I76" s="118">
        <v>3553</v>
      </c>
      <c r="J76" s="119">
        <f t="shared" si="11"/>
        <v>-0.2349267872523686</v>
      </c>
      <c r="K76" s="118">
        <v>2787</v>
      </c>
      <c r="L76" s="119">
        <f t="shared" si="11"/>
        <v>-0.21559245707852515</v>
      </c>
      <c r="M76" s="118">
        <v>3667</v>
      </c>
      <c r="N76" s="119">
        <f t="shared" si="10"/>
        <v>0.31575170434158584</v>
      </c>
    </row>
    <row r="77" spans="1:15" x14ac:dyDescent="0.25">
      <c r="A77" s="1">
        <v>3</v>
      </c>
      <c r="B77" s="117" t="s">
        <v>75</v>
      </c>
      <c r="C77" s="118">
        <v>791</v>
      </c>
      <c r="D77" s="119">
        <v>-0.48736228127025272</v>
      </c>
      <c r="E77" s="118">
        <v>9537</v>
      </c>
      <c r="F77" s="119">
        <f t="shared" si="11"/>
        <v>11.056890012642224</v>
      </c>
      <c r="G77" s="118">
        <v>3320</v>
      </c>
      <c r="H77" s="119">
        <f t="shared" si="11"/>
        <v>-0.65188214323162419</v>
      </c>
      <c r="I77" s="118">
        <v>3066</v>
      </c>
      <c r="J77" s="119">
        <f t="shared" si="11"/>
        <v>-7.6506024096385516E-2</v>
      </c>
      <c r="K77" s="118">
        <v>2824</v>
      </c>
      <c r="L77" s="119">
        <f t="shared" si="11"/>
        <v>-7.8930202217873502E-2</v>
      </c>
      <c r="M77" s="118">
        <v>4283</v>
      </c>
      <c r="N77" s="119">
        <f t="shared" si="10"/>
        <v>0.51664305949008504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12251</v>
      </c>
      <c r="F78" s="119" t="str">
        <f t="shared" si="11"/>
        <v>-</v>
      </c>
      <c r="G78" s="118">
        <v>6248</v>
      </c>
      <c r="H78" s="119">
        <f t="shared" si="11"/>
        <v>-0.49000081625989711</v>
      </c>
      <c r="I78" s="118">
        <v>10451</v>
      </c>
      <c r="J78" s="119">
        <f t="shared" si="11"/>
        <v>0.6726952624839948</v>
      </c>
      <c r="K78" s="118">
        <v>3172</v>
      </c>
      <c r="L78" s="119">
        <f t="shared" si="11"/>
        <v>-0.69648837431824706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15887</v>
      </c>
      <c r="F79" s="119" t="str">
        <f t="shared" si="11"/>
        <v>-</v>
      </c>
      <c r="G79" s="118">
        <v>6057</v>
      </c>
      <c r="H79" s="119">
        <f t="shared" si="11"/>
        <v>-0.61874488575564923</v>
      </c>
      <c r="I79" s="118">
        <v>2644</v>
      </c>
      <c r="J79" s="119">
        <f t="shared" si="11"/>
        <v>-0.56348027076110285</v>
      </c>
      <c r="K79" s="118">
        <v>4016</v>
      </c>
      <c r="L79" s="119">
        <f t="shared" si="11"/>
        <v>0.51891074130105896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8801</v>
      </c>
      <c r="F80" s="119" t="str">
        <f t="shared" si="11"/>
        <v>-</v>
      </c>
      <c r="G80" s="118">
        <v>2599</v>
      </c>
      <c r="H80" s="119">
        <f t="shared" si="11"/>
        <v>-0.70469264856266334</v>
      </c>
      <c r="I80" s="118">
        <v>4933</v>
      </c>
      <c r="J80" s="119">
        <f t="shared" si="11"/>
        <v>0.89803770681031159</v>
      </c>
      <c r="K80" s="118">
        <v>5206</v>
      </c>
      <c r="L80" s="119">
        <f t="shared" si="11"/>
        <v>5.5341577133590114E-2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10078</v>
      </c>
      <c r="F81" s="119" t="str">
        <f t="shared" si="11"/>
        <v>-</v>
      </c>
      <c r="G81" s="118">
        <v>3159</v>
      </c>
      <c r="H81" s="119">
        <f t="shared" si="11"/>
        <v>-0.6865449493947211</v>
      </c>
      <c r="I81" s="118">
        <v>7801</v>
      </c>
      <c r="J81" s="119">
        <f t="shared" si="11"/>
        <v>1.4694523583412473</v>
      </c>
      <c r="K81" s="118">
        <v>8722</v>
      </c>
      <c r="L81" s="119">
        <f t="shared" si="11"/>
        <v>0.11806178695039105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949</v>
      </c>
      <c r="D82" s="119">
        <v>-0.88871951219512191</v>
      </c>
      <c r="E82" s="118">
        <v>9549</v>
      </c>
      <c r="F82" s="119">
        <f t="shared" si="11"/>
        <v>9.0621707060063219</v>
      </c>
      <c r="G82" s="118">
        <v>11561</v>
      </c>
      <c r="H82" s="119">
        <f t="shared" si="11"/>
        <v>0.21070269138129638</v>
      </c>
      <c r="I82" s="118">
        <v>6883</v>
      </c>
      <c r="J82" s="119">
        <f t="shared" si="11"/>
        <v>-0.4046362771386558</v>
      </c>
      <c r="K82" s="118">
        <v>12107</v>
      </c>
      <c r="L82" s="119">
        <f t="shared" si="11"/>
        <v>0.75897137875926202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693</v>
      </c>
      <c r="D83" s="119">
        <v>-0.89134524929444969</v>
      </c>
      <c r="E83" s="118">
        <v>13255</v>
      </c>
      <c r="F83" s="119">
        <f t="shared" si="11"/>
        <v>18.126984126984127</v>
      </c>
      <c r="G83" s="118">
        <v>5185</v>
      </c>
      <c r="H83" s="119">
        <f t="shared" si="11"/>
        <v>-0.6088268577895134</v>
      </c>
      <c r="I83" s="118">
        <v>6653</v>
      </c>
      <c r="J83" s="119">
        <f t="shared" si="11"/>
        <v>0.28312439729990357</v>
      </c>
      <c r="K83" s="118">
        <v>7095</v>
      </c>
      <c r="L83" s="119">
        <f t="shared" si="11"/>
        <v>6.6436194198106202E-2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3105</v>
      </c>
      <c r="D84" s="119">
        <v>-0.11639157655093912</v>
      </c>
      <c r="E84" s="118">
        <v>10252</v>
      </c>
      <c r="F84" s="119">
        <f t="shared" si="11"/>
        <v>2.3017713365539452</v>
      </c>
      <c r="G84" s="118">
        <v>10882</v>
      </c>
      <c r="H84" s="119">
        <f t="shared" si="11"/>
        <v>6.1451424112368258E-2</v>
      </c>
      <c r="I84" s="118">
        <v>4073</v>
      </c>
      <c r="J84" s="119">
        <f t="shared" si="11"/>
        <v>-0.62571218526006245</v>
      </c>
      <c r="K84" s="118">
        <v>4574</v>
      </c>
      <c r="L84" s="119">
        <f t="shared" si="11"/>
        <v>0.12300515590473848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2855</v>
      </c>
      <c r="D85" s="119">
        <v>0.26215738284703805</v>
      </c>
      <c r="E85" s="118">
        <v>4870</v>
      </c>
      <c r="F85" s="119">
        <f t="shared" si="11"/>
        <v>0.7057793345008756</v>
      </c>
      <c r="G85" s="118">
        <v>10954</v>
      </c>
      <c r="H85" s="119">
        <f t="shared" si="11"/>
        <v>1.2492813141683778</v>
      </c>
      <c r="I85" s="118">
        <v>2063</v>
      </c>
      <c r="J85" s="119">
        <f t="shared" si="11"/>
        <v>-0.81166697096950879</v>
      </c>
      <c r="K85" s="118">
        <v>2770</v>
      </c>
      <c r="L85" s="119">
        <f t="shared" si="11"/>
        <v>0.34270479883664562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5267</v>
      </c>
      <c r="D86" s="119">
        <v>1.1692751235584842</v>
      </c>
      <c r="E86" s="118">
        <v>6615</v>
      </c>
      <c r="F86" s="119">
        <f t="shared" si="11"/>
        <v>0.25593316878678563</v>
      </c>
      <c r="G86" s="118">
        <v>5365</v>
      </c>
      <c r="H86" s="119">
        <f t="shared" si="11"/>
        <v>-0.18896447467876043</v>
      </c>
      <c r="I86" s="118">
        <v>2175</v>
      </c>
      <c r="J86" s="119">
        <f t="shared" si="11"/>
        <v>-0.59459459459459452</v>
      </c>
      <c r="K86" s="118">
        <v>3501</v>
      </c>
      <c r="L86" s="119">
        <f t="shared" si="11"/>
        <v>0.60965517241379308</v>
      </c>
      <c r="M86" s="118"/>
      <c r="N86" s="119"/>
    </row>
    <row r="87" spans="1:15" ht="15.75" x14ac:dyDescent="0.25">
      <c r="B87" s="120" t="s">
        <v>30</v>
      </c>
      <c r="C87" s="121">
        <v>16702</v>
      </c>
      <c r="D87" s="122">
        <v>-0.60626134515193664</v>
      </c>
      <c r="E87" s="121">
        <v>106031</v>
      </c>
      <c r="F87" s="122">
        <f t="shared" si="11"/>
        <v>5.3484013890552031</v>
      </c>
      <c r="G87" s="121">
        <v>75504</v>
      </c>
      <c r="H87" s="122">
        <f t="shared" si="11"/>
        <v>-0.28790636700587569</v>
      </c>
      <c r="I87" s="121">
        <v>57419</v>
      </c>
      <c r="J87" s="122">
        <f t="shared" si="11"/>
        <v>-0.23952373384191561</v>
      </c>
      <c r="K87" s="121">
        <v>59079</v>
      </c>
      <c r="L87" s="122">
        <f t="shared" si="11"/>
        <v>2.8910291018652279E-2</v>
      </c>
      <c r="M87" s="121">
        <v>11881</v>
      </c>
      <c r="N87" s="122">
        <v>0.50088428499242044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70" t="s">
        <v>269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$C$7</f>
        <v>2020</v>
      </c>
      <c r="D95" s="295"/>
      <c r="E95" s="296">
        <f>$E$7</f>
        <v>2021</v>
      </c>
      <c r="F95" s="295"/>
      <c r="G95" s="296">
        <f>$G$7</f>
        <v>2022</v>
      </c>
      <c r="H95" s="295"/>
      <c r="I95" s="296">
        <f>$I$7</f>
        <v>2023</v>
      </c>
      <c r="J95" s="295"/>
      <c r="K95" s="296">
        <f>$K$7</f>
        <v>2024</v>
      </c>
      <c r="L95" s="295"/>
      <c r="M95" s="296">
        <f>$M$7</f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">
        <v>242</v>
      </c>
      <c r="G96" s="116" t="s">
        <v>69</v>
      </c>
      <c r="H96" s="115" t="s">
        <v>242</v>
      </c>
      <c r="I96" s="116" t="s">
        <v>69</v>
      </c>
      <c r="J96" s="115" t="s">
        <v>242</v>
      </c>
      <c r="K96" s="116" t="s">
        <v>69</v>
      </c>
      <c r="L96" s="115" t="s">
        <v>242</v>
      </c>
      <c r="M96" s="116" t="s">
        <v>69</v>
      </c>
      <c r="N96" s="115" t="s">
        <v>266</v>
      </c>
    </row>
    <row r="97" spans="2:14" x14ac:dyDescent="0.25">
      <c r="B97" s="117" t="s">
        <v>71</v>
      </c>
      <c r="C97" s="118">
        <v>83005</v>
      </c>
      <c r="D97" s="119">
        <v>-6.4616459504840074E-2</v>
      </c>
      <c r="E97" s="118">
        <v>16770</v>
      </c>
      <c r="F97" s="119">
        <f t="shared" ref="F97:L109" si="12">IFERROR(E97/C97-1,"-")</f>
        <v>-0.79796397807361008</v>
      </c>
      <c r="G97" s="118">
        <v>84324</v>
      </c>
      <c r="H97" s="119">
        <f t="shared" si="12"/>
        <v>4.0282647584973166</v>
      </c>
      <c r="I97" s="118">
        <v>85306</v>
      </c>
      <c r="J97" s="119">
        <f t="shared" si="12"/>
        <v>1.1645557611118962E-2</v>
      </c>
      <c r="K97" s="118">
        <v>101589</v>
      </c>
      <c r="L97" s="119">
        <f t="shared" si="12"/>
        <v>0.19087754671418189</v>
      </c>
      <c r="M97" s="118">
        <v>101638</v>
      </c>
      <c r="N97" s="119">
        <f t="shared" ref="N97:N99" si="13">IFERROR(M97/K97-1,"-")</f>
        <v>4.8233568595024146E-4</v>
      </c>
    </row>
    <row r="98" spans="2:14" x14ac:dyDescent="0.25">
      <c r="B98" s="117" t="s">
        <v>73</v>
      </c>
      <c r="C98" s="118">
        <v>82408</v>
      </c>
      <c r="D98" s="119">
        <v>-3.3903868698710427E-2</v>
      </c>
      <c r="E98" s="118">
        <v>6049</v>
      </c>
      <c r="F98" s="119">
        <f t="shared" si="12"/>
        <v>-0.92659693233666629</v>
      </c>
      <c r="G98" s="118">
        <v>92342</v>
      </c>
      <c r="H98" s="119">
        <f t="shared" si="12"/>
        <v>14.265663746073731</v>
      </c>
      <c r="I98" s="118">
        <v>97165</v>
      </c>
      <c r="J98" s="119">
        <f t="shared" si="12"/>
        <v>5.2229754607870715E-2</v>
      </c>
      <c r="K98" s="118">
        <v>104182</v>
      </c>
      <c r="L98" s="119">
        <f t="shared" si="12"/>
        <v>7.2217362218905956E-2</v>
      </c>
      <c r="M98" s="118">
        <v>103353</v>
      </c>
      <c r="N98" s="119">
        <f t="shared" si="13"/>
        <v>-7.9572286959359584E-3</v>
      </c>
    </row>
    <row r="99" spans="2:14" x14ac:dyDescent="0.25">
      <c r="B99" s="117" t="s">
        <v>75</v>
      </c>
      <c r="C99" s="118">
        <v>40454</v>
      </c>
      <c r="D99" s="119">
        <v>-0.51810644684804874</v>
      </c>
      <c r="E99" s="118">
        <v>16624</v>
      </c>
      <c r="F99" s="119">
        <f t="shared" si="12"/>
        <v>-0.58906412221288385</v>
      </c>
      <c r="G99" s="118">
        <v>100237</v>
      </c>
      <c r="H99" s="119">
        <f t="shared" si="12"/>
        <v>5.0296559191530319</v>
      </c>
      <c r="I99" s="118">
        <v>93443</v>
      </c>
      <c r="J99" s="119">
        <f t="shared" si="12"/>
        <v>-6.7779362909903496E-2</v>
      </c>
      <c r="K99" s="118">
        <v>109207</v>
      </c>
      <c r="L99" s="119">
        <f t="shared" si="12"/>
        <v>0.16870177541388864</v>
      </c>
      <c r="M99" s="118">
        <v>100040</v>
      </c>
      <c r="N99" s="119">
        <f t="shared" si="13"/>
        <v>-8.3941505581144105E-2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21667</v>
      </c>
      <c r="F100" s="119" t="str">
        <f t="shared" si="12"/>
        <v>-</v>
      </c>
      <c r="G100" s="118">
        <v>98530</v>
      </c>
      <c r="H100" s="119">
        <f t="shared" si="12"/>
        <v>3.5474685004846078</v>
      </c>
      <c r="I100" s="118">
        <v>100611</v>
      </c>
      <c r="J100" s="119">
        <f t="shared" si="12"/>
        <v>2.112047092256164E-2</v>
      </c>
      <c r="K100" s="118">
        <v>97680</v>
      </c>
      <c r="L100" s="119">
        <f t="shared" si="12"/>
        <v>-2.9132003458866351E-2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24604</v>
      </c>
      <c r="F101" s="119" t="str">
        <f t="shared" si="12"/>
        <v>-</v>
      </c>
      <c r="G101" s="118">
        <v>89765</v>
      </c>
      <c r="H101" s="119">
        <f t="shared" si="12"/>
        <v>2.6483905056088441</v>
      </c>
      <c r="I101" s="118">
        <v>97953</v>
      </c>
      <c r="J101" s="119">
        <f t="shared" si="12"/>
        <v>9.1215952765554498E-2</v>
      </c>
      <c r="K101" s="118">
        <v>96985</v>
      </c>
      <c r="L101" s="119">
        <f t="shared" si="12"/>
        <v>-9.8822904862536642E-3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42232</v>
      </c>
      <c r="F102" s="119" t="str">
        <f t="shared" si="12"/>
        <v>-</v>
      </c>
      <c r="G102" s="118">
        <v>78844</v>
      </c>
      <c r="H102" s="119">
        <f t="shared" si="12"/>
        <v>0.8669255540822125</v>
      </c>
      <c r="I102" s="118">
        <v>109897</v>
      </c>
      <c r="J102" s="119">
        <f t="shared" si="12"/>
        <v>0.39385368575922075</v>
      </c>
      <c r="K102" s="118">
        <v>104917</v>
      </c>
      <c r="L102" s="119">
        <f t="shared" si="12"/>
        <v>-4.5315158739547057E-2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47034</v>
      </c>
      <c r="F103" s="119" t="str">
        <f t="shared" si="12"/>
        <v>-</v>
      </c>
      <c r="G103" s="118">
        <v>80708</v>
      </c>
      <c r="H103" s="119">
        <f t="shared" si="12"/>
        <v>0.71595016371135767</v>
      </c>
      <c r="I103" s="118">
        <v>98687</v>
      </c>
      <c r="J103" s="119">
        <f t="shared" si="12"/>
        <v>0.22276602071665752</v>
      </c>
      <c r="K103" s="118">
        <v>112867</v>
      </c>
      <c r="L103" s="119">
        <f t="shared" si="12"/>
        <v>0.14368660512529519</v>
      </c>
      <c r="M103" s="118"/>
      <c r="N103" s="119"/>
    </row>
    <row r="104" spans="2:14" x14ac:dyDescent="0.25">
      <c r="B104" s="117" t="s">
        <v>85</v>
      </c>
      <c r="C104" s="118">
        <v>20578</v>
      </c>
      <c r="D104" s="119">
        <v>-0.7510765955387817</v>
      </c>
      <c r="E104" s="118">
        <v>64456</v>
      </c>
      <c r="F104" s="119">
        <f t="shared" si="12"/>
        <v>2.132277189231218</v>
      </c>
      <c r="G104" s="118">
        <v>105217</v>
      </c>
      <c r="H104" s="119">
        <f t="shared" si="12"/>
        <v>0.63238488271068638</v>
      </c>
      <c r="I104" s="118">
        <v>108882</v>
      </c>
      <c r="J104" s="119">
        <f t="shared" si="12"/>
        <v>3.4832774171474234E-2</v>
      </c>
      <c r="K104" s="118">
        <v>119672</v>
      </c>
      <c r="L104" s="119">
        <f t="shared" si="12"/>
        <v>9.9098106206719105E-2</v>
      </c>
      <c r="M104" s="118"/>
      <c r="N104" s="119"/>
    </row>
    <row r="105" spans="2:14" x14ac:dyDescent="0.25">
      <c r="B105" s="117" t="s">
        <v>87</v>
      </c>
      <c r="C105" s="118">
        <v>20300</v>
      </c>
      <c r="D105" s="119">
        <v>-0.71298089838392698</v>
      </c>
      <c r="E105" s="118">
        <v>62920</v>
      </c>
      <c r="F105" s="119">
        <f t="shared" si="12"/>
        <v>2.0995073891625617</v>
      </c>
      <c r="G105" s="118">
        <v>84515</v>
      </c>
      <c r="H105" s="119">
        <f t="shared" si="12"/>
        <v>0.34321360457724093</v>
      </c>
      <c r="I105" s="118">
        <v>101179</v>
      </c>
      <c r="J105" s="119">
        <f t="shared" si="12"/>
        <v>0.19717209962728499</v>
      </c>
      <c r="K105" s="118">
        <v>102423</v>
      </c>
      <c r="L105" s="119">
        <f t="shared" si="12"/>
        <v>1.2295041461172662E-2</v>
      </c>
      <c r="M105" s="118"/>
      <c r="N105" s="119"/>
    </row>
    <row r="106" spans="2:14" x14ac:dyDescent="0.25">
      <c r="B106" s="117" t="s">
        <v>89</v>
      </c>
      <c r="C106" s="118">
        <v>11357</v>
      </c>
      <c r="D106" s="119">
        <v>-0.83544395502492175</v>
      </c>
      <c r="E106" s="118">
        <v>86519</v>
      </c>
      <c r="F106" s="119">
        <f t="shared" si="12"/>
        <v>6.6181209826538696</v>
      </c>
      <c r="G106" s="118">
        <v>107867</v>
      </c>
      <c r="H106" s="119">
        <f t="shared" si="12"/>
        <v>0.2467434898692773</v>
      </c>
      <c r="I106" s="118">
        <v>125295</v>
      </c>
      <c r="J106" s="119">
        <f t="shared" si="12"/>
        <v>0.16156934002058088</v>
      </c>
      <c r="K106" s="118">
        <v>111741</v>
      </c>
      <c r="L106" s="119">
        <f t="shared" si="12"/>
        <v>-0.10817670298096493</v>
      </c>
      <c r="M106" s="118"/>
      <c r="N106" s="119"/>
    </row>
    <row r="107" spans="2:14" x14ac:dyDescent="0.25">
      <c r="B107" s="117" t="s">
        <v>91</v>
      </c>
      <c r="C107" s="118">
        <v>17964</v>
      </c>
      <c r="D107" s="119">
        <v>-0.74594105334615601</v>
      </c>
      <c r="E107" s="118">
        <v>80785</v>
      </c>
      <c r="F107" s="119">
        <f t="shared" si="12"/>
        <v>3.4970496548652861</v>
      </c>
      <c r="G107" s="118">
        <v>85669</v>
      </c>
      <c r="H107" s="119">
        <f t="shared" si="12"/>
        <v>6.0456767964349734E-2</v>
      </c>
      <c r="I107" s="118">
        <v>105355</v>
      </c>
      <c r="J107" s="119">
        <f t="shared" si="12"/>
        <v>0.22979140645974616</v>
      </c>
      <c r="K107" s="118">
        <v>99856</v>
      </c>
      <c r="L107" s="119">
        <f t="shared" si="12"/>
        <v>-5.2194959897489457E-2</v>
      </c>
      <c r="M107" s="118"/>
      <c r="N107" s="119"/>
    </row>
    <row r="108" spans="2:14" x14ac:dyDescent="0.25">
      <c r="B108" s="117" t="s">
        <v>93</v>
      </c>
      <c r="C108" s="118">
        <v>33939</v>
      </c>
      <c r="D108" s="119">
        <v>-0.54260107816711589</v>
      </c>
      <c r="E108" s="118">
        <v>80549</v>
      </c>
      <c r="F108" s="119">
        <f t="shared" si="12"/>
        <v>1.3733462977695279</v>
      </c>
      <c r="G108" s="118">
        <v>87467</v>
      </c>
      <c r="H108" s="119">
        <f t="shared" si="12"/>
        <v>8.5885610001365631E-2</v>
      </c>
      <c r="I108" s="118">
        <v>104299</v>
      </c>
      <c r="J108" s="119">
        <f t="shared" si="12"/>
        <v>0.19243829101261056</v>
      </c>
      <c r="K108" s="118">
        <v>84356</v>
      </c>
      <c r="L108" s="119">
        <f t="shared" si="12"/>
        <v>-0.1912098869596065</v>
      </c>
      <c r="M108" s="118"/>
      <c r="N108" s="119"/>
    </row>
    <row r="109" spans="2:14" ht="15.75" x14ac:dyDescent="0.25">
      <c r="B109" s="120" t="s">
        <v>30</v>
      </c>
      <c r="C109" s="121">
        <v>316749</v>
      </c>
      <c r="D109" s="122">
        <v>-0.64536856035415113</v>
      </c>
      <c r="E109" s="121">
        <v>550209</v>
      </c>
      <c r="F109" s="122">
        <f t="shared" si="12"/>
        <v>0.73705047214040142</v>
      </c>
      <c r="G109" s="121">
        <v>1095485</v>
      </c>
      <c r="H109" s="122">
        <f t="shared" si="12"/>
        <v>0.99103431605080972</v>
      </c>
      <c r="I109" s="121">
        <v>1228072</v>
      </c>
      <c r="J109" s="122">
        <f t="shared" si="12"/>
        <v>0.12103041118773872</v>
      </c>
      <c r="K109" s="121">
        <v>1245475</v>
      </c>
      <c r="L109" s="122">
        <f t="shared" si="12"/>
        <v>1.4170993231667151E-2</v>
      </c>
      <c r="M109" s="121">
        <v>305031</v>
      </c>
      <c r="N109" s="122">
        <v>-3.157998336391743E-2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70" t="s">
        <v>270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$C$7</f>
        <v>2020</v>
      </c>
      <c r="D117" s="295"/>
      <c r="E117" s="296">
        <f>$E$7</f>
        <v>2021</v>
      </c>
      <c r="F117" s="295"/>
      <c r="G117" s="296">
        <f>$G$7</f>
        <v>2022</v>
      </c>
      <c r="H117" s="295"/>
      <c r="I117" s="296">
        <f>$I$7</f>
        <v>2023</v>
      </c>
      <c r="J117" s="295"/>
      <c r="K117" s="296">
        <f>$K$7</f>
        <v>2024</v>
      </c>
      <c r="L117" s="295"/>
      <c r="M117" s="296">
        <f>$M$7</f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">
        <v>242</v>
      </c>
      <c r="G118" s="116" t="s">
        <v>69</v>
      </c>
      <c r="H118" s="115" t="s">
        <v>242</v>
      </c>
      <c r="I118" s="116" t="s">
        <v>69</v>
      </c>
      <c r="J118" s="115" t="s">
        <v>242</v>
      </c>
      <c r="K118" s="116" t="s">
        <v>69</v>
      </c>
      <c r="L118" s="115" t="s">
        <v>242</v>
      </c>
      <c r="M118" s="116" t="s">
        <v>69</v>
      </c>
      <c r="N118" s="115" t="s">
        <v>266</v>
      </c>
    </row>
    <row r="119" spans="1:15" x14ac:dyDescent="0.25">
      <c r="B119" s="117" t="s">
        <v>71</v>
      </c>
      <c r="C119" s="118">
        <v>42263</v>
      </c>
      <c r="D119" s="119">
        <v>4.0863842626690516E-3</v>
      </c>
      <c r="E119" s="118">
        <v>14353</v>
      </c>
      <c r="F119" s="119">
        <f t="shared" ref="F119:L131" si="14">IFERROR(E119/C119-1,"-")</f>
        <v>-0.66038851950879018</v>
      </c>
      <c r="G119" s="118">
        <v>50977</v>
      </c>
      <c r="H119" s="119">
        <f t="shared" si="14"/>
        <v>2.5516616735177315</v>
      </c>
      <c r="I119" s="118">
        <v>48434</v>
      </c>
      <c r="J119" s="119">
        <f t="shared" si="14"/>
        <v>-4.9885242364203441E-2</v>
      </c>
      <c r="K119" s="118">
        <v>58730</v>
      </c>
      <c r="L119" s="119">
        <f t="shared" si="14"/>
        <v>0.21257794111574513</v>
      </c>
      <c r="M119" s="118">
        <v>52009</v>
      </c>
      <c r="N119" s="119">
        <f t="shared" ref="N119:N121" si="15">IFERROR(M119/K119-1,"-")</f>
        <v>-0.11443895794312953</v>
      </c>
    </row>
    <row r="120" spans="1:15" x14ac:dyDescent="0.25">
      <c r="B120" s="117" t="s">
        <v>73</v>
      </c>
      <c r="C120" s="118">
        <v>49580</v>
      </c>
      <c r="D120" s="119">
        <v>0.10280706437119091</v>
      </c>
      <c r="E120" s="118">
        <v>852</v>
      </c>
      <c r="F120" s="119">
        <f t="shared" si="14"/>
        <v>-0.98281565147236793</v>
      </c>
      <c r="G120" s="118">
        <v>59365</v>
      </c>
      <c r="H120" s="119">
        <f t="shared" si="14"/>
        <v>68.677230046948353</v>
      </c>
      <c r="I120" s="118">
        <v>58781</v>
      </c>
      <c r="J120" s="119">
        <f t="shared" si="14"/>
        <v>-9.8374463067464335E-3</v>
      </c>
      <c r="K120" s="118">
        <v>57712</v>
      </c>
      <c r="L120" s="119">
        <f t="shared" si="14"/>
        <v>-1.818614858542722E-2</v>
      </c>
      <c r="M120" s="118">
        <v>54889</v>
      </c>
      <c r="N120" s="119">
        <f t="shared" si="15"/>
        <v>-4.8915303576379299E-2</v>
      </c>
    </row>
    <row r="121" spans="1:15" x14ac:dyDescent="0.25">
      <c r="B121" s="117" t="s">
        <v>75</v>
      </c>
      <c r="C121" s="118">
        <v>25966</v>
      </c>
      <c r="D121" s="119">
        <v>-0.35491404153830863</v>
      </c>
      <c r="E121" s="118">
        <v>2939</v>
      </c>
      <c r="F121" s="119">
        <f t="shared" si="14"/>
        <v>-0.88681352537934222</v>
      </c>
      <c r="G121" s="118">
        <v>52398</v>
      </c>
      <c r="H121" s="119">
        <f t="shared" si="14"/>
        <v>16.828513099693772</v>
      </c>
      <c r="I121" s="118">
        <v>52865</v>
      </c>
      <c r="J121" s="119">
        <f t="shared" si="14"/>
        <v>8.9125539142715926E-3</v>
      </c>
      <c r="K121" s="118">
        <v>58698</v>
      </c>
      <c r="L121" s="119">
        <f t="shared" si="14"/>
        <v>0.11033765251111327</v>
      </c>
      <c r="M121" s="118">
        <v>56497</v>
      </c>
      <c r="N121" s="119">
        <f t="shared" si="15"/>
        <v>-3.7497018637772994E-2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2300</v>
      </c>
      <c r="F122" s="119" t="str">
        <f t="shared" si="14"/>
        <v>-</v>
      </c>
      <c r="G122" s="118">
        <v>62277</v>
      </c>
      <c r="H122" s="119">
        <f t="shared" si="14"/>
        <v>26.076956521739131</v>
      </c>
      <c r="I122" s="118">
        <v>61897</v>
      </c>
      <c r="J122" s="119">
        <f t="shared" si="14"/>
        <v>-6.1017711193538382E-3</v>
      </c>
      <c r="K122" s="118">
        <v>58370</v>
      </c>
      <c r="L122" s="119">
        <f t="shared" si="14"/>
        <v>-5.6981760020679562E-2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2132</v>
      </c>
      <c r="F123" s="119" t="str">
        <f t="shared" si="14"/>
        <v>-</v>
      </c>
      <c r="G123" s="118">
        <v>55252</v>
      </c>
      <c r="H123" s="119">
        <f t="shared" si="14"/>
        <v>24.915572232645403</v>
      </c>
      <c r="I123" s="118">
        <v>63430</v>
      </c>
      <c r="J123" s="119">
        <f t="shared" si="14"/>
        <v>0.14801274162021283</v>
      </c>
      <c r="K123" s="118">
        <v>57570</v>
      </c>
      <c r="L123" s="119">
        <f t="shared" si="14"/>
        <v>-9.2385306637237874E-2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5286</v>
      </c>
      <c r="F124" s="119" t="str">
        <f t="shared" si="14"/>
        <v>-</v>
      </c>
      <c r="G124" s="118">
        <v>50592</v>
      </c>
      <c r="H124" s="119">
        <f t="shared" si="14"/>
        <v>8.5709421112372297</v>
      </c>
      <c r="I124" s="118">
        <v>70294</v>
      </c>
      <c r="J124" s="119">
        <f t="shared" si="14"/>
        <v>0.38942915876027828</v>
      </c>
      <c r="K124" s="118">
        <v>70684</v>
      </c>
      <c r="L124" s="119">
        <f t="shared" si="14"/>
        <v>5.5481264403789421E-3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10333</v>
      </c>
      <c r="F125" s="119" t="str">
        <f t="shared" si="14"/>
        <v>-</v>
      </c>
      <c r="G125" s="118">
        <v>46134</v>
      </c>
      <c r="H125" s="119">
        <f t="shared" si="14"/>
        <v>3.4647246685376949</v>
      </c>
      <c r="I125" s="118">
        <v>55757</v>
      </c>
      <c r="J125" s="119">
        <f t="shared" si="14"/>
        <v>0.20858802618459271</v>
      </c>
      <c r="K125" s="118">
        <v>75808</v>
      </c>
      <c r="L125" s="119">
        <f t="shared" si="14"/>
        <v>0.35961403949279913</v>
      </c>
      <c r="M125" s="118"/>
      <c r="N125" s="119"/>
    </row>
    <row r="126" spans="1:15" x14ac:dyDescent="0.25">
      <c r="B126" s="117" t="s">
        <v>85</v>
      </c>
      <c r="C126" s="118">
        <v>5444</v>
      </c>
      <c r="D126" s="119">
        <v>-0.87829469495428225</v>
      </c>
      <c r="E126" s="118">
        <v>29383</v>
      </c>
      <c r="F126" s="119">
        <f t="shared" si="14"/>
        <v>4.397318148420279</v>
      </c>
      <c r="G126" s="118">
        <v>65185</v>
      </c>
      <c r="H126" s="119">
        <f t="shared" si="14"/>
        <v>1.2184596535411631</v>
      </c>
      <c r="I126" s="118">
        <v>75839</v>
      </c>
      <c r="J126" s="119">
        <f t="shared" si="14"/>
        <v>0.1634425097798573</v>
      </c>
      <c r="K126" s="118">
        <v>82502</v>
      </c>
      <c r="L126" s="119">
        <f t="shared" si="14"/>
        <v>8.7857171112488253E-2</v>
      </c>
      <c r="M126" s="118"/>
      <c r="N126" s="119"/>
    </row>
    <row r="127" spans="1:15" x14ac:dyDescent="0.25">
      <c r="B127" s="117" t="s">
        <v>87</v>
      </c>
      <c r="C127" s="118">
        <v>4379</v>
      </c>
      <c r="D127" s="119">
        <v>-0.88509879037548211</v>
      </c>
      <c r="E127" s="118">
        <v>31305</v>
      </c>
      <c r="F127" s="119">
        <f t="shared" si="14"/>
        <v>6.1488924411966206</v>
      </c>
      <c r="G127" s="118">
        <v>57053</v>
      </c>
      <c r="H127" s="119">
        <f t="shared" si="14"/>
        <v>0.82248842038013104</v>
      </c>
      <c r="I127" s="118">
        <v>72566</v>
      </c>
      <c r="J127" s="119">
        <f t="shared" si="14"/>
        <v>0.27190507072371295</v>
      </c>
      <c r="K127" s="118">
        <v>69731</v>
      </c>
      <c r="L127" s="119">
        <f t="shared" si="14"/>
        <v>-3.9067883030620365E-2</v>
      </c>
      <c r="M127" s="118"/>
      <c r="N127" s="119"/>
    </row>
    <row r="128" spans="1:15" x14ac:dyDescent="0.25">
      <c r="A128" s="123"/>
      <c r="B128" s="117" t="s">
        <v>89</v>
      </c>
      <c r="C128" s="118">
        <v>5886</v>
      </c>
      <c r="D128" s="119">
        <v>-0.84455301729829657</v>
      </c>
      <c r="E128" s="118">
        <v>54281</v>
      </c>
      <c r="F128" s="119">
        <f t="shared" si="14"/>
        <v>8.2220523275569146</v>
      </c>
      <c r="G128" s="118">
        <v>68927</v>
      </c>
      <c r="H128" s="119">
        <f t="shared" si="14"/>
        <v>0.26981816841988904</v>
      </c>
      <c r="I128" s="118">
        <v>90194</v>
      </c>
      <c r="J128" s="119">
        <f t="shared" si="14"/>
        <v>0.30854382172443318</v>
      </c>
      <c r="K128" s="118">
        <v>68520</v>
      </c>
      <c r="L128" s="119">
        <f t="shared" si="14"/>
        <v>-0.24030423309754534</v>
      </c>
      <c r="M128" s="118"/>
      <c r="N128" s="119"/>
    </row>
    <row r="129" spans="2:15" x14ac:dyDescent="0.25">
      <c r="B129" s="117" t="s">
        <v>91</v>
      </c>
      <c r="C129" s="118">
        <v>13929</v>
      </c>
      <c r="D129" s="119">
        <v>-0.62386584575502269</v>
      </c>
      <c r="E129" s="118">
        <v>49708</v>
      </c>
      <c r="F129" s="119">
        <f t="shared" si="14"/>
        <v>2.5686696819585038</v>
      </c>
      <c r="G129" s="118">
        <v>51768</v>
      </c>
      <c r="H129" s="119">
        <f t="shared" si="14"/>
        <v>4.1442021405005303E-2</v>
      </c>
      <c r="I129" s="118">
        <v>62736</v>
      </c>
      <c r="J129" s="119">
        <f t="shared" si="14"/>
        <v>0.21186833565136753</v>
      </c>
      <c r="K129" s="118">
        <v>58789</v>
      </c>
      <c r="L129" s="119">
        <f t="shared" si="14"/>
        <v>-6.2914435093088472E-2</v>
      </c>
      <c r="M129" s="118"/>
      <c r="N129" s="119"/>
    </row>
    <row r="130" spans="2:15" x14ac:dyDescent="0.25">
      <c r="B130" s="117" t="s">
        <v>93</v>
      </c>
      <c r="C130" s="118">
        <v>28677</v>
      </c>
      <c r="D130" s="119">
        <v>-0.21596128608923881</v>
      </c>
      <c r="E130" s="118">
        <v>48685</v>
      </c>
      <c r="F130" s="119">
        <f t="shared" si="14"/>
        <v>0.69770199114272757</v>
      </c>
      <c r="G130" s="118">
        <v>53949</v>
      </c>
      <c r="H130" s="119">
        <f t="shared" si="14"/>
        <v>0.10812365204888574</v>
      </c>
      <c r="I130" s="118">
        <v>62797</v>
      </c>
      <c r="J130" s="119">
        <f t="shared" si="14"/>
        <v>0.16400674711301422</v>
      </c>
      <c r="K130" s="118">
        <v>44607</v>
      </c>
      <c r="L130" s="119">
        <f t="shared" si="14"/>
        <v>-0.28966351895791198</v>
      </c>
      <c r="M130" s="118"/>
      <c r="N130" s="119"/>
    </row>
    <row r="131" spans="2:15" ht="15.75" x14ac:dyDescent="0.25">
      <c r="B131" s="120" t="s">
        <v>30</v>
      </c>
      <c r="C131" s="121">
        <v>181253</v>
      </c>
      <c r="D131" s="122">
        <v>-0.61968139795460175</v>
      </c>
      <c r="E131" s="121">
        <v>251557</v>
      </c>
      <c r="F131" s="122">
        <f t="shared" si="14"/>
        <v>0.38787771788604886</v>
      </c>
      <c r="G131" s="121">
        <v>673877</v>
      </c>
      <c r="H131" s="122">
        <f t="shared" si="14"/>
        <v>1.6788242823694035</v>
      </c>
      <c r="I131" s="121">
        <v>775590</v>
      </c>
      <c r="J131" s="122">
        <f t="shared" si="14"/>
        <v>0.15093704043913059</v>
      </c>
      <c r="K131" s="121">
        <v>761721</v>
      </c>
      <c r="L131" s="122">
        <f t="shared" si="14"/>
        <v>-1.7881870575948589E-2</v>
      </c>
      <c r="M131" s="121">
        <v>163395</v>
      </c>
      <c r="N131" s="122">
        <v>-6.7060637204522044E-2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70" t="s">
        <v>271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$C$7</f>
        <v>2020</v>
      </c>
      <c r="D139" s="295"/>
      <c r="E139" s="296">
        <f>$E$7</f>
        <v>2021</v>
      </c>
      <c r="F139" s="295"/>
      <c r="G139" s="296">
        <f>$G$7</f>
        <v>2022</v>
      </c>
      <c r="H139" s="295"/>
      <c r="I139" s="296">
        <f>$I$7</f>
        <v>2023</v>
      </c>
      <c r="J139" s="295"/>
      <c r="K139" s="296">
        <f>$K$7</f>
        <v>2024</v>
      </c>
      <c r="L139" s="295"/>
      <c r="M139" s="296">
        <f>$M$7</f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">
        <v>242</v>
      </c>
      <c r="G140" s="116" t="s">
        <v>69</v>
      </c>
      <c r="H140" s="115" t="s">
        <v>242</v>
      </c>
      <c r="I140" s="116" t="s">
        <v>69</v>
      </c>
      <c r="J140" s="115" t="s">
        <v>242</v>
      </c>
      <c r="K140" s="116" t="s">
        <v>69</v>
      </c>
      <c r="L140" s="115" t="s">
        <v>242</v>
      </c>
      <c r="M140" s="116" t="s">
        <v>69</v>
      </c>
      <c r="N140" s="115" t="s">
        <v>266</v>
      </c>
    </row>
    <row r="141" spans="2:15" x14ac:dyDescent="0.25">
      <c r="B141" s="117" t="s">
        <v>71</v>
      </c>
      <c r="C141" s="118">
        <v>8543</v>
      </c>
      <c r="D141" s="119">
        <v>-0.28198016473356868</v>
      </c>
      <c r="E141" s="118">
        <v>1170</v>
      </c>
      <c r="F141" s="119">
        <f t="shared" ref="F141:L153" si="16">IFERROR(E141/C141-1,"-")</f>
        <v>-0.86304576846541026</v>
      </c>
      <c r="G141" s="118">
        <v>4976</v>
      </c>
      <c r="H141" s="119">
        <f t="shared" si="16"/>
        <v>3.252991452991453</v>
      </c>
      <c r="I141" s="118">
        <v>4993</v>
      </c>
      <c r="J141" s="119">
        <f t="shared" si="16"/>
        <v>3.416398713826263E-3</v>
      </c>
      <c r="K141" s="118">
        <v>5093</v>
      </c>
      <c r="L141" s="119">
        <f t="shared" si="16"/>
        <v>2.0028039254956997E-2</v>
      </c>
      <c r="M141" s="118">
        <v>7459</v>
      </c>
      <c r="N141" s="119">
        <f t="shared" ref="N141:N143" si="17">IFERROR(M141/K141-1,"-")</f>
        <v>0.46455919890045161</v>
      </c>
    </row>
    <row r="142" spans="2:15" x14ac:dyDescent="0.25">
      <c r="B142" s="117" t="s">
        <v>73</v>
      </c>
      <c r="C142" s="118">
        <v>4050</v>
      </c>
      <c r="D142" s="119">
        <v>-0.61705748865355514</v>
      </c>
      <c r="E142" s="118">
        <v>1158</v>
      </c>
      <c r="F142" s="119">
        <f t="shared" si="16"/>
        <v>-0.71407407407407408</v>
      </c>
      <c r="G142" s="118">
        <v>3796</v>
      </c>
      <c r="H142" s="119">
        <f t="shared" si="16"/>
        <v>2.2780656303972364</v>
      </c>
      <c r="I142" s="118">
        <v>5377</v>
      </c>
      <c r="J142" s="119">
        <f t="shared" si="16"/>
        <v>0.41649104320337194</v>
      </c>
      <c r="K142" s="118">
        <v>5005</v>
      </c>
      <c r="L142" s="119">
        <f t="shared" si="16"/>
        <v>-6.9183559605728084E-2</v>
      </c>
      <c r="M142" s="118">
        <v>5982</v>
      </c>
      <c r="N142" s="119">
        <f t="shared" si="17"/>
        <v>0.19520479520479528</v>
      </c>
    </row>
    <row r="143" spans="2:15" x14ac:dyDescent="0.25">
      <c r="B143" s="117" t="s">
        <v>75</v>
      </c>
      <c r="C143" s="118">
        <v>2210</v>
      </c>
      <c r="D143" s="119">
        <v>-0.81928203450813641</v>
      </c>
      <c r="E143" s="118">
        <v>4101</v>
      </c>
      <c r="F143" s="119">
        <f t="shared" si="16"/>
        <v>0.85565610859728514</v>
      </c>
      <c r="G143" s="118">
        <v>7067</v>
      </c>
      <c r="H143" s="119">
        <f t="shared" si="16"/>
        <v>0.72323823457693237</v>
      </c>
      <c r="I143" s="118">
        <v>6335</v>
      </c>
      <c r="J143" s="119">
        <f t="shared" si="16"/>
        <v>-0.10358001981038634</v>
      </c>
      <c r="K143" s="118">
        <v>7007</v>
      </c>
      <c r="L143" s="119">
        <f t="shared" si="16"/>
        <v>0.10607734806629843</v>
      </c>
      <c r="M143" s="118">
        <v>5715</v>
      </c>
      <c r="N143" s="119">
        <f t="shared" si="17"/>
        <v>-0.18438704152989871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5579</v>
      </c>
      <c r="F144" s="119" t="str">
        <f t="shared" si="16"/>
        <v>-</v>
      </c>
      <c r="G144" s="118">
        <v>3719</v>
      </c>
      <c r="H144" s="119">
        <f t="shared" si="16"/>
        <v>-0.33339308119734723</v>
      </c>
      <c r="I144" s="118">
        <v>6723</v>
      </c>
      <c r="J144" s="119">
        <f t="shared" si="16"/>
        <v>0.80774401720892719</v>
      </c>
      <c r="K144" s="118">
        <v>4485</v>
      </c>
      <c r="L144" s="119">
        <f t="shared" si="16"/>
        <v>-0.33288710397144128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5807</v>
      </c>
      <c r="F145" s="119" t="str">
        <f t="shared" si="16"/>
        <v>-</v>
      </c>
      <c r="G145" s="118">
        <v>2829</v>
      </c>
      <c r="H145" s="119">
        <f t="shared" si="16"/>
        <v>-0.51282934389529877</v>
      </c>
      <c r="I145" s="118">
        <v>6831</v>
      </c>
      <c r="J145" s="119">
        <f t="shared" si="16"/>
        <v>1.4146341463414633</v>
      </c>
      <c r="K145" s="118">
        <v>4423</v>
      </c>
      <c r="L145" s="119">
        <f t="shared" si="16"/>
        <v>-0.35251061338017864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9992</v>
      </c>
      <c r="F146" s="119" t="str">
        <f t="shared" si="16"/>
        <v>-</v>
      </c>
      <c r="G146" s="118">
        <v>2320</v>
      </c>
      <c r="H146" s="119">
        <f t="shared" si="16"/>
        <v>-0.76781425140112092</v>
      </c>
      <c r="I146" s="118">
        <v>4197</v>
      </c>
      <c r="J146" s="119">
        <f t="shared" si="16"/>
        <v>0.80905172413793114</v>
      </c>
      <c r="K146" s="118">
        <v>3422</v>
      </c>
      <c r="L146" s="119">
        <f t="shared" si="16"/>
        <v>-0.18465570645699314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5536</v>
      </c>
      <c r="F147" s="119" t="str">
        <f t="shared" si="16"/>
        <v>-</v>
      </c>
      <c r="G147" s="118">
        <v>3214</v>
      </c>
      <c r="H147" s="119">
        <f t="shared" si="16"/>
        <v>-0.41943641618497107</v>
      </c>
      <c r="I147" s="118">
        <v>2579</v>
      </c>
      <c r="J147" s="119">
        <f t="shared" si="16"/>
        <v>-0.19757311761045426</v>
      </c>
      <c r="K147" s="118">
        <v>3664</v>
      </c>
      <c r="L147" s="119">
        <f t="shared" si="16"/>
        <v>0.42070569988367579</v>
      </c>
      <c r="M147" s="118"/>
      <c r="N147" s="119"/>
    </row>
    <row r="148" spans="1:15" x14ac:dyDescent="0.25">
      <c r="B148" s="117" t="s">
        <v>85</v>
      </c>
      <c r="C148" s="118">
        <v>2629</v>
      </c>
      <c r="D148" s="119">
        <v>-0.24236311239193087</v>
      </c>
      <c r="E148" s="118">
        <v>3392</v>
      </c>
      <c r="F148" s="119">
        <f t="shared" si="16"/>
        <v>0.29022441993153292</v>
      </c>
      <c r="G148" s="118">
        <v>2991</v>
      </c>
      <c r="H148" s="119">
        <f t="shared" si="16"/>
        <v>-0.11821933962264153</v>
      </c>
      <c r="I148" s="118">
        <v>2725</v>
      </c>
      <c r="J148" s="119">
        <f t="shared" si="16"/>
        <v>-8.8933467067870309E-2</v>
      </c>
      <c r="K148" s="118">
        <v>4368</v>
      </c>
      <c r="L148" s="119">
        <f t="shared" si="16"/>
        <v>0.60293577981651381</v>
      </c>
      <c r="M148" s="118"/>
      <c r="N148" s="119"/>
    </row>
    <row r="149" spans="1:15" x14ac:dyDescent="0.25">
      <c r="B149" s="117" t="s">
        <v>87</v>
      </c>
      <c r="C149" s="118">
        <v>1124</v>
      </c>
      <c r="D149" s="119">
        <v>-0.87093811000114818</v>
      </c>
      <c r="E149" s="118">
        <v>4152</v>
      </c>
      <c r="F149" s="119">
        <f t="shared" si="16"/>
        <v>2.6939501779359429</v>
      </c>
      <c r="G149" s="118">
        <v>1957</v>
      </c>
      <c r="H149" s="119">
        <f t="shared" si="16"/>
        <v>-0.52866088631984587</v>
      </c>
      <c r="I149" s="118">
        <v>3736</v>
      </c>
      <c r="J149" s="119">
        <f t="shared" si="16"/>
        <v>0.90904445579969351</v>
      </c>
      <c r="K149" s="118">
        <v>3728</v>
      </c>
      <c r="L149" s="119">
        <f t="shared" si="16"/>
        <v>-2.1413276231263545E-3</v>
      </c>
      <c r="M149" s="118"/>
      <c r="N149" s="119"/>
    </row>
    <row r="150" spans="1:15" x14ac:dyDescent="0.25">
      <c r="A150" s="123"/>
      <c r="B150" s="117" t="s">
        <v>89</v>
      </c>
      <c r="C150" s="118">
        <v>442</v>
      </c>
      <c r="D150" s="119">
        <v>-0.9198839949247779</v>
      </c>
      <c r="E150" s="118">
        <v>4720</v>
      </c>
      <c r="F150" s="119">
        <f t="shared" si="16"/>
        <v>9.6787330316742075</v>
      </c>
      <c r="G150" s="118">
        <v>3075</v>
      </c>
      <c r="H150" s="119">
        <f t="shared" si="16"/>
        <v>-0.34851694915254239</v>
      </c>
      <c r="I150" s="118">
        <v>4324</v>
      </c>
      <c r="J150" s="119">
        <f t="shared" si="16"/>
        <v>0.40617886178861795</v>
      </c>
      <c r="K150" s="118">
        <v>5830</v>
      </c>
      <c r="L150" s="119">
        <f t="shared" si="16"/>
        <v>0.34828862164662344</v>
      </c>
      <c r="M150" s="118"/>
      <c r="N150" s="119"/>
    </row>
    <row r="151" spans="1:15" x14ac:dyDescent="0.25">
      <c r="B151" s="117" t="s">
        <v>91</v>
      </c>
      <c r="C151" s="118">
        <v>1738</v>
      </c>
      <c r="D151" s="119">
        <v>-0.8307692307692307</v>
      </c>
      <c r="E151" s="118">
        <v>6331</v>
      </c>
      <c r="F151" s="119">
        <f t="shared" si="16"/>
        <v>2.6426927502876869</v>
      </c>
      <c r="G151" s="118">
        <v>5078</v>
      </c>
      <c r="H151" s="119">
        <f t="shared" si="16"/>
        <v>-0.19791502132364558</v>
      </c>
      <c r="I151" s="118">
        <v>5984</v>
      </c>
      <c r="J151" s="119">
        <f t="shared" si="16"/>
        <v>0.17841669948798744</v>
      </c>
      <c r="K151" s="118">
        <v>7349</v>
      </c>
      <c r="L151" s="119">
        <f t="shared" si="16"/>
        <v>0.2281082887700534</v>
      </c>
      <c r="M151" s="118"/>
      <c r="N151" s="119"/>
    </row>
    <row r="152" spans="1:15" x14ac:dyDescent="0.25">
      <c r="B152" s="117" t="s">
        <v>93</v>
      </c>
      <c r="C152" s="118">
        <v>1685</v>
      </c>
      <c r="D152" s="119">
        <v>-0.84878398994884685</v>
      </c>
      <c r="E152" s="118">
        <v>5141</v>
      </c>
      <c r="F152" s="119">
        <f t="shared" si="16"/>
        <v>2.0510385756676559</v>
      </c>
      <c r="G152" s="118">
        <v>4905</v>
      </c>
      <c r="H152" s="119">
        <f t="shared" si="16"/>
        <v>-4.5905465862672634E-2</v>
      </c>
      <c r="I152" s="118">
        <v>6500</v>
      </c>
      <c r="J152" s="119">
        <f t="shared" si="16"/>
        <v>0.32517838939857291</v>
      </c>
      <c r="K152" s="118">
        <v>6382</v>
      </c>
      <c r="L152" s="119">
        <f t="shared" si="16"/>
        <v>-1.8153846153846187E-2</v>
      </c>
      <c r="M152" s="118"/>
      <c r="N152" s="119"/>
    </row>
    <row r="153" spans="1:15" ht="15.75" x14ac:dyDescent="0.25">
      <c r="B153" s="120" t="s">
        <v>30</v>
      </c>
      <c r="C153" s="121">
        <v>22554</v>
      </c>
      <c r="D153" s="122">
        <v>-0.75418787396597387</v>
      </c>
      <c r="E153" s="121">
        <v>57079</v>
      </c>
      <c r="F153" s="122">
        <f t="shared" si="16"/>
        <v>1.530770595016405</v>
      </c>
      <c r="G153" s="121">
        <v>45927</v>
      </c>
      <c r="H153" s="122">
        <f t="shared" si="16"/>
        <v>-0.19537833528968618</v>
      </c>
      <c r="I153" s="121">
        <v>60304</v>
      </c>
      <c r="J153" s="122">
        <f t="shared" si="16"/>
        <v>0.31304025954231718</v>
      </c>
      <c r="K153" s="121">
        <v>60756</v>
      </c>
      <c r="L153" s="122">
        <f t="shared" si="16"/>
        <v>7.4953568585831576E-3</v>
      </c>
      <c r="M153" s="121">
        <v>19156</v>
      </c>
      <c r="N153" s="122">
        <v>0.11990646009938621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70" t="s">
        <v>272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$C$7</f>
        <v>2020</v>
      </c>
      <c r="D161" s="295"/>
      <c r="E161" s="296">
        <f>$E$7</f>
        <v>2021</v>
      </c>
      <c r="F161" s="295"/>
      <c r="G161" s="296">
        <f>$G$7</f>
        <v>2022</v>
      </c>
      <c r="H161" s="295"/>
      <c r="I161" s="296">
        <f>$I$7</f>
        <v>2023</v>
      </c>
      <c r="J161" s="295"/>
      <c r="K161" s="296">
        <f>$K$7</f>
        <v>2024</v>
      </c>
      <c r="L161" s="295"/>
      <c r="M161" s="296">
        <f>$M$7</f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">
        <v>242</v>
      </c>
      <c r="G162" s="116" t="s">
        <v>69</v>
      </c>
      <c r="H162" s="115" t="s">
        <v>242</v>
      </c>
      <c r="I162" s="116" t="s">
        <v>69</v>
      </c>
      <c r="J162" s="115" t="s">
        <v>242</v>
      </c>
      <c r="K162" s="116" t="s">
        <v>69</v>
      </c>
      <c r="L162" s="115" t="s">
        <v>242</v>
      </c>
      <c r="M162" s="116" t="s">
        <v>69</v>
      </c>
      <c r="N162" s="115" t="s">
        <v>266</v>
      </c>
    </row>
    <row r="163" spans="2:14" x14ac:dyDescent="0.25">
      <c r="B163" s="117" t="s">
        <v>71</v>
      </c>
      <c r="C163" s="118">
        <v>3070</v>
      </c>
      <c r="D163" s="119">
        <v>-0.67239355458328887</v>
      </c>
      <c r="E163" s="118">
        <v>534</v>
      </c>
      <c r="F163" s="119">
        <f t="shared" ref="F163:L175" si="18">IFERROR(E163/C163-1,"-")</f>
        <v>-0.82605863192182416</v>
      </c>
      <c r="G163" s="118">
        <v>3457</v>
      </c>
      <c r="H163" s="119">
        <f t="shared" si="18"/>
        <v>5.4737827715355802</v>
      </c>
      <c r="I163" s="118">
        <v>4073</v>
      </c>
      <c r="J163" s="119">
        <f t="shared" si="18"/>
        <v>0.17818918137113093</v>
      </c>
      <c r="K163" s="118">
        <v>4322</v>
      </c>
      <c r="L163" s="119">
        <f t="shared" si="18"/>
        <v>6.1134299042474805E-2</v>
      </c>
      <c r="M163" s="118">
        <v>6767</v>
      </c>
      <c r="N163" s="119">
        <f t="shared" ref="N163:N165" si="19">IFERROR(M163/K163-1,"-")</f>
        <v>0.56571031929662197</v>
      </c>
    </row>
    <row r="164" spans="2:14" x14ac:dyDescent="0.25">
      <c r="B164" s="117" t="s">
        <v>73</v>
      </c>
      <c r="C164" s="118">
        <v>2897</v>
      </c>
      <c r="D164" s="119">
        <v>-0.66372605919907146</v>
      </c>
      <c r="E164" s="118">
        <v>1789</v>
      </c>
      <c r="F164" s="119">
        <f t="shared" si="18"/>
        <v>-0.3824646185709355</v>
      </c>
      <c r="G164" s="118">
        <v>5286</v>
      </c>
      <c r="H164" s="119">
        <f t="shared" si="18"/>
        <v>1.9547233091112353</v>
      </c>
      <c r="I164" s="118">
        <v>9048</v>
      </c>
      <c r="J164" s="119">
        <f t="shared" si="18"/>
        <v>0.71169125993189564</v>
      </c>
      <c r="K164" s="118">
        <v>6182</v>
      </c>
      <c r="L164" s="119">
        <f t="shared" si="18"/>
        <v>-0.31675508399646335</v>
      </c>
      <c r="M164" s="118">
        <v>8224</v>
      </c>
      <c r="N164" s="119">
        <f t="shared" si="19"/>
        <v>0.3303138142995794</v>
      </c>
    </row>
    <row r="165" spans="2:14" x14ac:dyDescent="0.25">
      <c r="B165" s="117" t="s">
        <v>75</v>
      </c>
      <c r="C165" s="118">
        <v>1443</v>
      </c>
      <c r="D165" s="119">
        <v>-0.83025526408657802</v>
      </c>
      <c r="E165" s="118">
        <v>4861</v>
      </c>
      <c r="F165" s="119">
        <f t="shared" si="18"/>
        <v>2.3686763686763688</v>
      </c>
      <c r="G165" s="118">
        <v>6981</v>
      </c>
      <c r="H165" s="119">
        <f t="shared" si="18"/>
        <v>0.43612425426866896</v>
      </c>
      <c r="I165" s="118">
        <v>9135</v>
      </c>
      <c r="J165" s="119">
        <f t="shared" si="18"/>
        <v>0.30855178341211853</v>
      </c>
      <c r="K165" s="118">
        <v>4939</v>
      </c>
      <c r="L165" s="119">
        <f t="shared" si="18"/>
        <v>-0.45933223864258343</v>
      </c>
      <c r="M165" s="118">
        <v>7064</v>
      </c>
      <c r="N165" s="119">
        <f t="shared" si="19"/>
        <v>0.43024903826685557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5689</v>
      </c>
      <c r="F166" s="119" t="str">
        <f t="shared" si="18"/>
        <v>-</v>
      </c>
      <c r="G166" s="118">
        <v>7206</v>
      </c>
      <c r="H166" s="119">
        <f t="shared" si="18"/>
        <v>0.26665494814554402</v>
      </c>
      <c r="I166" s="118">
        <v>9264</v>
      </c>
      <c r="J166" s="119">
        <f t="shared" si="18"/>
        <v>0.28559533721898411</v>
      </c>
      <c r="K166" s="118">
        <v>7525</v>
      </c>
      <c r="L166" s="119">
        <f t="shared" si="18"/>
        <v>-0.18771588946459417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6409</v>
      </c>
      <c r="F167" s="119" t="str">
        <f t="shared" si="18"/>
        <v>-</v>
      </c>
      <c r="G167" s="118">
        <v>5583</v>
      </c>
      <c r="H167" s="119">
        <f t="shared" si="18"/>
        <v>-0.12888126072710249</v>
      </c>
      <c r="I167" s="118">
        <v>6665</v>
      </c>
      <c r="J167" s="119">
        <f t="shared" si="18"/>
        <v>0.19380261508149732</v>
      </c>
      <c r="K167" s="118">
        <v>6516</v>
      </c>
      <c r="L167" s="119">
        <f t="shared" si="18"/>
        <v>-2.2355588897224332E-2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7439</v>
      </c>
      <c r="F168" s="119" t="str">
        <f t="shared" si="18"/>
        <v>-</v>
      </c>
      <c r="G168" s="118">
        <v>3065</v>
      </c>
      <c r="H168" s="119">
        <f t="shared" si="18"/>
        <v>-0.58798225567952689</v>
      </c>
      <c r="I168" s="118">
        <v>6352</v>
      </c>
      <c r="J168" s="119">
        <f t="shared" si="18"/>
        <v>1.0724306688417617</v>
      </c>
      <c r="K168" s="118">
        <v>6666</v>
      </c>
      <c r="L168" s="119">
        <f t="shared" si="18"/>
        <v>4.9433249370277155E-2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8515</v>
      </c>
      <c r="F169" s="119" t="str">
        <f t="shared" si="18"/>
        <v>-</v>
      </c>
      <c r="G169" s="118">
        <v>3821</v>
      </c>
      <c r="H169" s="119">
        <f t="shared" si="18"/>
        <v>-0.55126247798003525</v>
      </c>
      <c r="I169" s="118">
        <v>5284</v>
      </c>
      <c r="J169" s="119">
        <f t="shared" si="18"/>
        <v>0.38288406176393619</v>
      </c>
      <c r="K169" s="118">
        <v>6802</v>
      </c>
      <c r="L169" s="119">
        <f t="shared" si="18"/>
        <v>0.28728236184708544</v>
      </c>
      <c r="M169" s="118"/>
      <c r="N169" s="119"/>
    </row>
    <row r="170" spans="2:14" x14ac:dyDescent="0.25">
      <c r="B170" s="117" t="s">
        <v>85</v>
      </c>
      <c r="C170" s="118">
        <v>1664</v>
      </c>
      <c r="D170" s="119">
        <v>-0.86251342642320084</v>
      </c>
      <c r="E170" s="118">
        <v>10470</v>
      </c>
      <c r="F170" s="119">
        <f t="shared" si="18"/>
        <v>5.2920673076923075</v>
      </c>
      <c r="G170" s="118">
        <v>7591</v>
      </c>
      <c r="H170" s="119">
        <f t="shared" si="18"/>
        <v>-0.27497612225405921</v>
      </c>
      <c r="I170" s="118">
        <v>8768</v>
      </c>
      <c r="J170" s="119">
        <f t="shared" si="18"/>
        <v>0.15505203530496647</v>
      </c>
      <c r="K170" s="118">
        <v>9306</v>
      </c>
      <c r="L170" s="119">
        <f t="shared" si="18"/>
        <v>6.1359489051094895E-2</v>
      </c>
      <c r="M170" s="118"/>
      <c r="N170" s="119"/>
    </row>
    <row r="171" spans="2:14" x14ac:dyDescent="0.25">
      <c r="B171" s="117" t="s">
        <v>87</v>
      </c>
      <c r="C171" s="118">
        <v>1599</v>
      </c>
      <c r="D171" s="119">
        <v>-0.81808873720136521</v>
      </c>
      <c r="E171" s="118">
        <v>7466</v>
      </c>
      <c r="F171" s="119">
        <f t="shared" si="18"/>
        <v>3.66916823014384</v>
      </c>
      <c r="G171" s="118">
        <v>6027</v>
      </c>
      <c r="H171" s="119">
        <f t="shared" si="18"/>
        <v>-0.19274042325207608</v>
      </c>
      <c r="I171" s="118">
        <v>5100</v>
      </c>
      <c r="J171" s="119">
        <f t="shared" si="18"/>
        <v>-0.15380786460925833</v>
      </c>
      <c r="K171" s="118">
        <v>7942</v>
      </c>
      <c r="L171" s="119">
        <f t="shared" si="18"/>
        <v>0.55725490196078442</v>
      </c>
      <c r="M171" s="118"/>
      <c r="N171" s="119"/>
    </row>
    <row r="172" spans="2:14" x14ac:dyDescent="0.25">
      <c r="B172" s="117" t="s">
        <v>89</v>
      </c>
      <c r="C172" s="118">
        <v>2076</v>
      </c>
      <c r="D172" s="119">
        <v>-0.72655426765015807</v>
      </c>
      <c r="E172" s="118">
        <v>5600</v>
      </c>
      <c r="F172" s="119">
        <f t="shared" si="18"/>
        <v>1.6974951830443161</v>
      </c>
      <c r="G172" s="118">
        <v>6802</v>
      </c>
      <c r="H172" s="119">
        <f t="shared" si="18"/>
        <v>0.21464285714285714</v>
      </c>
      <c r="I172" s="118">
        <v>4406</v>
      </c>
      <c r="J172" s="119">
        <f t="shared" si="18"/>
        <v>-0.3522493384298736</v>
      </c>
      <c r="K172" s="118">
        <v>10904</v>
      </c>
      <c r="L172" s="119">
        <f t="shared" si="18"/>
        <v>1.4748070812528371</v>
      </c>
      <c r="M172" s="118"/>
      <c r="N172" s="119"/>
    </row>
    <row r="173" spans="2:14" x14ac:dyDescent="0.25">
      <c r="B173" s="117" t="s">
        <v>91</v>
      </c>
      <c r="C173" s="118">
        <v>274</v>
      </c>
      <c r="D173" s="119">
        <v>-0.88463157894736844</v>
      </c>
      <c r="E173" s="118">
        <v>4317</v>
      </c>
      <c r="F173" s="119">
        <f t="shared" si="18"/>
        <v>14.755474452554745</v>
      </c>
      <c r="G173" s="118">
        <v>4995</v>
      </c>
      <c r="H173" s="119">
        <f t="shared" si="18"/>
        <v>0.15705350938151486</v>
      </c>
      <c r="I173" s="118">
        <v>4070</v>
      </c>
      <c r="J173" s="119">
        <f t="shared" si="18"/>
        <v>-0.18518518518518523</v>
      </c>
      <c r="K173" s="118">
        <v>7615</v>
      </c>
      <c r="L173" s="119">
        <f t="shared" si="18"/>
        <v>0.87100737100737091</v>
      </c>
      <c r="M173" s="118"/>
      <c r="N173" s="119"/>
    </row>
    <row r="174" spans="2:14" x14ac:dyDescent="0.25">
      <c r="B174" s="117" t="s">
        <v>93</v>
      </c>
      <c r="C174" s="118">
        <v>803</v>
      </c>
      <c r="D174" s="119">
        <v>-0.67995217218015147</v>
      </c>
      <c r="E174" s="118">
        <v>4121</v>
      </c>
      <c r="F174" s="119">
        <f t="shared" si="18"/>
        <v>4.1320049813200495</v>
      </c>
      <c r="G174" s="118">
        <v>4838</v>
      </c>
      <c r="H174" s="119">
        <f t="shared" si="18"/>
        <v>0.1739868963843727</v>
      </c>
      <c r="I174" s="118">
        <v>4128</v>
      </c>
      <c r="J174" s="119">
        <f t="shared" si="18"/>
        <v>-0.14675485737908223</v>
      </c>
      <c r="K174" s="118">
        <v>6510</v>
      </c>
      <c r="L174" s="119">
        <f t="shared" si="18"/>
        <v>0.57703488372093026</v>
      </c>
      <c r="M174" s="118"/>
      <c r="N174" s="119"/>
    </row>
    <row r="175" spans="2:14" ht="15.75" x14ac:dyDescent="0.25">
      <c r="B175" s="120" t="s">
        <v>30</v>
      </c>
      <c r="C175" s="121">
        <v>13883</v>
      </c>
      <c r="D175" s="122">
        <v>-0.84995893135051015</v>
      </c>
      <c r="E175" s="121">
        <v>67210</v>
      </c>
      <c r="F175" s="122">
        <f t="shared" si="18"/>
        <v>3.8411726572066556</v>
      </c>
      <c r="G175" s="121">
        <v>65652</v>
      </c>
      <c r="H175" s="122">
        <f t="shared" si="18"/>
        <v>-2.318107424490401E-2</v>
      </c>
      <c r="I175" s="121">
        <v>76293</v>
      </c>
      <c r="J175" s="122">
        <f t="shared" si="18"/>
        <v>0.16208188630963272</v>
      </c>
      <c r="K175" s="121">
        <v>85229</v>
      </c>
      <c r="L175" s="122">
        <f t="shared" si="18"/>
        <v>0.1171273904552188</v>
      </c>
      <c r="M175" s="121">
        <v>22055</v>
      </c>
      <c r="N175" s="122">
        <v>0.42815515120119141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70" t="s">
        <v>273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$C$7</f>
        <v>2020</v>
      </c>
      <c r="D183" s="295"/>
      <c r="E183" s="296">
        <f>$E$7</f>
        <v>2021</v>
      </c>
      <c r="F183" s="295"/>
      <c r="G183" s="296">
        <f>$G$7</f>
        <v>2022</v>
      </c>
      <c r="H183" s="295"/>
      <c r="I183" s="296">
        <f>$I$7</f>
        <v>2023</v>
      </c>
      <c r="J183" s="295"/>
      <c r="K183" s="296">
        <f>$K$7</f>
        <v>2024</v>
      </c>
      <c r="L183" s="295"/>
      <c r="M183" s="296">
        <f>$M$7</f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">
        <v>242</v>
      </c>
      <c r="G184" s="116" t="s">
        <v>69</v>
      </c>
      <c r="H184" s="115" t="s">
        <v>242</v>
      </c>
      <c r="I184" s="116" t="s">
        <v>69</v>
      </c>
      <c r="J184" s="115" t="s">
        <v>242</v>
      </c>
      <c r="K184" s="116" t="s">
        <v>69</v>
      </c>
      <c r="L184" s="115" t="s">
        <v>242</v>
      </c>
      <c r="M184" s="116" t="s">
        <v>69</v>
      </c>
      <c r="N184" s="115" t="s">
        <v>266</v>
      </c>
    </row>
    <row r="185" spans="1:15" x14ac:dyDescent="0.25">
      <c r="A185" s="123"/>
      <c r="B185" s="117" t="s">
        <v>71</v>
      </c>
      <c r="C185" s="118">
        <v>2047</v>
      </c>
      <c r="D185" s="119">
        <v>-0.37323943661971826</v>
      </c>
      <c r="E185" s="118">
        <v>24</v>
      </c>
      <c r="F185" s="119">
        <f t="shared" ref="F185:L197" si="20">IFERROR(E185/C185-1,"-")</f>
        <v>-0.98827552515876893</v>
      </c>
      <c r="G185" s="118">
        <v>3777</v>
      </c>
      <c r="H185" s="119">
        <f t="shared" si="20"/>
        <v>156.375</v>
      </c>
      <c r="I185" s="118">
        <v>3304</v>
      </c>
      <c r="J185" s="119">
        <f t="shared" si="20"/>
        <v>-0.12523166534286467</v>
      </c>
      <c r="K185" s="118">
        <v>3117</v>
      </c>
      <c r="L185" s="119">
        <f t="shared" si="20"/>
        <v>-5.6598062953995165E-2</v>
      </c>
      <c r="M185" s="118">
        <v>2934</v>
      </c>
      <c r="N185" s="119">
        <f t="shared" ref="N185:N187" si="21">IFERROR(M185/K185-1,"-")</f>
        <v>-5.8710298363811364E-2</v>
      </c>
    </row>
    <row r="186" spans="1:15" x14ac:dyDescent="0.25">
      <c r="B186" s="117" t="s">
        <v>73</v>
      </c>
      <c r="C186" s="118">
        <v>2775</v>
      </c>
      <c r="D186" s="119">
        <v>0.53399668325041461</v>
      </c>
      <c r="E186" s="118">
        <v>97</v>
      </c>
      <c r="F186" s="119">
        <f t="shared" si="20"/>
        <v>-0.96504504504504507</v>
      </c>
      <c r="G186" s="118">
        <v>2670</v>
      </c>
      <c r="H186" s="119">
        <f t="shared" si="20"/>
        <v>26.52577319587629</v>
      </c>
      <c r="I186" s="118">
        <v>4270</v>
      </c>
      <c r="J186" s="119">
        <f t="shared" si="20"/>
        <v>0.59925093632958792</v>
      </c>
      <c r="K186" s="118">
        <v>3826</v>
      </c>
      <c r="L186" s="119">
        <f t="shared" si="20"/>
        <v>-0.1039812646370023</v>
      </c>
      <c r="M186" s="118">
        <v>2981</v>
      </c>
      <c r="N186" s="119">
        <f t="shared" si="21"/>
        <v>-0.22085729221118666</v>
      </c>
    </row>
    <row r="187" spans="1:15" x14ac:dyDescent="0.25">
      <c r="B187" s="117" t="s">
        <v>75</v>
      </c>
      <c r="C187" s="118">
        <v>1005</v>
      </c>
      <c r="D187" s="119">
        <v>-0.6405579399141631</v>
      </c>
      <c r="E187" s="118">
        <v>852</v>
      </c>
      <c r="F187" s="119">
        <f t="shared" si="20"/>
        <v>-0.15223880597014927</v>
      </c>
      <c r="G187" s="118">
        <v>4541</v>
      </c>
      <c r="H187" s="119">
        <f t="shared" si="20"/>
        <v>4.32981220657277</v>
      </c>
      <c r="I187" s="118">
        <v>3083</v>
      </c>
      <c r="J187" s="119">
        <f t="shared" si="20"/>
        <v>-0.32107465316009687</v>
      </c>
      <c r="K187" s="118">
        <v>2968</v>
      </c>
      <c r="L187" s="119">
        <f t="shared" si="20"/>
        <v>-3.7301329873499878E-2</v>
      </c>
      <c r="M187" s="118">
        <v>4117</v>
      </c>
      <c r="N187" s="119">
        <f t="shared" si="21"/>
        <v>0.3871293800539084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1103</v>
      </c>
      <c r="F188" s="119" t="str">
        <f t="shared" si="20"/>
        <v>-</v>
      </c>
      <c r="G188" s="118">
        <v>5354</v>
      </c>
      <c r="H188" s="119">
        <f t="shared" si="20"/>
        <v>3.8540344514959202</v>
      </c>
      <c r="I188" s="118">
        <v>2209</v>
      </c>
      <c r="J188" s="119">
        <f t="shared" si="20"/>
        <v>-0.58741128128502051</v>
      </c>
      <c r="K188" s="118">
        <v>2779</v>
      </c>
      <c r="L188" s="119">
        <f t="shared" si="20"/>
        <v>0.25803531009506564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2887</v>
      </c>
      <c r="F189" s="119" t="str">
        <f t="shared" si="20"/>
        <v>-</v>
      </c>
      <c r="G189" s="118">
        <v>3171</v>
      </c>
      <c r="H189" s="119">
        <f t="shared" si="20"/>
        <v>9.8372012469691628E-2</v>
      </c>
      <c r="I189" s="118">
        <v>2062</v>
      </c>
      <c r="J189" s="119">
        <f t="shared" si="20"/>
        <v>-0.3497319457584358</v>
      </c>
      <c r="K189" s="118">
        <v>1796</v>
      </c>
      <c r="L189" s="119">
        <f t="shared" si="20"/>
        <v>-0.12900096993210475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5012</v>
      </c>
      <c r="F190" s="119" t="str">
        <f t="shared" si="20"/>
        <v>-</v>
      </c>
      <c r="G190" s="118">
        <v>2792</v>
      </c>
      <c r="H190" s="119">
        <f t="shared" si="20"/>
        <v>-0.44293695131683963</v>
      </c>
      <c r="I190" s="118">
        <v>1595</v>
      </c>
      <c r="J190" s="119">
        <f t="shared" si="20"/>
        <v>-0.42872492836676213</v>
      </c>
      <c r="K190" s="118">
        <v>1704</v>
      </c>
      <c r="L190" s="119">
        <f t="shared" si="20"/>
        <v>6.8338557993730342E-2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6248</v>
      </c>
      <c r="F191" s="119" t="str">
        <f t="shared" si="20"/>
        <v>-</v>
      </c>
      <c r="G191" s="118">
        <v>5024</v>
      </c>
      <c r="H191" s="119">
        <f t="shared" si="20"/>
        <v>-0.19590268886043538</v>
      </c>
      <c r="I191" s="118">
        <v>11773</v>
      </c>
      <c r="J191" s="119">
        <f t="shared" si="20"/>
        <v>1.3433519108280256</v>
      </c>
      <c r="K191" s="118">
        <v>2649</v>
      </c>
      <c r="L191" s="119">
        <f t="shared" si="20"/>
        <v>-0.77499362949120876</v>
      </c>
      <c r="M191" s="118"/>
      <c r="N191" s="119"/>
    </row>
    <row r="192" spans="1:15" x14ac:dyDescent="0.25">
      <c r="B192" s="117" t="s">
        <v>85</v>
      </c>
      <c r="C192" s="118">
        <v>3277</v>
      </c>
      <c r="D192" s="119">
        <v>0.18431514275388516</v>
      </c>
      <c r="E192" s="118">
        <v>4263</v>
      </c>
      <c r="F192" s="119">
        <f t="shared" si="20"/>
        <v>0.30088495575221241</v>
      </c>
      <c r="G192" s="118">
        <v>3955</v>
      </c>
      <c r="H192" s="119">
        <f t="shared" si="20"/>
        <v>-7.2249589490968824E-2</v>
      </c>
      <c r="I192" s="118">
        <v>1969</v>
      </c>
      <c r="J192" s="119">
        <f t="shared" si="20"/>
        <v>-0.50214917825537286</v>
      </c>
      <c r="K192" s="118">
        <v>2079</v>
      </c>
      <c r="L192" s="119">
        <f t="shared" si="20"/>
        <v>5.5865921787709549E-2</v>
      </c>
      <c r="M192" s="118"/>
      <c r="N192" s="119"/>
    </row>
    <row r="193" spans="2:15" x14ac:dyDescent="0.25">
      <c r="B193" s="117" t="s">
        <v>87</v>
      </c>
      <c r="C193" s="118">
        <v>8307</v>
      </c>
      <c r="D193" s="119">
        <v>2.9073377234242708</v>
      </c>
      <c r="E193" s="118">
        <v>4691</v>
      </c>
      <c r="F193" s="119">
        <f t="shared" si="20"/>
        <v>-0.4352955338870832</v>
      </c>
      <c r="G193" s="118">
        <v>2964</v>
      </c>
      <c r="H193" s="119">
        <f t="shared" si="20"/>
        <v>-0.36815178000426352</v>
      </c>
      <c r="I193" s="118">
        <v>2896</v>
      </c>
      <c r="J193" s="119">
        <f t="shared" si="20"/>
        <v>-2.2941970310391357E-2</v>
      </c>
      <c r="K193" s="118">
        <v>2306</v>
      </c>
      <c r="L193" s="119">
        <f t="shared" si="20"/>
        <v>-0.20372928176795579</v>
      </c>
      <c r="M193" s="118"/>
      <c r="N193" s="119"/>
    </row>
    <row r="194" spans="2:15" x14ac:dyDescent="0.25">
      <c r="B194" s="117" t="s">
        <v>89</v>
      </c>
      <c r="C194" s="118">
        <v>1415</v>
      </c>
      <c r="D194" s="119">
        <v>-6.353408338848443E-2</v>
      </c>
      <c r="E194" s="118">
        <v>3652</v>
      </c>
      <c r="F194" s="119">
        <f t="shared" si="20"/>
        <v>1.5809187279151944</v>
      </c>
      <c r="G194" s="118">
        <v>2701</v>
      </c>
      <c r="H194" s="119">
        <f t="shared" si="20"/>
        <v>-0.26040525739320919</v>
      </c>
      <c r="I194" s="118">
        <v>2228</v>
      </c>
      <c r="J194" s="119">
        <f t="shared" si="20"/>
        <v>-0.17512032580525727</v>
      </c>
      <c r="K194" s="118">
        <v>3906</v>
      </c>
      <c r="L194" s="119">
        <f t="shared" si="20"/>
        <v>0.7531418312387792</v>
      </c>
      <c r="M194" s="118"/>
      <c r="N194" s="119"/>
    </row>
    <row r="195" spans="2:15" x14ac:dyDescent="0.25">
      <c r="B195" s="117" t="s">
        <v>91</v>
      </c>
      <c r="C195" s="118">
        <v>419</v>
      </c>
      <c r="D195" s="119">
        <v>-0.83451816745655605</v>
      </c>
      <c r="E195" s="118">
        <v>4579</v>
      </c>
      <c r="F195" s="119">
        <f t="shared" si="20"/>
        <v>9.928400954653938</v>
      </c>
      <c r="G195" s="118">
        <v>2267</v>
      </c>
      <c r="H195" s="119">
        <f t="shared" si="20"/>
        <v>-0.50491373662371697</v>
      </c>
      <c r="I195" s="118">
        <v>3491</v>
      </c>
      <c r="J195" s="119">
        <f t="shared" si="20"/>
        <v>0.53992059991177777</v>
      </c>
      <c r="K195" s="118">
        <v>3622</v>
      </c>
      <c r="L195" s="119">
        <f t="shared" si="20"/>
        <v>3.7525064451446655E-2</v>
      </c>
      <c r="M195" s="118"/>
      <c r="N195" s="119"/>
    </row>
    <row r="196" spans="2:15" x14ac:dyDescent="0.25">
      <c r="B196" s="117" t="s">
        <v>93</v>
      </c>
      <c r="C196" s="118">
        <v>447</v>
      </c>
      <c r="D196" s="119">
        <v>-0.74602272727272734</v>
      </c>
      <c r="E196" s="118">
        <v>3489</v>
      </c>
      <c r="F196" s="119">
        <f t="shared" si="20"/>
        <v>6.8053691275167782</v>
      </c>
      <c r="G196" s="118">
        <v>2033</v>
      </c>
      <c r="H196" s="119">
        <f t="shared" si="20"/>
        <v>-0.41731155058756086</v>
      </c>
      <c r="I196" s="118">
        <v>3386</v>
      </c>
      <c r="J196" s="119">
        <f t="shared" si="20"/>
        <v>0.66551893753074265</v>
      </c>
      <c r="K196" s="118">
        <v>2445</v>
      </c>
      <c r="L196" s="119">
        <f t="shared" si="20"/>
        <v>-0.27790903721204963</v>
      </c>
      <c r="M196" s="118"/>
      <c r="N196" s="119"/>
    </row>
    <row r="197" spans="2:15" ht="15.75" x14ac:dyDescent="0.25">
      <c r="B197" s="120" t="s">
        <v>30</v>
      </c>
      <c r="C197" s="121">
        <v>19818</v>
      </c>
      <c r="D197" s="122">
        <v>-0.33862839979976644</v>
      </c>
      <c r="E197" s="121">
        <v>36897</v>
      </c>
      <c r="F197" s="122">
        <f t="shared" si="20"/>
        <v>0.86179231002119283</v>
      </c>
      <c r="G197" s="121">
        <v>41249</v>
      </c>
      <c r="H197" s="122">
        <f t="shared" si="20"/>
        <v>0.11794996883215436</v>
      </c>
      <c r="I197" s="121">
        <v>42266</v>
      </c>
      <c r="J197" s="122">
        <f t="shared" si="20"/>
        <v>2.4655143154985515E-2</v>
      </c>
      <c r="K197" s="121">
        <v>33197</v>
      </c>
      <c r="L197" s="122">
        <f t="shared" si="20"/>
        <v>-0.21456963043581134</v>
      </c>
      <c r="M197" s="121">
        <v>10032</v>
      </c>
      <c r="N197" s="122">
        <v>1.2208657047724669E-2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70" t="s">
        <v>274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$C$7</f>
        <v>2020</v>
      </c>
      <c r="D205" s="295"/>
      <c r="E205" s="296">
        <f>$E$7</f>
        <v>2021</v>
      </c>
      <c r="F205" s="295"/>
      <c r="G205" s="296">
        <f>$G$7</f>
        <v>2022</v>
      </c>
      <c r="H205" s="295"/>
      <c r="I205" s="296">
        <f>$I$7</f>
        <v>2023</v>
      </c>
      <c r="J205" s="295"/>
      <c r="K205" s="296">
        <f>$K$7</f>
        <v>2024</v>
      </c>
      <c r="L205" s="295"/>
      <c r="M205" s="296">
        <f>$M$7</f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">
        <v>242</v>
      </c>
      <c r="G206" s="116" t="s">
        <v>69</v>
      </c>
      <c r="H206" s="115" t="s">
        <v>242</v>
      </c>
      <c r="I206" s="116" t="s">
        <v>69</v>
      </c>
      <c r="J206" s="115" t="s">
        <v>242</v>
      </c>
      <c r="K206" s="116" t="s">
        <v>69</v>
      </c>
      <c r="L206" s="115" t="s">
        <v>242</v>
      </c>
      <c r="M206" s="116" t="s">
        <v>69</v>
      </c>
      <c r="N206" s="115" t="s">
        <v>266</v>
      </c>
    </row>
    <row r="207" spans="2:15" x14ac:dyDescent="0.25">
      <c r="B207" s="117" t="s">
        <v>71</v>
      </c>
      <c r="C207" s="118">
        <v>2150</v>
      </c>
      <c r="D207" s="119">
        <v>0.62509448223733943</v>
      </c>
      <c r="E207" s="118">
        <v>0</v>
      </c>
      <c r="F207" s="119">
        <f t="shared" ref="F207:L219" si="22">IFERROR(E207/C207-1,"-")</f>
        <v>-1</v>
      </c>
      <c r="G207" s="118">
        <v>4353</v>
      </c>
      <c r="H207" s="119" t="str">
        <f t="shared" si="22"/>
        <v>-</v>
      </c>
      <c r="I207" s="118">
        <v>2835</v>
      </c>
      <c r="J207" s="119">
        <f t="shared" si="22"/>
        <v>-0.34872501722949689</v>
      </c>
      <c r="K207" s="118">
        <v>3216</v>
      </c>
      <c r="L207" s="119">
        <f t="shared" si="22"/>
        <v>0.13439153439153428</v>
      </c>
      <c r="M207" s="118">
        <v>3126</v>
      </c>
      <c r="N207" s="119">
        <f t="shared" ref="N207:N209" si="23">IFERROR(M207/K207-1,"-")</f>
        <v>-2.7985074626865725E-2</v>
      </c>
    </row>
    <row r="208" spans="2:15" x14ac:dyDescent="0.25">
      <c r="B208" s="117" t="s">
        <v>73</v>
      </c>
      <c r="C208" s="118">
        <v>1375</v>
      </c>
      <c r="D208" s="119">
        <v>-0.43205287071458076</v>
      </c>
      <c r="E208" s="118">
        <v>89</v>
      </c>
      <c r="F208" s="119">
        <f t="shared" si="22"/>
        <v>-0.93527272727272726</v>
      </c>
      <c r="G208" s="118">
        <v>3212</v>
      </c>
      <c r="H208" s="119">
        <f t="shared" si="22"/>
        <v>35.08988764044944</v>
      </c>
      <c r="I208" s="118">
        <v>2109</v>
      </c>
      <c r="J208" s="119">
        <f t="shared" si="22"/>
        <v>-0.34339975093399755</v>
      </c>
      <c r="K208" s="118">
        <v>4610</v>
      </c>
      <c r="L208" s="119">
        <f t="shared" si="22"/>
        <v>1.1858700806069229</v>
      </c>
      <c r="M208" s="118">
        <v>4274</v>
      </c>
      <c r="N208" s="119">
        <f t="shared" si="23"/>
        <v>-7.288503253796097E-2</v>
      </c>
    </row>
    <row r="209" spans="2:15" x14ac:dyDescent="0.25">
      <c r="B209" s="117" t="s">
        <v>75</v>
      </c>
      <c r="C209" s="118">
        <v>654</v>
      </c>
      <c r="D209" s="119">
        <v>-0.70540540540540542</v>
      </c>
      <c r="E209" s="118">
        <v>152</v>
      </c>
      <c r="F209" s="119">
        <f t="shared" si="22"/>
        <v>-0.76758409785932724</v>
      </c>
      <c r="G209" s="118">
        <v>5444</v>
      </c>
      <c r="H209" s="119">
        <f t="shared" si="22"/>
        <v>34.815789473684212</v>
      </c>
      <c r="I209" s="118">
        <v>4068</v>
      </c>
      <c r="J209" s="119">
        <f t="shared" si="22"/>
        <v>-0.25275532696546654</v>
      </c>
      <c r="K209" s="118">
        <v>2983</v>
      </c>
      <c r="L209" s="119">
        <f t="shared" si="22"/>
        <v>-0.26671583087512296</v>
      </c>
      <c r="M209" s="118">
        <v>3784</v>
      </c>
      <c r="N209" s="119">
        <f t="shared" si="23"/>
        <v>0.26852162252765677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283</v>
      </c>
      <c r="F210" s="119" t="str">
        <f t="shared" si="22"/>
        <v>-</v>
      </c>
      <c r="G210" s="118">
        <v>3263</v>
      </c>
      <c r="H210" s="119">
        <f t="shared" si="22"/>
        <v>10.530035335689046</v>
      </c>
      <c r="I210" s="118">
        <v>4140</v>
      </c>
      <c r="J210" s="119">
        <f t="shared" si="22"/>
        <v>0.26877106956788221</v>
      </c>
      <c r="K210" s="118">
        <v>4037</v>
      </c>
      <c r="L210" s="119">
        <f t="shared" si="22"/>
        <v>-2.4879227053140052E-2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660</v>
      </c>
      <c r="F211" s="119" t="str">
        <f t="shared" si="22"/>
        <v>-</v>
      </c>
      <c r="G211" s="118">
        <v>6241</v>
      </c>
      <c r="H211" s="119">
        <f t="shared" si="22"/>
        <v>8.4560606060606069</v>
      </c>
      <c r="I211" s="118">
        <v>3512</v>
      </c>
      <c r="J211" s="119">
        <f t="shared" si="22"/>
        <v>-0.43726966832238423</v>
      </c>
      <c r="K211" s="118">
        <v>5058</v>
      </c>
      <c r="L211" s="119">
        <f t="shared" si="22"/>
        <v>0.44020501138952173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4844</v>
      </c>
      <c r="F212" s="119" t="str">
        <f t="shared" si="22"/>
        <v>-</v>
      </c>
      <c r="G212" s="118">
        <v>2005</v>
      </c>
      <c r="H212" s="119">
        <f t="shared" si="22"/>
        <v>-0.58608587943848067</v>
      </c>
      <c r="I212" s="118">
        <v>2054</v>
      </c>
      <c r="J212" s="119">
        <f t="shared" si="22"/>
        <v>2.4438902743142199E-2</v>
      </c>
      <c r="K212" s="118">
        <v>2200</v>
      </c>
      <c r="L212" s="119">
        <f t="shared" si="22"/>
        <v>7.1080817916260974E-2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4008</v>
      </c>
      <c r="F213" s="119" t="str">
        <f t="shared" si="22"/>
        <v>-</v>
      </c>
      <c r="G213" s="118">
        <v>2052</v>
      </c>
      <c r="H213" s="119">
        <f t="shared" si="22"/>
        <v>-0.4880239520958084</v>
      </c>
      <c r="I213" s="118">
        <v>3330</v>
      </c>
      <c r="J213" s="119">
        <f t="shared" si="22"/>
        <v>0.62280701754385959</v>
      </c>
      <c r="K213" s="118">
        <v>2447</v>
      </c>
      <c r="L213" s="119">
        <f t="shared" si="22"/>
        <v>-0.2651651651651652</v>
      </c>
      <c r="M213" s="118"/>
      <c r="N213" s="119"/>
    </row>
    <row r="214" spans="2:15" x14ac:dyDescent="0.25">
      <c r="B214" s="117" t="s">
        <v>85</v>
      </c>
      <c r="C214" s="118">
        <v>3058</v>
      </c>
      <c r="D214" s="119">
        <v>0.96782496782496774</v>
      </c>
      <c r="E214" s="118">
        <v>3790</v>
      </c>
      <c r="F214" s="119">
        <f t="shared" si="22"/>
        <v>0.23937213865271412</v>
      </c>
      <c r="G214" s="118">
        <v>1997</v>
      </c>
      <c r="H214" s="119">
        <f t="shared" si="22"/>
        <v>-0.47308707124010552</v>
      </c>
      <c r="I214" s="118">
        <v>3575</v>
      </c>
      <c r="J214" s="119">
        <f t="shared" si="22"/>
        <v>0.79018527791687521</v>
      </c>
      <c r="K214" s="118">
        <v>2598</v>
      </c>
      <c r="L214" s="119">
        <f t="shared" si="22"/>
        <v>-0.27328671328671328</v>
      </c>
      <c r="M214" s="118"/>
      <c r="N214" s="119"/>
    </row>
    <row r="215" spans="2:15" x14ac:dyDescent="0.25">
      <c r="B215" s="117" t="s">
        <v>87</v>
      </c>
      <c r="C215" s="118">
        <v>184</v>
      </c>
      <c r="D215" s="119">
        <v>-0.77199504337050806</v>
      </c>
      <c r="E215" s="118">
        <v>4776</v>
      </c>
      <c r="F215" s="119">
        <f t="shared" si="22"/>
        <v>24.956521739130434</v>
      </c>
      <c r="G215" s="118">
        <v>3035</v>
      </c>
      <c r="H215" s="119">
        <f t="shared" si="22"/>
        <v>-0.36453098827470687</v>
      </c>
      <c r="I215" s="118">
        <v>3026</v>
      </c>
      <c r="J215" s="119">
        <f t="shared" si="22"/>
        <v>-2.9654036243822457E-3</v>
      </c>
      <c r="K215" s="118">
        <v>2654</v>
      </c>
      <c r="L215" s="119">
        <f t="shared" si="22"/>
        <v>-0.12293456708526107</v>
      </c>
      <c r="M215" s="118"/>
      <c r="N215" s="119"/>
    </row>
    <row r="216" spans="2:15" x14ac:dyDescent="0.25">
      <c r="B216" s="117" t="s">
        <v>89</v>
      </c>
      <c r="C216" s="118">
        <v>230</v>
      </c>
      <c r="D216" s="119">
        <v>-0.86612339930151339</v>
      </c>
      <c r="E216" s="118">
        <v>5117</v>
      </c>
      <c r="F216" s="119">
        <f t="shared" si="22"/>
        <v>21.247826086956522</v>
      </c>
      <c r="G216" s="118">
        <v>3070</v>
      </c>
      <c r="H216" s="119">
        <f t="shared" si="22"/>
        <v>-0.40003908540160249</v>
      </c>
      <c r="I216" s="118">
        <v>6655</v>
      </c>
      <c r="J216" s="119">
        <f t="shared" si="22"/>
        <v>1.1677524429967425</v>
      </c>
      <c r="K216" s="118">
        <v>4208</v>
      </c>
      <c r="L216" s="119">
        <f t="shared" si="22"/>
        <v>-0.36769346356123211</v>
      </c>
      <c r="M216" s="118"/>
      <c r="N216" s="119"/>
    </row>
    <row r="217" spans="2:15" x14ac:dyDescent="0.25">
      <c r="B217" s="117" t="s">
        <v>91</v>
      </c>
      <c r="C217" s="118">
        <v>711</v>
      </c>
      <c r="D217" s="119">
        <v>-0.5415860735009671</v>
      </c>
      <c r="E217" s="118">
        <v>2680</v>
      </c>
      <c r="F217" s="119">
        <f t="shared" si="22"/>
        <v>2.7693389592123769</v>
      </c>
      <c r="G217" s="118">
        <v>3898</v>
      </c>
      <c r="H217" s="119">
        <f t="shared" si="22"/>
        <v>0.45447761194029845</v>
      </c>
      <c r="I217" s="118">
        <v>3172</v>
      </c>
      <c r="J217" s="119">
        <f t="shared" si="22"/>
        <v>-0.18624935864545922</v>
      </c>
      <c r="K217" s="118">
        <v>4236</v>
      </c>
      <c r="L217" s="119">
        <f t="shared" si="22"/>
        <v>0.33543505674653207</v>
      </c>
      <c r="M217" s="118"/>
      <c r="N217" s="119"/>
    </row>
    <row r="218" spans="2:15" x14ac:dyDescent="0.25">
      <c r="B218" s="117" t="s">
        <v>93</v>
      </c>
      <c r="C218" s="118">
        <v>466</v>
      </c>
      <c r="D218" s="119">
        <v>-0.70450221940393154</v>
      </c>
      <c r="E218" s="118">
        <v>3062</v>
      </c>
      <c r="F218" s="119">
        <f t="shared" si="22"/>
        <v>5.570815450643777</v>
      </c>
      <c r="G218" s="118">
        <v>2693</v>
      </c>
      <c r="H218" s="119">
        <f t="shared" si="22"/>
        <v>-0.12050947093403008</v>
      </c>
      <c r="I218" s="118">
        <v>3659</v>
      </c>
      <c r="J218" s="119">
        <f t="shared" si="22"/>
        <v>0.35870776086149281</v>
      </c>
      <c r="K218" s="118">
        <v>3130</v>
      </c>
      <c r="L218" s="119">
        <f t="shared" si="22"/>
        <v>-0.14457502049740367</v>
      </c>
      <c r="M218" s="118"/>
      <c r="N218" s="119"/>
    </row>
    <row r="219" spans="2:15" ht="15.75" x14ac:dyDescent="0.25">
      <c r="B219" s="120" t="s">
        <v>30</v>
      </c>
      <c r="C219" s="121">
        <v>9005</v>
      </c>
      <c r="D219" s="122">
        <v>-0.51700278910105135</v>
      </c>
      <c r="E219" s="121">
        <v>29461</v>
      </c>
      <c r="F219" s="122">
        <f t="shared" si="22"/>
        <v>2.2716268739589118</v>
      </c>
      <c r="G219" s="121">
        <v>41263</v>
      </c>
      <c r="H219" s="122">
        <f t="shared" si="22"/>
        <v>0.40059739995247945</v>
      </c>
      <c r="I219" s="121">
        <v>42135</v>
      </c>
      <c r="J219" s="122">
        <f t="shared" si="22"/>
        <v>2.113273392627768E-2</v>
      </c>
      <c r="K219" s="121">
        <v>41377</v>
      </c>
      <c r="L219" s="122">
        <f t="shared" si="22"/>
        <v>-1.7989794707487849E-2</v>
      </c>
      <c r="M219" s="121">
        <v>11184</v>
      </c>
      <c r="N219" s="122">
        <v>3.4693311129614157E-2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70" t="s">
        <v>275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$C$7</f>
        <v>2020</v>
      </c>
      <c r="D227" s="295"/>
      <c r="E227" s="296">
        <f>$E$7</f>
        <v>2021</v>
      </c>
      <c r="F227" s="295"/>
      <c r="G227" s="296">
        <f>$G$7</f>
        <v>2022</v>
      </c>
      <c r="H227" s="295"/>
      <c r="I227" s="296">
        <f>$I$7</f>
        <v>2023</v>
      </c>
      <c r="J227" s="295"/>
      <c r="K227" s="296">
        <f>$K$7</f>
        <v>2024</v>
      </c>
      <c r="L227" s="295"/>
      <c r="M227" s="296">
        <f>$M$7</f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">
        <v>242</v>
      </c>
      <c r="G228" s="116" t="s">
        <v>69</v>
      </c>
      <c r="H228" s="115" t="s">
        <v>242</v>
      </c>
      <c r="I228" s="116" t="s">
        <v>69</v>
      </c>
      <c r="J228" s="115" t="s">
        <v>242</v>
      </c>
      <c r="K228" s="116" t="s">
        <v>69</v>
      </c>
      <c r="L228" s="115" t="s">
        <v>242</v>
      </c>
      <c r="M228" s="116" t="s">
        <v>69</v>
      </c>
      <c r="N228" s="115" t="s">
        <v>266</v>
      </c>
    </row>
    <row r="229" spans="2:15" x14ac:dyDescent="0.25">
      <c r="B229" s="117" t="s">
        <v>71</v>
      </c>
      <c r="C229" s="118">
        <v>854</v>
      </c>
      <c r="D229" s="119">
        <v>0.60225140712945602</v>
      </c>
      <c r="E229" s="118">
        <v>0</v>
      </c>
      <c r="F229" s="119">
        <f t="shared" ref="F229:L241" si="24">IFERROR(E229/C229-1,"-")</f>
        <v>-1</v>
      </c>
      <c r="G229" s="118">
        <v>804</v>
      </c>
      <c r="H229" s="119" t="str">
        <f t="shared" si="24"/>
        <v>-</v>
      </c>
      <c r="I229" s="118">
        <v>1171</v>
      </c>
      <c r="J229" s="119">
        <f t="shared" si="24"/>
        <v>0.45646766169154218</v>
      </c>
      <c r="K229" s="118">
        <v>2119</v>
      </c>
      <c r="L229" s="119">
        <f t="shared" si="24"/>
        <v>0.80956447480785654</v>
      </c>
      <c r="M229" s="118">
        <v>1241</v>
      </c>
      <c r="N229" s="119">
        <f t="shared" ref="N229:N231" si="25">IFERROR(M229/K229-1,"-")</f>
        <v>-0.41434638980651251</v>
      </c>
    </row>
    <row r="230" spans="2:15" x14ac:dyDescent="0.25">
      <c r="B230" s="117" t="s">
        <v>73</v>
      </c>
      <c r="C230" s="118">
        <v>936</v>
      </c>
      <c r="D230" s="119">
        <v>-0.10772163965681603</v>
      </c>
      <c r="E230" s="118">
        <v>0</v>
      </c>
      <c r="F230" s="119">
        <f t="shared" si="24"/>
        <v>-1</v>
      </c>
      <c r="G230" s="118">
        <v>960</v>
      </c>
      <c r="H230" s="119" t="str">
        <f t="shared" si="24"/>
        <v>-</v>
      </c>
      <c r="I230" s="118">
        <v>1915</v>
      </c>
      <c r="J230" s="119">
        <f t="shared" si="24"/>
        <v>0.99479166666666674</v>
      </c>
      <c r="K230" s="118">
        <v>3693</v>
      </c>
      <c r="L230" s="119">
        <f t="shared" si="24"/>
        <v>0.92845953002610959</v>
      </c>
      <c r="M230" s="118">
        <v>1753</v>
      </c>
      <c r="N230" s="119">
        <f t="shared" si="25"/>
        <v>-0.52531816950988364</v>
      </c>
    </row>
    <row r="231" spans="2:15" x14ac:dyDescent="0.25">
      <c r="B231" s="117" t="s">
        <v>75</v>
      </c>
      <c r="C231" s="118">
        <v>487</v>
      </c>
      <c r="D231" s="119">
        <v>-0.53751187084520424</v>
      </c>
      <c r="E231" s="118">
        <v>0</v>
      </c>
      <c r="F231" s="119">
        <f t="shared" si="24"/>
        <v>-1</v>
      </c>
      <c r="G231" s="118">
        <v>982</v>
      </c>
      <c r="H231" s="119" t="str">
        <f t="shared" si="24"/>
        <v>-</v>
      </c>
      <c r="I231" s="118">
        <v>1528</v>
      </c>
      <c r="J231" s="119">
        <f t="shared" si="24"/>
        <v>0.55600814663951126</v>
      </c>
      <c r="K231" s="118">
        <v>2780</v>
      </c>
      <c r="L231" s="119">
        <f t="shared" si="24"/>
        <v>0.81937172774869116</v>
      </c>
      <c r="M231" s="118">
        <v>1536</v>
      </c>
      <c r="N231" s="119">
        <f t="shared" si="25"/>
        <v>-0.44748201438848922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27</v>
      </c>
      <c r="F232" s="119" t="str">
        <f t="shared" si="24"/>
        <v>-</v>
      </c>
      <c r="G232" s="118">
        <v>510</v>
      </c>
      <c r="H232" s="119">
        <f t="shared" si="24"/>
        <v>17.888888888888889</v>
      </c>
      <c r="I232" s="118">
        <v>404</v>
      </c>
      <c r="J232" s="119">
        <f t="shared" si="24"/>
        <v>-0.207843137254902</v>
      </c>
      <c r="K232" s="118">
        <v>629</v>
      </c>
      <c r="L232" s="119">
        <f t="shared" si="24"/>
        <v>0.55693069306930698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0</v>
      </c>
      <c r="F233" s="119" t="str">
        <f t="shared" si="24"/>
        <v>-</v>
      </c>
      <c r="G233" s="118">
        <v>64</v>
      </c>
      <c r="H233" s="119" t="str">
        <f t="shared" si="24"/>
        <v>-</v>
      </c>
      <c r="I233" s="118">
        <v>112</v>
      </c>
      <c r="J233" s="119">
        <f t="shared" si="24"/>
        <v>0.75</v>
      </c>
      <c r="K233" s="118">
        <v>309</v>
      </c>
      <c r="L233" s="119">
        <f t="shared" si="24"/>
        <v>1.7589285714285716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26</v>
      </c>
      <c r="F234" s="119" t="str">
        <f t="shared" si="24"/>
        <v>-</v>
      </c>
      <c r="G234" s="118">
        <v>162</v>
      </c>
      <c r="H234" s="119">
        <f t="shared" si="24"/>
        <v>5.2307692307692308</v>
      </c>
      <c r="I234" s="118">
        <v>63</v>
      </c>
      <c r="J234" s="119">
        <f t="shared" si="24"/>
        <v>-0.61111111111111116</v>
      </c>
      <c r="K234" s="118">
        <v>224</v>
      </c>
      <c r="L234" s="119">
        <f t="shared" si="24"/>
        <v>2.5555555555555554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224</v>
      </c>
      <c r="F235" s="119" t="str">
        <f t="shared" si="24"/>
        <v>-</v>
      </c>
      <c r="G235" s="118">
        <v>183</v>
      </c>
      <c r="H235" s="119">
        <f t="shared" si="24"/>
        <v>-0.1830357142857143</v>
      </c>
      <c r="I235" s="118">
        <v>1581</v>
      </c>
      <c r="J235" s="119">
        <f t="shared" si="24"/>
        <v>7.6393442622950811</v>
      </c>
      <c r="K235" s="118">
        <v>207</v>
      </c>
      <c r="L235" s="119">
        <f t="shared" si="24"/>
        <v>-0.86907020872865282</v>
      </c>
      <c r="M235" s="118"/>
      <c r="N235" s="119"/>
    </row>
    <row r="236" spans="2:15" x14ac:dyDescent="0.25">
      <c r="B236" s="117" t="s">
        <v>85</v>
      </c>
      <c r="C236" s="118">
        <v>3</v>
      </c>
      <c r="D236" s="119">
        <v>-0.94444444444444442</v>
      </c>
      <c r="E236" s="118">
        <v>69</v>
      </c>
      <c r="F236" s="119">
        <f t="shared" si="24"/>
        <v>22</v>
      </c>
      <c r="G236" s="118">
        <v>633</v>
      </c>
      <c r="H236" s="119">
        <f t="shared" si="24"/>
        <v>8.1739130434782616</v>
      </c>
      <c r="I236" s="118">
        <v>124</v>
      </c>
      <c r="J236" s="119">
        <f t="shared" si="24"/>
        <v>-0.80410742496050558</v>
      </c>
      <c r="K236" s="118">
        <v>7</v>
      </c>
      <c r="L236" s="119">
        <f t="shared" si="24"/>
        <v>-0.94354838709677424</v>
      </c>
      <c r="M236" s="118"/>
      <c r="N236" s="119"/>
    </row>
    <row r="237" spans="2:15" x14ac:dyDescent="0.25">
      <c r="B237" s="117" t="s">
        <v>87</v>
      </c>
      <c r="C237" s="118">
        <v>49</v>
      </c>
      <c r="D237" s="119">
        <v>-0.54629629629629628</v>
      </c>
      <c r="E237" s="118">
        <v>59</v>
      </c>
      <c r="F237" s="119">
        <f t="shared" si="24"/>
        <v>0.20408163265306123</v>
      </c>
      <c r="G237" s="118">
        <v>93</v>
      </c>
      <c r="H237" s="119">
        <f t="shared" si="24"/>
        <v>0.57627118644067798</v>
      </c>
      <c r="I237" s="118">
        <v>219</v>
      </c>
      <c r="J237" s="119">
        <f t="shared" si="24"/>
        <v>1.3548387096774195</v>
      </c>
      <c r="K237" s="118">
        <v>25</v>
      </c>
      <c r="L237" s="119">
        <f t="shared" si="24"/>
        <v>-0.88584474885844755</v>
      </c>
      <c r="M237" s="118"/>
      <c r="N237" s="119"/>
    </row>
    <row r="238" spans="2:15" x14ac:dyDescent="0.25">
      <c r="B238" s="117" t="s">
        <v>89</v>
      </c>
      <c r="C238" s="118">
        <v>0</v>
      </c>
      <c r="D238" s="119">
        <v>-1</v>
      </c>
      <c r="E238" s="118">
        <v>481</v>
      </c>
      <c r="F238" s="119" t="str">
        <f t="shared" si="24"/>
        <v>-</v>
      </c>
      <c r="G238" s="118">
        <v>5288</v>
      </c>
      <c r="H238" s="119">
        <f t="shared" si="24"/>
        <v>9.9937629937629939</v>
      </c>
      <c r="I238" s="118">
        <v>682</v>
      </c>
      <c r="J238" s="119">
        <f t="shared" si="24"/>
        <v>-0.87102874432677757</v>
      </c>
      <c r="K238" s="118">
        <v>352</v>
      </c>
      <c r="L238" s="119">
        <f t="shared" si="24"/>
        <v>-0.4838709677419355</v>
      </c>
      <c r="M238" s="118"/>
      <c r="N238" s="119"/>
    </row>
    <row r="239" spans="2:15" x14ac:dyDescent="0.25">
      <c r="B239" s="117" t="s">
        <v>91</v>
      </c>
      <c r="C239" s="118">
        <v>0</v>
      </c>
      <c r="D239" s="119">
        <v>-1</v>
      </c>
      <c r="E239" s="118">
        <v>699</v>
      </c>
      <c r="F239" s="119" t="str">
        <f t="shared" si="24"/>
        <v>-</v>
      </c>
      <c r="G239" s="118">
        <v>1469</v>
      </c>
      <c r="H239" s="119">
        <f t="shared" si="24"/>
        <v>1.1015736766809727</v>
      </c>
      <c r="I239" s="118">
        <v>1847</v>
      </c>
      <c r="J239" s="119">
        <f t="shared" si="24"/>
        <v>0.25731790333560256</v>
      </c>
      <c r="K239" s="118">
        <v>405</v>
      </c>
      <c r="L239" s="119">
        <f t="shared" si="24"/>
        <v>-0.78072550081212777</v>
      </c>
      <c r="M239" s="118"/>
      <c r="N239" s="119"/>
    </row>
    <row r="240" spans="2:15" x14ac:dyDescent="0.25">
      <c r="B240" s="117" t="s">
        <v>93</v>
      </c>
      <c r="C240" s="118">
        <v>14</v>
      </c>
      <c r="D240" s="119">
        <v>-0.98076923076923073</v>
      </c>
      <c r="E240" s="118">
        <v>729</v>
      </c>
      <c r="F240" s="119">
        <f t="shared" si="24"/>
        <v>51.071428571428569</v>
      </c>
      <c r="G240" s="118">
        <v>835</v>
      </c>
      <c r="H240" s="119">
        <f t="shared" si="24"/>
        <v>0.14540466392318252</v>
      </c>
      <c r="I240" s="118">
        <v>2134</v>
      </c>
      <c r="J240" s="119">
        <f t="shared" si="24"/>
        <v>1.555688622754491</v>
      </c>
      <c r="K240" s="118">
        <v>883</v>
      </c>
      <c r="L240" s="119">
        <f t="shared" si="24"/>
        <v>-0.58622305529522023</v>
      </c>
      <c r="M240" s="118"/>
      <c r="N240" s="119"/>
    </row>
    <row r="241" spans="2:15" ht="15.75" x14ac:dyDescent="0.25">
      <c r="B241" s="120" t="s">
        <v>30</v>
      </c>
      <c r="C241" s="121">
        <v>2343</v>
      </c>
      <c r="D241" s="122">
        <v>-0.60220713073005094</v>
      </c>
      <c r="E241" s="121">
        <v>2314</v>
      </c>
      <c r="F241" s="122">
        <f t="shared" si="24"/>
        <v>-1.237729406743493E-2</v>
      </c>
      <c r="G241" s="121">
        <v>11983</v>
      </c>
      <c r="H241" s="122">
        <f t="shared" si="24"/>
        <v>4.1784788245462403</v>
      </c>
      <c r="I241" s="121">
        <v>11780</v>
      </c>
      <c r="J241" s="122">
        <f t="shared" si="24"/>
        <v>-1.6940665943419808E-2</v>
      </c>
      <c r="K241" s="121">
        <v>11633</v>
      </c>
      <c r="L241" s="122">
        <f t="shared" si="24"/>
        <v>-1.2478777589134071E-2</v>
      </c>
      <c r="M241" s="121">
        <v>4530</v>
      </c>
      <c r="N241" s="122">
        <v>-0.4727653631284916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70" t="s">
        <v>276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</row>
    <row r="253" spans="2:15" ht="22.5" thickTop="1" thickBot="1" x14ac:dyDescent="0.3">
      <c r="B253" s="109"/>
      <c r="C253" s="294">
        <f>$C$7</f>
        <v>2020</v>
      </c>
      <c r="D253" s="295"/>
      <c r="E253" s="296">
        <f>$E$7</f>
        <v>2021</v>
      </c>
      <c r="F253" s="295"/>
      <c r="G253" s="296">
        <f>$G$7</f>
        <v>2022</v>
      </c>
      <c r="H253" s="295"/>
      <c r="I253" s="296">
        <f>$I$7</f>
        <v>2023</v>
      </c>
      <c r="J253" s="295"/>
      <c r="K253" s="296">
        <f>$K$7</f>
        <v>2024</v>
      </c>
      <c r="L253" s="295"/>
      <c r="M253" s="296">
        <f>$M$7</f>
        <v>2025</v>
      </c>
      <c r="N253" s="297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">
        <v>242</v>
      </c>
      <c r="G254" s="116" t="s">
        <v>69</v>
      </c>
      <c r="H254" s="115" t="s">
        <v>242</v>
      </c>
      <c r="I254" s="116" t="s">
        <v>69</v>
      </c>
      <c r="J254" s="115" t="s">
        <v>242</v>
      </c>
      <c r="K254" s="116" t="s">
        <v>69</v>
      </c>
      <c r="L254" s="115" t="s">
        <v>242</v>
      </c>
      <c r="M254" s="116" t="s">
        <v>69</v>
      </c>
      <c r="N254" s="115" t="s">
        <v>266</v>
      </c>
    </row>
    <row r="255" spans="2:15" x14ac:dyDescent="0.25">
      <c r="B255" s="117" t="s">
        <v>71</v>
      </c>
      <c r="C255" s="118">
        <v>3077</v>
      </c>
      <c r="D255" s="119">
        <v>4.022988505747116E-2</v>
      </c>
      <c r="E255" s="118">
        <v>0</v>
      </c>
      <c r="F255" s="119">
        <f t="shared" ref="F255:L267" si="26">IFERROR(E255/C255-1,"-")</f>
        <v>-1</v>
      </c>
      <c r="G255" s="118">
        <v>1330</v>
      </c>
      <c r="H255" s="119" t="str">
        <f t="shared" si="26"/>
        <v>-</v>
      </c>
      <c r="I255" s="118">
        <v>1883</v>
      </c>
      <c r="J255" s="119">
        <f t="shared" si="26"/>
        <v>0.41578947368421049</v>
      </c>
      <c r="K255" s="118">
        <v>1931</v>
      </c>
      <c r="L255" s="119">
        <f t="shared" si="26"/>
        <v>2.5491237387148091E-2</v>
      </c>
      <c r="M255" s="118">
        <v>1221</v>
      </c>
      <c r="N255" s="119">
        <f t="shared" ref="N255:N257" si="27">IFERROR(M255/K255-1,"-")</f>
        <v>-0.36768513723459351</v>
      </c>
    </row>
    <row r="256" spans="2:15" x14ac:dyDescent="0.25">
      <c r="B256" s="117" t="s">
        <v>73</v>
      </c>
      <c r="C256" s="118">
        <v>3038</v>
      </c>
      <c r="D256" s="119">
        <v>0.72027180067950169</v>
      </c>
      <c r="E256" s="118">
        <v>0</v>
      </c>
      <c r="F256" s="119">
        <f t="shared" si="26"/>
        <v>-1</v>
      </c>
      <c r="G256" s="118">
        <v>922</v>
      </c>
      <c r="H256" s="119" t="str">
        <f t="shared" si="26"/>
        <v>-</v>
      </c>
      <c r="I256" s="118">
        <v>1218</v>
      </c>
      <c r="J256" s="119">
        <f t="shared" si="26"/>
        <v>0.32104121475054237</v>
      </c>
      <c r="K256" s="118">
        <v>2980</v>
      </c>
      <c r="L256" s="119">
        <f t="shared" si="26"/>
        <v>1.4466338259441707</v>
      </c>
      <c r="M256" s="118">
        <v>1547</v>
      </c>
      <c r="N256" s="119">
        <f t="shared" si="27"/>
        <v>-0.48087248322147647</v>
      </c>
    </row>
    <row r="257" spans="2:14" x14ac:dyDescent="0.25">
      <c r="B257" s="117" t="s">
        <v>75</v>
      </c>
      <c r="C257" s="118">
        <v>1095</v>
      </c>
      <c r="D257" s="119">
        <v>-0.38792621576299613</v>
      </c>
      <c r="E257" s="118">
        <v>0</v>
      </c>
      <c r="F257" s="119">
        <f t="shared" si="26"/>
        <v>-1</v>
      </c>
      <c r="G257" s="118">
        <v>1729</v>
      </c>
      <c r="H257" s="119" t="str">
        <f t="shared" si="26"/>
        <v>-</v>
      </c>
      <c r="I257" s="118">
        <v>882</v>
      </c>
      <c r="J257" s="119">
        <f t="shared" si="26"/>
        <v>-0.48987854251012142</v>
      </c>
      <c r="K257" s="118">
        <v>2778</v>
      </c>
      <c r="L257" s="119">
        <f t="shared" si="26"/>
        <v>2.1496598639455784</v>
      </c>
      <c r="M257" s="118">
        <v>1386</v>
      </c>
      <c r="N257" s="119">
        <f t="shared" si="27"/>
        <v>-0.50107991360691151</v>
      </c>
    </row>
    <row r="258" spans="2:14" x14ac:dyDescent="0.25">
      <c r="B258" s="117" t="s">
        <v>77</v>
      </c>
      <c r="C258" s="118">
        <v>0</v>
      </c>
      <c r="D258" s="119">
        <v>-1</v>
      </c>
      <c r="E258" s="118">
        <v>10</v>
      </c>
      <c r="F258" s="119" t="str">
        <f t="shared" si="26"/>
        <v>-</v>
      </c>
      <c r="G258" s="118">
        <v>782</v>
      </c>
      <c r="H258" s="119">
        <f t="shared" si="26"/>
        <v>77.2</v>
      </c>
      <c r="I258" s="118">
        <v>140</v>
      </c>
      <c r="J258" s="119">
        <f t="shared" si="26"/>
        <v>-0.82097186700767266</v>
      </c>
      <c r="K258" s="118">
        <v>613</v>
      </c>
      <c r="L258" s="119">
        <f t="shared" si="26"/>
        <v>3.378571428571429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41</v>
      </c>
      <c r="F259" s="119" t="str">
        <f t="shared" si="26"/>
        <v>-</v>
      </c>
      <c r="G259" s="118">
        <v>175</v>
      </c>
      <c r="H259" s="119">
        <f t="shared" si="26"/>
        <v>3.2682926829268295</v>
      </c>
      <c r="I259" s="118">
        <v>5</v>
      </c>
      <c r="J259" s="119">
        <f t="shared" si="26"/>
        <v>-0.97142857142857142</v>
      </c>
      <c r="K259" s="118">
        <v>117</v>
      </c>
      <c r="L259" s="119">
        <f t="shared" si="26"/>
        <v>22.4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46</v>
      </c>
      <c r="F260" s="119" t="str">
        <f t="shared" si="26"/>
        <v>-</v>
      </c>
      <c r="G260" s="118">
        <v>278</v>
      </c>
      <c r="H260" s="119">
        <f t="shared" si="26"/>
        <v>5.0434782608695654</v>
      </c>
      <c r="I260" s="118">
        <v>45</v>
      </c>
      <c r="J260" s="119">
        <f t="shared" si="26"/>
        <v>-0.83812949640287771</v>
      </c>
      <c r="K260" s="118">
        <v>67</v>
      </c>
      <c r="L260" s="119">
        <f t="shared" si="26"/>
        <v>0.48888888888888893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1</v>
      </c>
      <c r="F261" s="119" t="str">
        <f t="shared" si="26"/>
        <v>-</v>
      </c>
      <c r="G261" s="118">
        <v>26</v>
      </c>
      <c r="H261" s="119">
        <f t="shared" si="26"/>
        <v>25</v>
      </c>
      <c r="I261" s="118">
        <v>81</v>
      </c>
      <c r="J261" s="119">
        <f t="shared" si="26"/>
        <v>2.1153846153846154</v>
      </c>
      <c r="K261" s="118">
        <v>384</v>
      </c>
      <c r="L261" s="119">
        <f t="shared" si="26"/>
        <v>3.7407407407407405</v>
      </c>
      <c r="M261" s="118"/>
      <c r="N261" s="119"/>
    </row>
    <row r="262" spans="2:14" x14ac:dyDescent="0.25">
      <c r="B262" s="117" t="s">
        <v>85</v>
      </c>
      <c r="C262" s="118">
        <v>0</v>
      </c>
      <c r="D262" s="119">
        <v>-1</v>
      </c>
      <c r="E262" s="118">
        <v>5</v>
      </c>
      <c r="F262" s="119" t="str">
        <f t="shared" si="26"/>
        <v>-</v>
      </c>
      <c r="G262" s="118">
        <v>38</v>
      </c>
      <c r="H262" s="119">
        <f t="shared" si="26"/>
        <v>6.6</v>
      </c>
      <c r="I262" s="118">
        <v>106</v>
      </c>
      <c r="J262" s="119">
        <f t="shared" si="26"/>
        <v>1.7894736842105261</v>
      </c>
      <c r="K262" s="118">
        <v>22</v>
      </c>
      <c r="L262" s="119">
        <f t="shared" si="26"/>
        <v>-0.79245283018867929</v>
      </c>
      <c r="M262" s="118"/>
      <c r="N262" s="119"/>
    </row>
    <row r="263" spans="2:14" x14ac:dyDescent="0.25">
      <c r="B263" s="117" t="s">
        <v>87</v>
      </c>
      <c r="C263" s="118">
        <v>32</v>
      </c>
      <c r="D263" s="119">
        <v>-0.78082191780821919</v>
      </c>
      <c r="E263" s="118">
        <v>64</v>
      </c>
      <c r="F263" s="119">
        <f t="shared" si="26"/>
        <v>1</v>
      </c>
      <c r="G263" s="118">
        <v>81</v>
      </c>
      <c r="H263" s="119">
        <f t="shared" si="26"/>
        <v>0.265625</v>
      </c>
      <c r="I263" s="118">
        <v>111</v>
      </c>
      <c r="J263" s="119">
        <f t="shared" si="26"/>
        <v>0.37037037037037046</v>
      </c>
      <c r="K263" s="118">
        <v>22</v>
      </c>
      <c r="L263" s="119">
        <f t="shared" si="26"/>
        <v>-0.80180180180180183</v>
      </c>
      <c r="M263" s="118"/>
      <c r="N263" s="119"/>
    </row>
    <row r="264" spans="2:14" x14ac:dyDescent="0.25">
      <c r="B264" s="117" t="s">
        <v>89</v>
      </c>
      <c r="C264" s="118">
        <v>12</v>
      </c>
      <c r="D264" s="119">
        <v>-0.97228637413394914</v>
      </c>
      <c r="E264" s="118">
        <v>211</v>
      </c>
      <c r="F264" s="119">
        <f t="shared" si="26"/>
        <v>16.583333333333332</v>
      </c>
      <c r="G264" s="118">
        <v>258</v>
      </c>
      <c r="H264" s="119">
        <f t="shared" si="26"/>
        <v>0.22274881516587675</v>
      </c>
      <c r="I264" s="118">
        <v>251</v>
      </c>
      <c r="J264" s="119">
        <f t="shared" si="26"/>
        <v>-2.7131782945736482E-2</v>
      </c>
      <c r="K264" s="118">
        <v>185</v>
      </c>
      <c r="L264" s="119">
        <f t="shared" si="26"/>
        <v>-0.26294820717131473</v>
      </c>
      <c r="M264" s="118"/>
      <c r="N264" s="119"/>
    </row>
    <row r="265" spans="2:14" x14ac:dyDescent="0.25">
      <c r="B265" s="117" t="s">
        <v>91</v>
      </c>
      <c r="C265" s="118">
        <v>0</v>
      </c>
      <c r="D265" s="119">
        <v>-1</v>
      </c>
      <c r="E265" s="118">
        <v>2021</v>
      </c>
      <c r="F265" s="119" t="str">
        <f t="shared" si="26"/>
        <v>-</v>
      </c>
      <c r="G265" s="118">
        <v>980</v>
      </c>
      <c r="H265" s="119">
        <f t="shared" si="26"/>
        <v>-0.5150915388421573</v>
      </c>
      <c r="I265" s="118">
        <v>1434</v>
      </c>
      <c r="J265" s="119">
        <f t="shared" si="26"/>
        <v>0.46326530612244898</v>
      </c>
      <c r="K265" s="118">
        <v>662</v>
      </c>
      <c r="L265" s="119">
        <f t="shared" si="26"/>
        <v>-0.53835425383542534</v>
      </c>
      <c r="M265" s="118"/>
      <c r="N265" s="119"/>
    </row>
    <row r="266" spans="2:14" x14ac:dyDescent="0.25">
      <c r="B266" s="117" t="s">
        <v>93</v>
      </c>
      <c r="C266" s="118">
        <v>32</v>
      </c>
      <c r="D266" s="119">
        <v>-0.9882049391817177</v>
      </c>
      <c r="E266" s="118">
        <v>1211</v>
      </c>
      <c r="F266" s="119">
        <f t="shared" si="26"/>
        <v>36.84375</v>
      </c>
      <c r="G266" s="118">
        <v>908</v>
      </c>
      <c r="H266" s="119">
        <f t="shared" si="26"/>
        <v>-0.25020644095788602</v>
      </c>
      <c r="I266" s="118">
        <v>1500</v>
      </c>
      <c r="J266" s="119">
        <f t="shared" si="26"/>
        <v>0.65198237885462551</v>
      </c>
      <c r="K266" s="118">
        <v>1223</v>
      </c>
      <c r="L266" s="119">
        <f t="shared" si="26"/>
        <v>-0.18466666666666665</v>
      </c>
      <c r="M266" s="118"/>
      <c r="N266" s="119"/>
    </row>
    <row r="267" spans="2:14" ht="15.75" x14ac:dyDescent="0.25">
      <c r="B267" s="120" t="s">
        <v>30</v>
      </c>
      <c r="C267" s="121">
        <v>7286</v>
      </c>
      <c r="D267" s="122">
        <v>-0.4594955489614243</v>
      </c>
      <c r="E267" s="121">
        <v>3610</v>
      </c>
      <c r="F267" s="122">
        <f t="shared" si="26"/>
        <v>-0.50452923414768047</v>
      </c>
      <c r="G267" s="121">
        <v>7507</v>
      </c>
      <c r="H267" s="122">
        <f t="shared" si="26"/>
        <v>1.0795013850415511</v>
      </c>
      <c r="I267" s="121">
        <v>7656</v>
      </c>
      <c r="J267" s="122">
        <f t="shared" si="26"/>
        <v>1.9848141734381208E-2</v>
      </c>
      <c r="K267" s="121">
        <v>10984</v>
      </c>
      <c r="L267" s="122">
        <f t="shared" si="26"/>
        <v>0.4346917450365726</v>
      </c>
      <c r="M267" s="121">
        <v>4154</v>
      </c>
      <c r="N267" s="122">
        <v>-0.45974769150734818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D64B4-03C1-455C-B1FB-147AAE442238}">
  <sheetPr>
    <tabColor rgb="FFF29140"/>
  </sheetPr>
  <dimension ref="A4:O6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0" t="s">
        <v>264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6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103867</v>
      </c>
      <c r="D9" s="119">
        <v>7.2706992884216115E-2</v>
      </c>
      <c r="E9" s="118">
        <v>18472</v>
      </c>
      <c r="F9" s="119">
        <f t="shared" ref="F9:L21" si="0">IFERROR(E9/C9-1,"-")</f>
        <v>-0.82215718178054631</v>
      </c>
      <c r="G9" s="118">
        <v>95884</v>
      </c>
      <c r="H9" s="119">
        <f t="shared" si="0"/>
        <v>4.190775227371156</v>
      </c>
      <c r="I9" s="118">
        <v>98876</v>
      </c>
      <c r="J9" s="119">
        <f t="shared" si="0"/>
        <v>3.1204371949438814E-2</v>
      </c>
      <c r="K9" s="118">
        <v>114993</v>
      </c>
      <c r="L9" s="119">
        <f t="shared" si="0"/>
        <v>0.1630021440996805</v>
      </c>
      <c r="M9" s="118">
        <v>115159</v>
      </c>
      <c r="N9" s="119">
        <f t="shared" ref="N9:N11" si="1">IFERROR(M9/K9-1,"-")</f>
        <v>1.443566130112206E-3</v>
      </c>
    </row>
    <row r="10" spans="1:15" x14ac:dyDescent="0.25">
      <c r="A10" s="1" t="s">
        <v>72</v>
      </c>
      <c r="B10" s="117" t="s">
        <v>73</v>
      </c>
      <c r="C10" s="118">
        <v>99005</v>
      </c>
      <c r="D10" s="119">
        <v>9.3132383791542539E-2</v>
      </c>
      <c r="E10" s="118">
        <v>9638</v>
      </c>
      <c r="F10" s="119">
        <f t="shared" si="0"/>
        <v>-0.90265138124337152</v>
      </c>
      <c r="G10" s="118">
        <v>101150</v>
      </c>
      <c r="H10" s="119">
        <f t="shared" si="0"/>
        <v>9.4949159576675655</v>
      </c>
      <c r="I10" s="118">
        <v>108040</v>
      </c>
      <c r="J10" s="119">
        <f t="shared" si="0"/>
        <v>6.8116658428077015E-2</v>
      </c>
      <c r="K10" s="118">
        <v>113195</v>
      </c>
      <c r="L10" s="119">
        <f t="shared" si="0"/>
        <v>4.7713809700111076E-2</v>
      </c>
      <c r="M10" s="118">
        <v>115422</v>
      </c>
      <c r="N10" s="119">
        <f t="shared" si="1"/>
        <v>1.9674013869870555E-2</v>
      </c>
    </row>
    <row r="11" spans="1:15" x14ac:dyDescent="0.25">
      <c r="A11" s="1" t="s">
        <v>74</v>
      </c>
      <c r="B11" s="117" t="s">
        <v>75</v>
      </c>
      <c r="C11" s="118">
        <v>45771</v>
      </c>
      <c r="D11" s="119">
        <v>-0.51500927152317888</v>
      </c>
      <c r="E11" s="118">
        <v>26161</v>
      </c>
      <c r="F11" s="119">
        <f t="shared" si="0"/>
        <v>-0.42843722007384588</v>
      </c>
      <c r="G11" s="118">
        <v>109311</v>
      </c>
      <c r="H11" s="119">
        <f t="shared" si="0"/>
        <v>3.1783953212797673</v>
      </c>
      <c r="I11" s="118">
        <v>108534</v>
      </c>
      <c r="J11" s="119">
        <f t="shared" si="0"/>
        <v>-7.1081592886351741E-3</v>
      </c>
      <c r="K11" s="118">
        <v>122553</v>
      </c>
      <c r="L11" s="119">
        <f t="shared" si="0"/>
        <v>0.12916689700923212</v>
      </c>
      <c r="M11" s="118">
        <v>112742</v>
      </c>
      <c r="N11" s="119">
        <f t="shared" si="1"/>
        <v>-8.0055159808409382E-2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34934</v>
      </c>
      <c r="F12" s="119" t="str">
        <f t="shared" si="0"/>
        <v>-</v>
      </c>
      <c r="G12" s="118">
        <v>113016</v>
      </c>
      <c r="H12" s="119">
        <f t="shared" si="0"/>
        <v>2.2351291005896834</v>
      </c>
      <c r="I12" s="118">
        <v>122279</v>
      </c>
      <c r="J12" s="119">
        <f t="shared" si="0"/>
        <v>8.1961846110285341E-2</v>
      </c>
      <c r="K12" s="118">
        <v>113033</v>
      </c>
      <c r="L12" s="119">
        <f t="shared" si="0"/>
        <v>-7.5613964785449683E-2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42859</v>
      </c>
      <c r="F13" s="119" t="str">
        <f t="shared" si="0"/>
        <v>-</v>
      </c>
      <c r="G13" s="118">
        <v>104052</v>
      </c>
      <c r="H13" s="119">
        <f t="shared" si="0"/>
        <v>1.4277747964254881</v>
      </c>
      <c r="I13" s="118">
        <v>111302</v>
      </c>
      <c r="J13" s="119">
        <f t="shared" si="0"/>
        <v>6.9676700111482637E-2</v>
      </c>
      <c r="K13" s="118">
        <v>117998</v>
      </c>
      <c r="L13" s="119">
        <f t="shared" si="0"/>
        <v>6.0160644013584674E-2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64992</v>
      </c>
      <c r="F14" s="119" t="str">
        <f t="shared" si="0"/>
        <v>-</v>
      </c>
      <c r="G14" s="118">
        <v>93083</v>
      </c>
      <c r="H14" s="119">
        <f t="shared" si="0"/>
        <v>0.43222242737567695</v>
      </c>
      <c r="I14" s="118">
        <v>128219</v>
      </c>
      <c r="J14" s="119">
        <f t="shared" si="0"/>
        <v>0.37746957016855931</v>
      </c>
      <c r="K14" s="118">
        <v>124929</v>
      </c>
      <c r="L14" s="119">
        <f t="shared" si="0"/>
        <v>-2.5659223671998688E-2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75700</v>
      </c>
      <c r="F15" s="119" t="str">
        <f t="shared" si="0"/>
        <v>-</v>
      </c>
      <c r="G15" s="118">
        <v>99960</v>
      </c>
      <c r="H15" s="119">
        <f t="shared" si="0"/>
        <v>0.32047556142668432</v>
      </c>
      <c r="I15" s="118">
        <v>125973</v>
      </c>
      <c r="J15" s="119">
        <f t="shared" si="0"/>
        <v>0.26023409363745498</v>
      </c>
      <c r="K15" s="118">
        <v>138511</v>
      </c>
      <c r="L15" s="119">
        <f t="shared" si="0"/>
        <v>9.9529264207409485E-2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51125</v>
      </c>
      <c r="D16" s="119">
        <v>-0.51846549434402989</v>
      </c>
      <c r="E16" s="118">
        <v>93383</v>
      </c>
      <c r="F16" s="119">
        <f t="shared" si="0"/>
        <v>0.82656234718826416</v>
      </c>
      <c r="G16" s="118">
        <v>136811</v>
      </c>
      <c r="H16" s="119">
        <f t="shared" si="0"/>
        <v>0.46505252562029487</v>
      </c>
      <c r="I16" s="118">
        <v>135765</v>
      </c>
      <c r="J16" s="119">
        <f t="shared" si="0"/>
        <v>-7.6455840539138009E-3</v>
      </c>
      <c r="K16" s="118">
        <v>150260</v>
      </c>
      <c r="L16" s="119">
        <f t="shared" si="0"/>
        <v>0.10676536662615543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50300</v>
      </c>
      <c r="D17" s="119">
        <v>-0.43445019114009442</v>
      </c>
      <c r="E17" s="118">
        <v>89465</v>
      </c>
      <c r="F17" s="119">
        <f t="shared" si="0"/>
        <v>0.77862823061630215</v>
      </c>
      <c r="G17" s="118">
        <v>107425</v>
      </c>
      <c r="H17" s="119">
        <f t="shared" si="0"/>
        <v>0.20074889621639747</v>
      </c>
      <c r="I17" s="118">
        <v>125237</v>
      </c>
      <c r="J17" s="119">
        <f t="shared" si="0"/>
        <v>0.16580870374680012</v>
      </c>
      <c r="K17" s="118">
        <v>124231</v>
      </c>
      <c r="L17" s="119">
        <f t="shared" si="0"/>
        <v>-8.0327698683296811E-3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20597</v>
      </c>
      <c r="D18" s="119">
        <v>-0.75692166072650879</v>
      </c>
      <c r="E18" s="118">
        <v>105169</v>
      </c>
      <c r="F18" s="119">
        <f t="shared" si="0"/>
        <v>4.1060348594455505</v>
      </c>
      <c r="G18" s="118">
        <v>132612</v>
      </c>
      <c r="H18" s="119">
        <f t="shared" si="0"/>
        <v>0.26094191254076771</v>
      </c>
      <c r="I18" s="118">
        <v>146405</v>
      </c>
      <c r="J18" s="119">
        <f t="shared" si="0"/>
        <v>0.1040101951557928</v>
      </c>
      <c r="K18" s="118">
        <v>126079</v>
      </c>
      <c r="L18" s="119">
        <f t="shared" si="0"/>
        <v>-0.13883405621392708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22189</v>
      </c>
      <c r="D19" s="119">
        <v>-0.74290613739325895</v>
      </c>
      <c r="E19" s="118">
        <v>91621</v>
      </c>
      <c r="F19" s="119">
        <f t="shared" si="0"/>
        <v>3.1291180314570282</v>
      </c>
      <c r="G19" s="118">
        <v>113773</v>
      </c>
      <c r="H19" s="119">
        <f t="shared" si="0"/>
        <v>0.24177863153643808</v>
      </c>
      <c r="I19" s="118">
        <v>116842</v>
      </c>
      <c r="J19" s="119">
        <f t="shared" si="0"/>
        <v>2.697476554191236E-2</v>
      </c>
      <c r="K19" s="118">
        <v>109675</v>
      </c>
      <c r="L19" s="119">
        <f t="shared" si="0"/>
        <v>-6.1339244449769792E-2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41809</v>
      </c>
      <c r="D20" s="119">
        <v>-0.53155182072829132</v>
      </c>
      <c r="E20" s="118">
        <v>96818</v>
      </c>
      <c r="F20" s="119">
        <f t="shared" si="0"/>
        <v>1.3157214953718097</v>
      </c>
      <c r="G20" s="118">
        <v>108987</v>
      </c>
      <c r="H20" s="119">
        <f t="shared" si="0"/>
        <v>0.12568943791443732</v>
      </c>
      <c r="I20" s="118">
        <v>119696</v>
      </c>
      <c r="J20" s="119">
        <f t="shared" si="0"/>
        <v>9.8259425436061143E-2</v>
      </c>
      <c r="K20" s="118">
        <v>97837</v>
      </c>
      <c r="L20" s="119">
        <f t="shared" si="0"/>
        <v>-0.18262097313193426</v>
      </c>
      <c r="M20" s="118"/>
      <c r="N20" s="119"/>
    </row>
    <row r="21" spans="1:15" ht="15.75" x14ac:dyDescent="0.25">
      <c r="A21" s="1"/>
      <c r="B21" s="120" t="s">
        <v>30</v>
      </c>
      <c r="C21" s="121">
        <v>442013</v>
      </c>
      <c r="D21" s="122">
        <v>-0.5813537409489351</v>
      </c>
      <c r="E21" s="121">
        <v>749212</v>
      </c>
      <c r="F21" s="122">
        <f t="shared" si="0"/>
        <v>0.6949999208168085</v>
      </c>
      <c r="G21" s="121">
        <v>1316064</v>
      </c>
      <c r="H21" s="122">
        <f t="shared" si="0"/>
        <v>0.75659759854353648</v>
      </c>
      <c r="I21" s="121">
        <v>1447168</v>
      </c>
      <c r="J21" s="122">
        <f t="shared" si="0"/>
        <v>9.9618255647141885E-2</v>
      </c>
      <c r="K21" s="121">
        <v>1453294</v>
      </c>
      <c r="L21" s="122">
        <f t="shared" si="0"/>
        <v>4.2330952591544957E-3</v>
      </c>
      <c r="M21" s="121">
        <v>343323</v>
      </c>
      <c r="N21" s="122">
        <v>-2.114950918198899E-2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70" t="s">
        <v>277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60333</v>
      </c>
      <c r="D31" s="119">
        <v>0.24752905173483319</v>
      </c>
      <c r="E31" s="118">
        <v>18444</v>
      </c>
      <c r="F31" s="119">
        <f t="shared" ref="F31:J43" si="2">IFERROR(E31/C31-1,"-")</f>
        <v>-0.69429665357267167</v>
      </c>
      <c r="G31" s="118">
        <v>82498</v>
      </c>
      <c r="H31" s="119">
        <f t="shared" si="2"/>
        <v>3.4728909130340488</v>
      </c>
      <c r="I31" s="118">
        <v>81033</v>
      </c>
      <c r="J31" s="119">
        <f t="shared" si="2"/>
        <v>-1.7758006254697034E-2</v>
      </c>
      <c r="K31" s="118">
        <v>94186</v>
      </c>
      <c r="L31" s="119">
        <f t="shared" ref="L31:L43" si="3">IFERROR(K31/I31-1,"-")</f>
        <v>0.16231658706946561</v>
      </c>
      <c r="M31" s="118">
        <v>93832</v>
      </c>
      <c r="N31" s="119">
        <f t="shared" ref="N31:N33" si="4">IFERROR(M31/K31-1,"-")</f>
        <v>-3.7585203745779117E-3</v>
      </c>
    </row>
    <row r="32" spans="1:15" x14ac:dyDescent="0.25">
      <c r="B32" s="117" t="s">
        <v>73</v>
      </c>
      <c r="C32" s="118">
        <v>58894</v>
      </c>
      <c r="D32" s="119">
        <v>0.30411868910540307</v>
      </c>
      <c r="E32" s="118">
        <v>0</v>
      </c>
      <c r="F32" s="119">
        <f t="shared" si="2"/>
        <v>-1</v>
      </c>
      <c r="G32" s="118">
        <v>87548</v>
      </c>
      <c r="H32" s="119" t="str">
        <f t="shared" si="2"/>
        <v>-</v>
      </c>
      <c r="I32" s="118">
        <v>91933</v>
      </c>
      <c r="J32" s="119">
        <f t="shared" si="2"/>
        <v>5.0086809521633802E-2</v>
      </c>
      <c r="K32" s="118">
        <v>93044</v>
      </c>
      <c r="L32" s="119">
        <f t="shared" si="3"/>
        <v>1.2084887907497954E-2</v>
      </c>
      <c r="M32" s="118">
        <v>96064</v>
      </c>
      <c r="N32" s="119">
        <f t="shared" si="4"/>
        <v>3.2457761919091999E-2</v>
      </c>
    </row>
    <row r="33" spans="2:15" x14ac:dyDescent="0.25">
      <c r="B33" s="117" t="s">
        <v>75</v>
      </c>
      <c r="C33" s="118">
        <v>26023</v>
      </c>
      <c r="D33" s="119">
        <v>-0.5187253795934974</v>
      </c>
      <c r="E33" s="118">
        <v>26161</v>
      </c>
      <c r="F33" s="119">
        <f t="shared" si="2"/>
        <v>5.30300119125382E-3</v>
      </c>
      <c r="G33" s="118">
        <v>95606</v>
      </c>
      <c r="H33" s="119">
        <f t="shared" si="2"/>
        <v>2.6545239096364819</v>
      </c>
      <c r="I33" s="118">
        <v>91721</v>
      </c>
      <c r="J33" s="119">
        <f t="shared" si="2"/>
        <v>-4.063552496705225E-2</v>
      </c>
      <c r="K33" s="118">
        <v>101928</v>
      </c>
      <c r="L33" s="119">
        <f t="shared" si="3"/>
        <v>0.11128313036273041</v>
      </c>
      <c r="M33" s="118">
        <v>91772</v>
      </c>
      <c r="N33" s="119">
        <f t="shared" si="4"/>
        <v>-9.9638960835099266E-2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34911</v>
      </c>
      <c r="F34" s="119" t="str">
        <f t="shared" si="2"/>
        <v>-</v>
      </c>
      <c r="G34" s="118">
        <v>99428</v>
      </c>
      <c r="H34" s="119">
        <f t="shared" si="2"/>
        <v>1.8480421643608032</v>
      </c>
      <c r="I34" s="118">
        <v>105403</v>
      </c>
      <c r="J34" s="119">
        <f t="shared" si="2"/>
        <v>6.0093736170897527E-2</v>
      </c>
      <c r="K34" s="118">
        <v>90674</v>
      </c>
      <c r="L34" s="119">
        <f t="shared" si="3"/>
        <v>-0.139739855601833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42819</v>
      </c>
      <c r="F35" s="119" t="str">
        <f t="shared" si="2"/>
        <v>-</v>
      </c>
      <c r="G35" s="118">
        <v>91838</v>
      </c>
      <c r="H35" s="119">
        <f t="shared" si="2"/>
        <v>1.1447955346925429</v>
      </c>
      <c r="I35" s="118">
        <v>95608</v>
      </c>
      <c r="J35" s="119">
        <f t="shared" si="2"/>
        <v>4.1050545525817217E-2</v>
      </c>
      <c r="K35" s="118">
        <v>97635</v>
      </c>
      <c r="L35" s="119">
        <f t="shared" si="3"/>
        <v>2.1201154715086545E-2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64132</v>
      </c>
      <c r="F36" s="119" t="str">
        <f t="shared" si="2"/>
        <v>-</v>
      </c>
      <c r="G36" s="118">
        <v>81401</v>
      </c>
      <c r="H36" s="119">
        <f t="shared" si="2"/>
        <v>0.26927274995322148</v>
      </c>
      <c r="I36" s="118">
        <v>111389</v>
      </c>
      <c r="J36" s="119">
        <f t="shared" si="2"/>
        <v>0.36839842262380063</v>
      </c>
      <c r="K36" s="118">
        <v>106420</v>
      </c>
      <c r="L36" s="119">
        <f t="shared" si="3"/>
        <v>-4.4609431811040601E-2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71982</v>
      </c>
      <c r="F37" s="119" t="str">
        <f t="shared" si="2"/>
        <v>-</v>
      </c>
      <c r="G37" s="118">
        <v>84367</v>
      </c>
      <c r="H37" s="119">
        <f t="shared" si="2"/>
        <v>0.17205690311466748</v>
      </c>
      <c r="I37" s="118">
        <v>104344</v>
      </c>
      <c r="J37" s="119">
        <f t="shared" si="2"/>
        <v>0.23678689535007758</v>
      </c>
      <c r="K37" s="118">
        <v>112902</v>
      </c>
      <c r="L37" s="119">
        <f t="shared" si="3"/>
        <v>8.2017173963045309E-2</v>
      </c>
      <c r="M37" s="118"/>
      <c r="N37" s="119"/>
    </row>
    <row r="38" spans="2:15" x14ac:dyDescent="0.25">
      <c r="B38" s="117" t="s">
        <v>85</v>
      </c>
      <c r="C38" s="118">
        <v>49605</v>
      </c>
      <c r="D38" s="119">
        <v>-0.15270304893671538</v>
      </c>
      <c r="E38" s="118">
        <v>84470</v>
      </c>
      <c r="F38" s="119">
        <f t="shared" si="2"/>
        <v>0.70285253502671097</v>
      </c>
      <c r="G38" s="118">
        <v>115980</v>
      </c>
      <c r="H38" s="119">
        <f t="shared" si="2"/>
        <v>0.37303184562566583</v>
      </c>
      <c r="I38" s="118">
        <v>111788</v>
      </c>
      <c r="J38" s="119">
        <f t="shared" si="2"/>
        <v>-3.6144162786687306E-2</v>
      </c>
      <c r="K38" s="118">
        <v>123329</v>
      </c>
      <c r="L38" s="119">
        <f t="shared" si="3"/>
        <v>0.10324006154506749</v>
      </c>
      <c r="M38" s="118"/>
      <c r="N38" s="119"/>
    </row>
    <row r="39" spans="2:15" x14ac:dyDescent="0.25">
      <c r="B39" s="117" t="s">
        <v>87</v>
      </c>
      <c r="C39" s="118">
        <v>50276</v>
      </c>
      <c r="D39" s="119">
        <v>5.8107965905503489E-2</v>
      </c>
      <c r="E39" s="118">
        <v>81854</v>
      </c>
      <c r="F39" s="119">
        <f t="shared" si="2"/>
        <v>0.62809292704272424</v>
      </c>
      <c r="G39" s="118">
        <v>92418</v>
      </c>
      <c r="H39" s="119">
        <f t="shared" si="2"/>
        <v>0.12905905636865644</v>
      </c>
      <c r="I39" s="118">
        <v>106633</v>
      </c>
      <c r="J39" s="119">
        <f t="shared" si="2"/>
        <v>0.15381202795992133</v>
      </c>
      <c r="K39" s="118">
        <v>103394</v>
      </c>
      <c r="L39" s="119">
        <f t="shared" si="3"/>
        <v>-3.0375212176343203E-2</v>
      </c>
      <c r="M39" s="118"/>
      <c r="N39" s="119"/>
    </row>
    <row r="40" spans="2:15" x14ac:dyDescent="0.25">
      <c r="B40" s="117" t="s">
        <v>89</v>
      </c>
      <c r="C40" s="118">
        <v>20597</v>
      </c>
      <c r="D40" s="119">
        <v>-0.55829812785486044</v>
      </c>
      <c r="E40" s="118">
        <v>92461</v>
      </c>
      <c r="F40" s="119">
        <f t="shared" si="2"/>
        <v>3.4890518036607272</v>
      </c>
      <c r="G40" s="118">
        <v>115251</v>
      </c>
      <c r="H40" s="119">
        <f t="shared" si="2"/>
        <v>0.24648230064567755</v>
      </c>
      <c r="I40" s="118">
        <v>127971</v>
      </c>
      <c r="J40" s="119">
        <f t="shared" si="2"/>
        <v>0.11036780591925455</v>
      </c>
      <c r="K40" s="118">
        <v>101754</v>
      </c>
      <c r="L40" s="119">
        <f t="shared" si="3"/>
        <v>-0.20486672761797597</v>
      </c>
      <c r="M40" s="118"/>
      <c r="N40" s="119"/>
    </row>
    <row r="41" spans="2:15" x14ac:dyDescent="0.25">
      <c r="B41" s="117" t="s">
        <v>91</v>
      </c>
      <c r="C41" s="118">
        <v>22105</v>
      </c>
      <c r="D41" s="119">
        <v>-0.51056150916659293</v>
      </c>
      <c r="E41" s="118">
        <v>78967</v>
      </c>
      <c r="F41" s="119">
        <f t="shared" si="2"/>
        <v>2.5723591947523183</v>
      </c>
      <c r="G41" s="118">
        <v>96584</v>
      </c>
      <c r="H41" s="119">
        <f t="shared" si="2"/>
        <v>0.22309319082654788</v>
      </c>
      <c r="I41" s="118">
        <v>99767</v>
      </c>
      <c r="J41" s="119">
        <f t="shared" si="2"/>
        <v>3.29557690714819E-2</v>
      </c>
      <c r="K41" s="118">
        <v>88737</v>
      </c>
      <c r="L41" s="119">
        <f t="shared" si="3"/>
        <v>-0.11055759920615038</v>
      </c>
      <c r="M41" s="118"/>
      <c r="N41" s="119"/>
    </row>
    <row r="42" spans="2:15" x14ac:dyDescent="0.25">
      <c r="B42" s="117" t="s">
        <v>93</v>
      </c>
      <c r="C42" s="118">
        <v>41689</v>
      </c>
      <c r="D42" s="119">
        <v>-5.0667213189415694E-2</v>
      </c>
      <c r="E42" s="118">
        <v>83769</v>
      </c>
      <c r="F42" s="119">
        <f t="shared" si="2"/>
        <v>1.0093789728705413</v>
      </c>
      <c r="G42" s="118">
        <v>90601</v>
      </c>
      <c r="H42" s="119">
        <f t="shared" si="2"/>
        <v>8.1557616779476927E-2</v>
      </c>
      <c r="I42" s="118">
        <v>98445</v>
      </c>
      <c r="J42" s="119">
        <f t="shared" si="2"/>
        <v>8.6577410845354974E-2</v>
      </c>
      <c r="K42" s="118">
        <v>74638</v>
      </c>
      <c r="L42" s="119">
        <f t="shared" si="3"/>
        <v>-0.24183046371070138</v>
      </c>
      <c r="M42" s="118"/>
      <c r="N42" s="119"/>
    </row>
    <row r="43" spans="2:15" ht="15.75" x14ac:dyDescent="0.25">
      <c r="B43" s="120" t="s">
        <v>30</v>
      </c>
      <c r="C43" s="121">
        <v>336567</v>
      </c>
      <c r="D43" s="122">
        <v>-0.41159821119506579</v>
      </c>
      <c r="E43" s="121">
        <v>689608</v>
      </c>
      <c r="F43" s="122">
        <f t="shared" si="2"/>
        <v>1.0489471635662437</v>
      </c>
      <c r="G43" s="121">
        <v>1133520</v>
      </c>
      <c r="H43" s="122">
        <f t="shared" si="2"/>
        <v>0.64371643020382585</v>
      </c>
      <c r="I43" s="121">
        <v>1226035</v>
      </c>
      <c r="J43" s="122">
        <f t="shared" si="2"/>
        <v>8.161743948055622E-2</v>
      </c>
      <c r="K43" s="121">
        <v>1188641</v>
      </c>
      <c r="L43" s="122">
        <f t="shared" si="3"/>
        <v>-3.0499944944475499E-2</v>
      </c>
      <c r="M43" s="121">
        <v>281668</v>
      </c>
      <c r="N43" s="122">
        <v>-2.5902793628396981E-2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0" t="s">
        <v>278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114</v>
      </c>
    </row>
    <row r="49" spans="2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115</v>
      </c>
    </row>
    <row r="50" spans="2:15" ht="22.5" thickTop="1" thickBot="1" x14ac:dyDescent="0.3">
      <c r="B50" s="124" t="s">
        <v>96</v>
      </c>
      <c r="C50" s="292" t="s">
        <v>32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2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6">
        <f>M$7</f>
        <v>2025</v>
      </c>
      <c r="N51" s="297"/>
    </row>
    <row r="52" spans="2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5" x14ac:dyDescent="0.25">
      <c r="B53" s="117" t="s">
        <v>71</v>
      </c>
      <c r="C53" s="118">
        <v>43534</v>
      </c>
      <c r="D53" s="119">
        <v>-0.10174352625606109</v>
      </c>
      <c r="E53" s="118">
        <v>28</v>
      </c>
      <c r="F53" s="119">
        <f t="shared" ref="F53:J65" si="5">IFERROR(E53/C53-1,"-")</f>
        <v>-0.99935682455092567</v>
      </c>
      <c r="G53" s="118">
        <v>13386</v>
      </c>
      <c r="H53" s="119">
        <f t="shared" si="5"/>
        <v>477.07142857142856</v>
      </c>
      <c r="I53" s="118">
        <v>17843</v>
      </c>
      <c r="J53" s="119">
        <f t="shared" si="5"/>
        <v>0.3329598087554162</v>
      </c>
      <c r="K53" s="118">
        <v>20807</v>
      </c>
      <c r="L53" s="119">
        <f t="shared" ref="L53:L65" si="6">IFERROR(K53/I53-1,"-")</f>
        <v>0.16611556352631274</v>
      </c>
      <c r="M53" s="118">
        <v>21327</v>
      </c>
      <c r="N53" s="119">
        <f t="shared" ref="N53:N55" si="7">IFERROR(M53/K53-1,"-")</f>
        <v>2.4991589368962286E-2</v>
      </c>
    </row>
    <row r="54" spans="2:15" x14ac:dyDescent="0.25">
      <c r="B54" s="117" t="s">
        <v>73</v>
      </c>
      <c r="C54" s="118">
        <v>40111</v>
      </c>
      <c r="D54" s="119">
        <v>-0.11669235851134108</v>
      </c>
      <c r="E54" s="118">
        <v>0</v>
      </c>
      <c r="F54" s="119">
        <f t="shared" si="5"/>
        <v>-1</v>
      </c>
      <c r="G54" s="118">
        <v>13602</v>
      </c>
      <c r="H54" s="119" t="str">
        <f t="shared" si="5"/>
        <v>-</v>
      </c>
      <c r="I54" s="118">
        <v>16107</v>
      </c>
      <c r="J54" s="119">
        <f t="shared" si="5"/>
        <v>0.18416409351565943</v>
      </c>
      <c r="K54" s="118">
        <v>20151</v>
      </c>
      <c r="L54" s="119">
        <f t="shared" si="6"/>
        <v>0.25107096293536979</v>
      </c>
      <c r="M54" s="118">
        <v>19358</v>
      </c>
      <c r="N54" s="119">
        <f t="shared" si="7"/>
        <v>-3.935288571286788E-2</v>
      </c>
    </row>
    <row r="55" spans="2:15" x14ac:dyDescent="0.25">
      <c r="B55" s="117" t="s">
        <v>75</v>
      </c>
      <c r="C55" s="118">
        <v>19748</v>
      </c>
      <c r="D55" s="119">
        <v>-0.51002381897578397</v>
      </c>
      <c r="E55" s="118">
        <v>0</v>
      </c>
      <c r="F55" s="119">
        <f t="shared" si="5"/>
        <v>-1</v>
      </c>
      <c r="G55" s="118">
        <v>13705</v>
      </c>
      <c r="H55" s="119" t="str">
        <f t="shared" si="5"/>
        <v>-</v>
      </c>
      <c r="I55" s="118">
        <v>16813</v>
      </c>
      <c r="J55" s="119">
        <f t="shared" si="5"/>
        <v>0.22677854797519159</v>
      </c>
      <c r="K55" s="118">
        <v>20625</v>
      </c>
      <c r="L55" s="119">
        <f t="shared" si="6"/>
        <v>0.22672931660024975</v>
      </c>
      <c r="M55" s="118">
        <v>20970</v>
      </c>
      <c r="N55" s="119">
        <f t="shared" si="7"/>
        <v>1.6727272727272702E-2</v>
      </c>
    </row>
    <row r="56" spans="2:15" x14ac:dyDescent="0.25">
      <c r="B56" s="117" t="s">
        <v>77</v>
      </c>
      <c r="C56" s="118">
        <v>0</v>
      </c>
      <c r="D56" s="119">
        <v>-1</v>
      </c>
      <c r="E56" s="118">
        <v>23</v>
      </c>
      <c r="F56" s="119" t="str">
        <f t="shared" si="5"/>
        <v>-</v>
      </c>
      <c r="G56" s="118">
        <v>13588</v>
      </c>
      <c r="H56" s="119">
        <f t="shared" si="5"/>
        <v>589.78260869565213</v>
      </c>
      <c r="I56" s="118">
        <v>16876</v>
      </c>
      <c r="J56" s="119">
        <f t="shared" si="5"/>
        <v>0.24197821607300551</v>
      </c>
      <c r="K56" s="118">
        <v>22359</v>
      </c>
      <c r="L56" s="119">
        <f t="shared" si="6"/>
        <v>0.32489926522872725</v>
      </c>
      <c r="M56" s="118"/>
      <c r="N56" s="119"/>
    </row>
    <row r="57" spans="2:15" x14ac:dyDescent="0.25">
      <c r="B57" s="117" t="s">
        <v>79</v>
      </c>
      <c r="C57" s="118">
        <v>0</v>
      </c>
      <c r="D57" s="119">
        <v>-1</v>
      </c>
      <c r="E57" s="118">
        <v>40</v>
      </c>
      <c r="F57" s="119" t="str">
        <f t="shared" si="5"/>
        <v>-</v>
      </c>
      <c r="G57" s="118">
        <v>12214</v>
      </c>
      <c r="H57" s="119">
        <f t="shared" si="5"/>
        <v>304.35000000000002</v>
      </c>
      <c r="I57" s="118">
        <v>15694</v>
      </c>
      <c r="J57" s="119">
        <f t="shared" si="5"/>
        <v>0.28491894547240881</v>
      </c>
      <c r="K57" s="118">
        <v>20363</v>
      </c>
      <c r="L57" s="119">
        <f t="shared" si="6"/>
        <v>0.29750223015165034</v>
      </c>
      <c r="M57" s="118"/>
      <c r="N57" s="119"/>
    </row>
    <row r="58" spans="2:15" x14ac:dyDescent="0.25">
      <c r="B58" s="117" t="s">
        <v>81</v>
      </c>
      <c r="C58" s="118">
        <v>0</v>
      </c>
      <c r="D58" s="119">
        <v>-1</v>
      </c>
      <c r="E58" s="118">
        <v>860</v>
      </c>
      <c r="F58" s="119" t="str">
        <f t="shared" si="5"/>
        <v>-</v>
      </c>
      <c r="G58" s="118">
        <v>11682</v>
      </c>
      <c r="H58" s="119">
        <f t="shared" si="5"/>
        <v>12.583720930232559</v>
      </c>
      <c r="I58" s="118">
        <v>16830</v>
      </c>
      <c r="J58" s="119">
        <f t="shared" si="5"/>
        <v>0.44067796610169485</v>
      </c>
      <c r="K58" s="118">
        <v>18509</v>
      </c>
      <c r="L58" s="119">
        <f t="shared" si="6"/>
        <v>9.9762329174093889E-2</v>
      </c>
      <c r="M58" s="118"/>
      <c r="N58" s="119"/>
    </row>
    <row r="59" spans="2:15" x14ac:dyDescent="0.25">
      <c r="B59" s="117" t="s">
        <v>83</v>
      </c>
      <c r="C59" s="118">
        <v>0</v>
      </c>
      <c r="D59" s="119">
        <v>-1</v>
      </c>
      <c r="E59" s="118">
        <v>3718</v>
      </c>
      <c r="F59" s="119" t="str">
        <f t="shared" si="5"/>
        <v>-</v>
      </c>
      <c r="G59" s="118">
        <v>15593</v>
      </c>
      <c r="H59" s="119">
        <f t="shared" si="5"/>
        <v>3.1939214631522326</v>
      </c>
      <c r="I59" s="118">
        <v>21629</v>
      </c>
      <c r="J59" s="119">
        <f t="shared" si="5"/>
        <v>0.38709677419354849</v>
      </c>
      <c r="K59" s="118">
        <v>25609</v>
      </c>
      <c r="L59" s="119">
        <f t="shared" si="6"/>
        <v>0.18401220583475886</v>
      </c>
      <c r="M59" s="118"/>
      <c r="N59" s="119"/>
    </row>
    <row r="60" spans="2:15" x14ac:dyDescent="0.25">
      <c r="B60" s="117" t="s">
        <v>85</v>
      </c>
      <c r="C60" s="118">
        <v>1520</v>
      </c>
      <c r="D60" s="119">
        <v>-0.96808465963969259</v>
      </c>
      <c r="E60" s="118">
        <v>8913</v>
      </c>
      <c r="F60" s="119">
        <f t="shared" si="5"/>
        <v>4.8638157894736844</v>
      </c>
      <c r="G60" s="118">
        <v>20831</v>
      </c>
      <c r="H60" s="119">
        <f t="shared" si="5"/>
        <v>1.3371479860877371</v>
      </c>
      <c r="I60" s="118">
        <v>23977</v>
      </c>
      <c r="J60" s="119">
        <f t="shared" si="5"/>
        <v>0.15102491479045654</v>
      </c>
      <c r="K60" s="118">
        <v>26931</v>
      </c>
      <c r="L60" s="119">
        <f t="shared" si="6"/>
        <v>0.12320140134295365</v>
      </c>
      <c r="M60" s="118"/>
      <c r="N60" s="119"/>
    </row>
    <row r="61" spans="2:15" x14ac:dyDescent="0.25">
      <c r="B61" s="117" t="s">
        <v>87</v>
      </c>
      <c r="C61" s="118">
        <v>24</v>
      </c>
      <c r="D61" s="119">
        <v>-0.9994206397103198</v>
      </c>
      <c r="E61" s="118">
        <v>7611</v>
      </c>
      <c r="F61" s="119">
        <f t="shared" si="5"/>
        <v>316.125</v>
      </c>
      <c r="G61" s="118">
        <v>15007</v>
      </c>
      <c r="H61" s="119">
        <f t="shared" si="5"/>
        <v>0.97175141242937846</v>
      </c>
      <c r="I61" s="118">
        <v>18604</v>
      </c>
      <c r="J61" s="119">
        <f t="shared" si="5"/>
        <v>0.23968814553208495</v>
      </c>
      <c r="K61" s="118">
        <v>20837</v>
      </c>
      <c r="L61" s="119">
        <f t="shared" si="6"/>
        <v>0.12002795097828423</v>
      </c>
      <c r="M61" s="118"/>
      <c r="N61" s="119"/>
    </row>
    <row r="62" spans="2:15" x14ac:dyDescent="0.25">
      <c r="B62" s="117" t="s">
        <v>89</v>
      </c>
      <c r="C62" s="118">
        <v>0</v>
      </c>
      <c r="D62" s="119">
        <v>-1</v>
      </c>
      <c r="E62" s="118">
        <v>12708</v>
      </c>
      <c r="F62" s="119" t="str">
        <f t="shared" si="5"/>
        <v>-</v>
      </c>
      <c r="G62" s="118">
        <v>17361</v>
      </c>
      <c r="H62" s="119">
        <f t="shared" si="5"/>
        <v>0.36614730878186963</v>
      </c>
      <c r="I62" s="118">
        <v>18434</v>
      </c>
      <c r="J62" s="119">
        <f t="shared" si="5"/>
        <v>6.180519555325148E-2</v>
      </c>
      <c r="K62" s="118">
        <v>24325</v>
      </c>
      <c r="L62" s="119">
        <f t="shared" si="6"/>
        <v>0.31957252902245847</v>
      </c>
      <c r="M62" s="118"/>
      <c r="N62" s="119"/>
    </row>
    <row r="63" spans="2:15" x14ac:dyDescent="0.25">
      <c r="B63" s="117" t="s">
        <v>91</v>
      </c>
      <c r="C63" s="118">
        <v>84</v>
      </c>
      <c r="D63" s="119">
        <v>-0.99795834042242904</v>
      </c>
      <c r="E63" s="118">
        <v>12654</v>
      </c>
      <c r="F63" s="119">
        <f t="shared" si="5"/>
        <v>149.64285714285714</v>
      </c>
      <c r="G63" s="118">
        <v>17189</v>
      </c>
      <c r="H63" s="119">
        <f t="shared" si="5"/>
        <v>0.35838470048996363</v>
      </c>
      <c r="I63" s="118">
        <v>17075</v>
      </c>
      <c r="J63" s="119">
        <f t="shared" si="5"/>
        <v>-6.6321484670428532E-3</v>
      </c>
      <c r="K63" s="118">
        <v>20938</v>
      </c>
      <c r="L63" s="119">
        <f t="shared" si="6"/>
        <v>0.2262371888726209</v>
      </c>
      <c r="M63" s="118"/>
      <c r="N63" s="119"/>
    </row>
    <row r="64" spans="2:15" x14ac:dyDescent="0.25">
      <c r="B64" s="117" t="s">
        <v>93</v>
      </c>
      <c r="C64" s="118">
        <v>120</v>
      </c>
      <c r="D64" s="119">
        <v>-0.9973530968766543</v>
      </c>
      <c r="E64" s="118">
        <v>13049</v>
      </c>
      <c r="F64" s="119">
        <f t="shared" si="5"/>
        <v>107.74166666666666</v>
      </c>
      <c r="G64" s="118">
        <v>18386</v>
      </c>
      <c r="H64" s="119">
        <f t="shared" si="5"/>
        <v>0.40899685799678132</v>
      </c>
      <c r="I64" s="118">
        <v>21251</v>
      </c>
      <c r="J64" s="119">
        <f t="shared" si="5"/>
        <v>0.15582508430327424</v>
      </c>
      <c r="K64" s="118">
        <v>23199</v>
      </c>
      <c r="L64" s="119">
        <f t="shared" si="6"/>
        <v>9.1666274528257485E-2</v>
      </c>
      <c r="M64" s="118"/>
      <c r="N64" s="119"/>
    </row>
    <row r="65" spans="2:14" ht="15.75" x14ac:dyDescent="0.25">
      <c r="B65" s="120" t="s">
        <v>30</v>
      </c>
      <c r="C65" s="121">
        <v>105446</v>
      </c>
      <c r="D65" s="122">
        <v>-0.78205215651501714</v>
      </c>
      <c r="E65" s="121">
        <v>59604</v>
      </c>
      <c r="F65" s="122">
        <f t="shared" si="5"/>
        <v>-0.4347438499326669</v>
      </c>
      <c r="G65" s="121">
        <v>182544</v>
      </c>
      <c r="H65" s="122">
        <f t="shared" si="5"/>
        <v>2.0626132474330583</v>
      </c>
      <c r="I65" s="121">
        <v>221133</v>
      </c>
      <c r="J65" s="122">
        <f t="shared" si="5"/>
        <v>0.21139560872995</v>
      </c>
      <c r="K65" s="121">
        <v>264653</v>
      </c>
      <c r="L65" s="122">
        <f t="shared" si="6"/>
        <v>0.19680463793282765</v>
      </c>
      <c r="M65" s="121">
        <v>61655</v>
      </c>
      <c r="N65" s="122">
        <v>1.1691538249192224E-3</v>
      </c>
    </row>
    <row r="66" spans="2:14" ht="6" customHeight="1" x14ac:dyDescent="0.25"/>
    <row r="67" spans="2:14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9" spans="2:14" x14ac:dyDescent="0.25">
      <c r="C69" s="123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DDF6-145E-4602-A8C1-339B81C4517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</row>
    <row r="5" spans="1:12" ht="6" customHeight="1" x14ac:dyDescent="0.25"/>
    <row r="6" spans="1:12" s="146" customFormat="1" ht="72" customHeight="1" x14ac:dyDescent="0.25">
      <c r="B6" s="147"/>
      <c r="C6" s="172" t="s">
        <v>252</v>
      </c>
      <c r="D6" s="172" t="s">
        <v>219</v>
      </c>
      <c r="E6" s="172" t="s">
        <v>220</v>
      </c>
      <c r="F6" s="172" t="s">
        <v>221</v>
      </c>
      <c r="G6" s="172" t="s">
        <v>222</v>
      </c>
      <c r="H6" s="172" t="s">
        <v>223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1315468</v>
      </c>
      <c r="D8" s="176">
        <v>342448</v>
      </c>
      <c r="E8" s="176">
        <v>2629455</v>
      </c>
      <c r="F8" s="176">
        <v>2882541</v>
      </c>
      <c r="G8" s="176">
        <v>3156397</v>
      </c>
      <c r="H8" s="176">
        <v>2951260</v>
      </c>
      <c r="I8" s="177">
        <f>IFERROR(H8/G8-1,"-")</f>
        <v>-6.4990874088398876E-2</v>
      </c>
      <c r="J8" s="176">
        <f>H8-G8</f>
        <v>-205137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106895</v>
      </c>
      <c r="D9" s="160">
        <v>100003</v>
      </c>
      <c r="E9" s="160">
        <v>250815</v>
      </c>
      <c r="F9" s="160">
        <v>274482</v>
      </c>
      <c r="G9" s="160">
        <v>288230</v>
      </c>
      <c r="H9" s="160">
        <v>252572</v>
      </c>
      <c r="I9" s="161">
        <f>IFERROR(H9/G9-1,"-")</f>
        <v>-0.12371370086389344</v>
      </c>
      <c r="J9" s="160">
        <f t="shared" ref="J9:J19" si="0">H9-G9</f>
        <v>-35658</v>
      </c>
      <c r="K9" s="161">
        <f>H9/H$8</f>
        <v>8.558107384642491E-2</v>
      </c>
      <c r="L9" s="79"/>
    </row>
    <row r="10" spans="1:12" x14ac:dyDescent="0.25">
      <c r="A10" s="162" t="s">
        <v>103</v>
      </c>
      <c r="B10" s="163" t="s">
        <v>103</v>
      </c>
      <c r="C10" s="164">
        <v>31510</v>
      </c>
      <c r="D10" s="164">
        <v>64979</v>
      </c>
      <c r="E10" s="164">
        <v>65096</v>
      </c>
      <c r="F10" s="164">
        <v>70695</v>
      </c>
      <c r="G10" s="164">
        <v>86365</v>
      </c>
      <c r="H10" s="164">
        <v>71613</v>
      </c>
      <c r="I10" s="165">
        <f>IFERROR(H10/G10-1,"-")</f>
        <v>-0.17080993457998028</v>
      </c>
      <c r="J10" s="164">
        <f t="shared" si="0"/>
        <v>-14752</v>
      </c>
      <c r="K10" s="165">
        <f>H10/H$8</f>
        <v>2.4265229088592667E-2</v>
      </c>
      <c r="L10" s="79"/>
    </row>
    <row r="11" spans="1:12" x14ac:dyDescent="0.25">
      <c r="A11" s="162" t="s">
        <v>100</v>
      </c>
      <c r="B11" s="163" t="s">
        <v>100</v>
      </c>
      <c r="C11" s="164">
        <v>75385</v>
      </c>
      <c r="D11" s="164">
        <v>35024</v>
      </c>
      <c r="E11" s="164">
        <v>185719</v>
      </c>
      <c r="F11" s="164">
        <v>203787</v>
      </c>
      <c r="G11" s="164">
        <v>201865</v>
      </c>
      <c r="H11" s="164">
        <v>180959</v>
      </c>
      <c r="I11" s="165">
        <f>IFERROR(H11/G11-1,"-")</f>
        <v>-0.10356426324523815</v>
      </c>
      <c r="J11" s="164">
        <f t="shared" si="0"/>
        <v>-20906</v>
      </c>
      <c r="K11" s="165">
        <f>H11/H$8</f>
        <v>6.131584475783225E-2</v>
      </c>
      <c r="L11" s="79"/>
    </row>
    <row r="12" spans="1:12" x14ac:dyDescent="0.25">
      <c r="A12" s="1"/>
      <c r="B12" s="159" t="s">
        <v>107</v>
      </c>
      <c r="C12" s="160">
        <v>1208573</v>
      </c>
      <c r="D12" s="160">
        <v>242445</v>
      </c>
      <c r="E12" s="160">
        <v>2378640</v>
      </c>
      <c r="F12" s="160">
        <v>2608059</v>
      </c>
      <c r="G12" s="160">
        <v>2868167</v>
      </c>
      <c r="H12" s="160">
        <v>2698688</v>
      </c>
      <c r="I12" s="161">
        <f>IFERROR(H12/G12-1,"-")</f>
        <v>-5.9089655518663964E-2</v>
      </c>
      <c r="J12" s="160">
        <f t="shared" si="0"/>
        <v>-169479</v>
      </c>
      <c r="K12" s="161">
        <f>H12/H$8</f>
        <v>0.91441892615357512</v>
      </c>
      <c r="L12" s="79"/>
    </row>
    <row r="13" spans="1:12" s="56" customFormat="1" x14ac:dyDescent="0.25">
      <c r="A13" s="162"/>
      <c r="B13" s="163" t="s">
        <v>110</v>
      </c>
      <c r="C13" s="164">
        <v>538290</v>
      </c>
      <c r="D13" s="164">
        <v>12241</v>
      </c>
      <c r="E13" s="164">
        <v>1005364</v>
      </c>
      <c r="F13" s="164">
        <v>1094218</v>
      </c>
      <c r="G13" s="164">
        <v>1146041</v>
      </c>
      <c r="H13" s="164">
        <v>1105621</v>
      </c>
      <c r="I13" s="165">
        <f t="shared" ref="I13:I20" si="1">IFERROR(H13/G13-1,"-")</f>
        <v>-3.5269244294052315E-2</v>
      </c>
      <c r="J13" s="164">
        <f t="shared" si="0"/>
        <v>-40420</v>
      </c>
      <c r="K13" s="165">
        <f t="shared" ref="K13:K20" si="2">H13/H$8</f>
        <v>0.3746267695831611</v>
      </c>
      <c r="L13" s="166"/>
    </row>
    <row r="14" spans="1:12" s="56" customFormat="1" x14ac:dyDescent="0.25">
      <c r="A14" s="162"/>
      <c r="B14" s="163" t="s">
        <v>113</v>
      </c>
      <c r="C14" s="164">
        <v>186706</v>
      </c>
      <c r="D14" s="164">
        <v>47243</v>
      </c>
      <c r="E14" s="164">
        <v>309470</v>
      </c>
      <c r="F14" s="164">
        <v>343780</v>
      </c>
      <c r="G14" s="164">
        <v>403382</v>
      </c>
      <c r="H14" s="164">
        <v>367237</v>
      </c>
      <c r="I14" s="165">
        <f t="shared" si="1"/>
        <v>-8.9604890649558011E-2</v>
      </c>
      <c r="J14" s="164">
        <f t="shared" si="0"/>
        <v>-36145</v>
      </c>
      <c r="K14" s="165">
        <f t="shared" si="2"/>
        <v>0.12443397057527972</v>
      </c>
      <c r="L14" s="166"/>
    </row>
    <row r="15" spans="1:12" x14ac:dyDescent="0.25">
      <c r="A15" s="162"/>
      <c r="B15" s="163" t="s">
        <v>116</v>
      </c>
      <c r="C15" s="164">
        <v>41633</v>
      </c>
      <c r="D15" s="164">
        <v>45051</v>
      </c>
      <c r="E15" s="164">
        <v>106845</v>
      </c>
      <c r="F15" s="164">
        <v>131263</v>
      </c>
      <c r="G15" s="164">
        <v>152146</v>
      </c>
      <c r="H15" s="164">
        <v>125957</v>
      </c>
      <c r="I15" s="165">
        <f t="shared" si="1"/>
        <v>-0.17213071654857837</v>
      </c>
      <c r="J15" s="164">
        <f t="shared" si="0"/>
        <v>-26189</v>
      </c>
      <c r="K15" s="165">
        <f t="shared" si="2"/>
        <v>4.2679059113734472E-2</v>
      </c>
      <c r="L15" s="79"/>
    </row>
    <row r="16" spans="1:12" x14ac:dyDescent="0.25">
      <c r="A16" s="162"/>
      <c r="B16" s="163" t="s">
        <v>123</v>
      </c>
      <c r="C16" s="164">
        <v>39929</v>
      </c>
      <c r="D16" s="164">
        <v>3661</v>
      </c>
      <c r="E16" s="164">
        <v>104674</v>
      </c>
      <c r="F16" s="164">
        <v>92238</v>
      </c>
      <c r="G16" s="164">
        <v>95518</v>
      </c>
      <c r="H16" s="164">
        <v>103373</v>
      </c>
      <c r="I16" s="165">
        <f t="shared" si="1"/>
        <v>8.2235808957473955E-2</v>
      </c>
      <c r="J16" s="164">
        <f t="shared" si="0"/>
        <v>7855</v>
      </c>
      <c r="K16" s="165">
        <f t="shared" si="2"/>
        <v>3.5026734343975116E-2</v>
      </c>
      <c r="L16" s="79"/>
    </row>
    <row r="17" spans="1:12" x14ac:dyDescent="0.25">
      <c r="A17" s="162"/>
      <c r="B17" s="163" t="s">
        <v>119</v>
      </c>
      <c r="C17" s="164">
        <v>45152</v>
      </c>
      <c r="D17" s="164">
        <v>5757</v>
      </c>
      <c r="E17" s="164">
        <v>104961</v>
      </c>
      <c r="F17" s="164">
        <v>85919</v>
      </c>
      <c r="G17" s="164">
        <v>100409</v>
      </c>
      <c r="H17" s="164">
        <v>105403</v>
      </c>
      <c r="I17" s="165">
        <f t="shared" si="1"/>
        <v>4.9736577398440396E-2</v>
      </c>
      <c r="J17" s="164">
        <f t="shared" si="0"/>
        <v>4994</v>
      </c>
      <c r="K17" s="165">
        <f t="shared" si="2"/>
        <v>3.5714576147137155E-2</v>
      </c>
      <c r="L17" s="79"/>
    </row>
    <row r="18" spans="1:12" x14ac:dyDescent="0.25">
      <c r="A18" s="162"/>
      <c r="B18" s="163" t="s">
        <v>128</v>
      </c>
      <c r="C18" s="164">
        <v>48891</v>
      </c>
      <c r="D18" s="164">
        <v>659</v>
      </c>
      <c r="E18" s="164">
        <v>70472</v>
      </c>
      <c r="F18" s="164">
        <v>88964</v>
      </c>
      <c r="G18" s="164">
        <v>87955</v>
      </c>
      <c r="H18" s="164">
        <v>80392</v>
      </c>
      <c r="I18" s="165">
        <f t="shared" si="1"/>
        <v>-8.5987152521175614E-2</v>
      </c>
      <c r="J18" s="164">
        <f t="shared" si="0"/>
        <v>-7563</v>
      </c>
      <c r="K18" s="165">
        <f t="shared" si="2"/>
        <v>2.7239890758523479E-2</v>
      </c>
      <c r="L18" s="79"/>
    </row>
    <row r="19" spans="1:12" x14ac:dyDescent="0.25">
      <c r="A19" s="162" t="s">
        <v>144</v>
      </c>
      <c r="B19" s="163" t="s">
        <v>131</v>
      </c>
      <c r="C19" s="164">
        <v>52389</v>
      </c>
      <c r="D19" s="164">
        <v>6583</v>
      </c>
      <c r="E19" s="164">
        <v>59834</v>
      </c>
      <c r="F19" s="164">
        <v>78356</v>
      </c>
      <c r="G19" s="164">
        <v>86802</v>
      </c>
      <c r="H19" s="164">
        <v>66686</v>
      </c>
      <c r="I19" s="165">
        <f t="shared" si="1"/>
        <v>-0.23174581230847213</v>
      </c>
      <c r="J19" s="164">
        <f t="shared" si="0"/>
        <v>-20116</v>
      </c>
      <c r="K19" s="165">
        <f t="shared" si="2"/>
        <v>2.259577265303633E-2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255583</v>
      </c>
      <c r="D20" s="169">
        <f t="shared" ref="D20:H20" si="4">D12-SUM(D13:D19)</f>
        <v>121250</v>
      </c>
      <c r="E20" s="169">
        <f t="shared" si="4"/>
        <v>617020</v>
      </c>
      <c r="F20" s="169">
        <f t="shared" si="4"/>
        <v>693321</v>
      </c>
      <c r="G20" s="169">
        <f t="shared" si="4"/>
        <v>795914</v>
      </c>
      <c r="H20" s="169">
        <f t="shared" si="4"/>
        <v>744019</v>
      </c>
      <c r="I20" s="170">
        <f t="shared" si="1"/>
        <v>-6.5201768030214269E-2</v>
      </c>
      <c r="J20" s="169">
        <f>H20-G20</f>
        <v>-51895</v>
      </c>
      <c r="K20" s="170">
        <f t="shared" si="2"/>
        <v>0.25210215297872773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496315</v>
      </c>
      <c r="D22" s="176">
        <v>122878</v>
      </c>
      <c r="E22" s="176">
        <v>1057048</v>
      </c>
      <c r="F22" s="176">
        <v>1098201</v>
      </c>
      <c r="G22" s="176">
        <v>1198797</v>
      </c>
      <c r="H22" s="176">
        <v>1094097</v>
      </c>
      <c r="I22" s="177">
        <f>IFERROR(H22/G22-1,"-")</f>
        <v>-8.7337555899789532E-2</v>
      </c>
      <c r="J22" s="176">
        <f>H22-G22</f>
        <v>-104700</v>
      </c>
      <c r="K22" s="177">
        <f>H22/H$8</f>
        <v>0.37072199670649147</v>
      </c>
      <c r="L22" s="79"/>
    </row>
    <row r="23" spans="1:12" x14ac:dyDescent="0.25">
      <c r="A23" s="162" t="s">
        <v>96</v>
      </c>
      <c r="B23" s="159" t="s">
        <v>97</v>
      </c>
      <c r="C23" s="160">
        <v>13967</v>
      </c>
      <c r="D23" s="160">
        <v>35216</v>
      </c>
      <c r="E23" s="160">
        <v>39226</v>
      </c>
      <c r="F23" s="160">
        <v>39802</v>
      </c>
      <c r="G23" s="160">
        <v>49287</v>
      </c>
      <c r="H23" s="160">
        <v>31246</v>
      </c>
      <c r="I23" s="161">
        <f>IFERROR(H23/G23-1,"-")</f>
        <v>-0.36603972649988836</v>
      </c>
      <c r="J23" s="160">
        <f t="shared" ref="J23:J33" si="5">H23-G23</f>
        <v>-18041</v>
      </c>
      <c r="K23" s="161">
        <f>H23/H$8</f>
        <v>1.0587342355468512E-2</v>
      </c>
      <c r="L23" s="79"/>
    </row>
    <row r="24" spans="1:12" x14ac:dyDescent="0.25">
      <c r="A24" s="162" t="s">
        <v>103</v>
      </c>
      <c r="B24" s="163" t="s">
        <v>103</v>
      </c>
      <c r="C24" s="164">
        <v>5475</v>
      </c>
      <c r="D24" s="164">
        <v>19746</v>
      </c>
      <c r="E24" s="164">
        <v>11646</v>
      </c>
      <c r="F24" s="164">
        <v>13613</v>
      </c>
      <c r="G24" s="164">
        <v>15644</v>
      </c>
      <c r="H24" s="164">
        <v>8191</v>
      </c>
      <c r="I24" s="165">
        <f>IFERROR(H24/G24-1,"-")</f>
        <v>-0.47641268217847099</v>
      </c>
      <c r="J24" s="164">
        <f t="shared" si="5"/>
        <v>-7453</v>
      </c>
      <c r="K24" s="165">
        <f>H24/H$8</f>
        <v>2.7754247338424944E-3</v>
      </c>
      <c r="L24" s="79"/>
    </row>
    <row r="25" spans="1:12" x14ac:dyDescent="0.25">
      <c r="A25" s="162" t="s">
        <v>100</v>
      </c>
      <c r="B25" s="163" t="s">
        <v>100</v>
      </c>
      <c r="C25" s="164">
        <v>8492</v>
      </c>
      <c r="D25" s="164">
        <v>15470</v>
      </c>
      <c r="E25" s="164">
        <v>27580</v>
      </c>
      <c r="F25" s="164">
        <v>26189</v>
      </c>
      <c r="G25" s="164">
        <v>33643</v>
      </c>
      <c r="H25" s="164">
        <v>23055</v>
      </c>
      <c r="I25" s="165">
        <f>IFERROR(H25/G25-1,"-")</f>
        <v>-0.31471628570579313</v>
      </c>
      <c r="J25" s="164">
        <f t="shared" si="5"/>
        <v>-10588</v>
      </c>
      <c r="K25" s="165">
        <f>H25/H$8</f>
        <v>7.811917621626017E-3</v>
      </c>
      <c r="L25" s="79"/>
    </row>
    <row r="26" spans="1:12" x14ac:dyDescent="0.25">
      <c r="A26" s="162"/>
      <c r="B26" s="159" t="s">
        <v>107</v>
      </c>
      <c r="C26" s="160">
        <v>482348</v>
      </c>
      <c r="D26" s="160">
        <v>87662</v>
      </c>
      <c r="E26" s="160">
        <v>1017822</v>
      </c>
      <c r="F26" s="160">
        <v>1058399</v>
      </c>
      <c r="G26" s="160">
        <v>1149510</v>
      </c>
      <c r="H26" s="160">
        <v>1062851</v>
      </c>
      <c r="I26" s="161">
        <f>IFERROR(H26/G26-1,"-")</f>
        <v>-7.5387773921061996E-2</v>
      </c>
      <c r="J26" s="160">
        <f t="shared" si="5"/>
        <v>-86659</v>
      </c>
      <c r="K26" s="161">
        <f>H26/H$8</f>
        <v>0.36013465435102293</v>
      </c>
      <c r="L26" s="79"/>
    </row>
    <row r="27" spans="1:12" s="56" customFormat="1" x14ac:dyDescent="0.25">
      <c r="A27" s="162"/>
      <c r="B27" s="163" t="s">
        <v>110</v>
      </c>
      <c r="C27" s="164">
        <v>236725</v>
      </c>
      <c r="D27" s="164">
        <v>3017</v>
      </c>
      <c r="E27" s="164">
        <v>471283</v>
      </c>
      <c r="F27" s="164">
        <v>508176</v>
      </c>
      <c r="G27" s="164">
        <v>528478</v>
      </c>
      <c r="H27" s="164">
        <v>503845</v>
      </c>
      <c r="I27" s="165">
        <f t="shared" ref="I27:I34" si="6">IFERROR(H27/G27-1,"-")</f>
        <v>-4.6611211819602705E-2</v>
      </c>
      <c r="J27" s="164">
        <f t="shared" si="5"/>
        <v>-24633</v>
      </c>
      <c r="K27" s="165">
        <f t="shared" ref="K27:K34" si="7">H27/H$8</f>
        <v>0.17072199670649146</v>
      </c>
      <c r="L27" s="166"/>
    </row>
    <row r="28" spans="1:12" s="56" customFormat="1" x14ac:dyDescent="0.25">
      <c r="A28" s="162"/>
      <c r="B28" s="163" t="s">
        <v>113</v>
      </c>
      <c r="C28" s="164">
        <v>68159</v>
      </c>
      <c r="D28" s="164">
        <v>17146</v>
      </c>
      <c r="E28" s="164">
        <v>129712</v>
      </c>
      <c r="F28" s="164">
        <v>133635</v>
      </c>
      <c r="G28" s="164">
        <v>145348</v>
      </c>
      <c r="H28" s="164">
        <v>125273</v>
      </c>
      <c r="I28" s="165">
        <f t="shared" si="6"/>
        <v>-0.13811679555274237</v>
      </c>
      <c r="J28" s="164">
        <f t="shared" si="5"/>
        <v>-20075</v>
      </c>
      <c r="K28" s="165">
        <f t="shared" si="7"/>
        <v>4.2447293698284802E-2</v>
      </c>
      <c r="L28" s="166"/>
    </row>
    <row r="29" spans="1:12" x14ac:dyDescent="0.25">
      <c r="A29" s="162"/>
      <c r="B29" s="163" t="s">
        <v>116</v>
      </c>
      <c r="C29" s="164">
        <v>18711</v>
      </c>
      <c r="D29" s="164">
        <v>17675</v>
      </c>
      <c r="E29" s="164">
        <v>39560</v>
      </c>
      <c r="F29" s="164">
        <v>41198</v>
      </c>
      <c r="G29" s="164">
        <v>52762</v>
      </c>
      <c r="H29" s="164">
        <v>34112</v>
      </c>
      <c r="I29" s="165">
        <f t="shared" si="6"/>
        <v>-0.35347409120200146</v>
      </c>
      <c r="J29" s="164">
        <f t="shared" si="5"/>
        <v>-18650</v>
      </c>
      <c r="K29" s="165">
        <f t="shared" si="7"/>
        <v>1.1558452999735706E-2</v>
      </c>
      <c r="L29" s="79"/>
    </row>
    <row r="30" spans="1:12" x14ac:dyDescent="0.25">
      <c r="A30" s="162"/>
      <c r="B30" s="163" t="s">
        <v>123</v>
      </c>
      <c r="C30" s="164">
        <v>19499</v>
      </c>
      <c r="D30" s="164">
        <v>1410</v>
      </c>
      <c r="E30" s="164">
        <v>50300</v>
      </c>
      <c r="F30" s="164">
        <v>39334</v>
      </c>
      <c r="G30" s="164">
        <v>39685</v>
      </c>
      <c r="H30" s="164">
        <v>43957</v>
      </c>
      <c r="I30" s="165">
        <f t="shared" si="6"/>
        <v>0.1076477258409978</v>
      </c>
      <c r="J30" s="164">
        <f t="shared" si="5"/>
        <v>4272</v>
      </c>
      <c r="K30" s="165">
        <f t="shared" si="7"/>
        <v>1.4894316325908256E-2</v>
      </c>
      <c r="L30" s="79"/>
    </row>
    <row r="31" spans="1:12" x14ac:dyDescent="0.25">
      <c r="A31" s="162"/>
      <c r="B31" s="163" t="s">
        <v>119</v>
      </c>
      <c r="C31" s="164">
        <v>24554</v>
      </c>
      <c r="D31" s="164">
        <v>3712</v>
      </c>
      <c r="E31" s="164">
        <v>63116</v>
      </c>
      <c r="F31" s="164">
        <v>46476</v>
      </c>
      <c r="G31" s="164">
        <v>54310</v>
      </c>
      <c r="H31" s="164">
        <v>60422</v>
      </c>
      <c r="I31" s="165">
        <f t="shared" si="6"/>
        <v>0.11253912723255377</v>
      </c>
      <c r="J31" s="164">
        <f t="shared" si="5"/>
        <v>6112</v>
      </c>
      <c r="K31" s="165">
        <f t="shared" si="7"/>
        <v>2.0473289374707753E-2</v>
      </c>
      <c r="L31" s="79"/>
    </row>
    <row r="32" spans="1:12" x14ac:dyDescent="0.25">
      <c r="A32" s="162"/>
      <c r="B32" s="163" t="s">
        <v>128</v>
      </c>
      <c r="C32" s="164">
        <v>17896</v>
      </c>
      <c r="D32" s="164">
        <v>151</v>
      </c>
      <c r="E32" s="164">
        <v>28650</v>
      </c>
      <c r="F32" s="164">
        <v>30534</v>
      </c>
      <c r="G32" s="164">
        <v>29097</v>
      </c>
      <c r="H32" s="164">
        <v>24801</v>
      </c>
      <c r="I32" s="165">
        <f t="shared" si="6"/>
        <v>-0.14764408701928033</v>
      </c>
      <c r="J32" s="164">
        <f t="shared" si="5"/>
        <v>-4296</v>
      </c>
      <c r="K32" s="165">
        <f t="shared" si="7"/>
        <v>8.4035293400107069E-3</v>
      </c>
      <c r="L32" s="79"/>
    </row>
    <row r="33" spans="1:12" x14ac:dyDescent="0.25">
      <c r="A33" s="162" t="s">
        <v>144</v>
      </c>
      <c r="B33" s="163" t="s">
        <v>131</v>
      </c>
      <c r="C33" s="164">
        <v>14945</v>
      </c>
      <c r="D33" s="164">
        <v>528</v>
      </c>
      <c r="E33" s="164">
        <v>19044</v>
      </c>
      <c r="F33" s="164">
        <v>25777</v>
      </c>
      <c r="G33" s="164">
        <v>25157</v>
      </c>
      <c r="H33" s="164">
        <v>17858</v>
      </c>
      <c r="I33" s="165">
        <f t="shared" si="6"/>
        <v>-0.29013793377588748</v>
      </c>
      <c r="J33" s="164">
        <f t="shared" si="5"/>
        <v>-7299</v>
      </c>
      <c r="K33" s="165">
        <f t="shared" si="7"/>
        <v>6.0509748378658607E-3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81859</v>
      </c>
      <c r="D34" s="169">
        <f t="shared" ref="D34:H34" si="9">D26-SUM(D27:D33)</f>
        <v>44023</v>
      </c>
      <c r="E34" s="169">
        <f t="shared" si="9"/>
        <v>216157</v>
      </c>
      <c r="F34" s="169">
        <f t="shared" si="9"/>
        <v>233269</v>
      </c>
      <c r="G34" s="169">
        <f t="shared" si="9"/>
        <v>274673</v>
      </c>
      <c r="H34" s="169">
        <f t="shared" si="9"/>
        <v>252583</v>
      </c>
      <c r="I34" s="170">
        <f t="shared" si="6"/>
        <v>-8.0422902869958124E-2</v>
      </c>
      <c r="J34" s="169">
        <f>H34-G34</f>
        <v>-22090</v>
      </c>
      <c r="K34" s="170">
        <f t="shared" si="7"/>
        <v>8.5584801068018412E-2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381721</v>
      </c>
      <c r="D36" s="176">
        <v>73467</v>
      </c>
      <c r="E36" s="176">
        <v>747881</v>
      </c>
      <c r="F36" s="176">
        <v>818402</v>
      </c>
      <c r="G36" s="176">
        <v>866668</v>
      </c>
      <c r="H36" s="176">
        <v>828674</v>
      </c>
      <c r="I36" s="177">
        <f>IFERROR(H36/G36-1,"-")</f>
        <v>-4.3839163324364105E-2</v>
      </c>
      <c r="J36" s="176">
        <f>H36-G36</f>
        <v>-37994</v>
      </c>
      <c r="K36" s="177">
        <f>H36/H$8</f>
        <v>0.2807865115238915</v>
      </c>
      <c r="L36" s="79"/>
    </row>
    <row r="37" spans="1:12" x14ac:dyDescent="0.25">
      <c r="A37" s="162" t="s">
        <v>96</v>
      </c>
      <c r="B37" s="159" t="s">
        <v>97</v>
      </c>
      <c r="C37" s="160">
        <v>13981</v>
      </c>
      <c r="D37" s="160">
        <v>11915</v>
      </c>
      <c r="E37" s="160">
        <v>26880</v>
      </c>
      <c r="F37" s="160">
        <v>24322</v>
      </c>
      <c r="G37" s="160">
        <v>38910</v>
      </c>
      <c r="H37" s="160">
        <v>29803</v>
      </c>
      <c r="I37" s="161">
        <f>IFERROR(H37/G37-1,"-")</f>
        <v>-0.23405294268825494</v>
      </c>
      <c r="J37" s="160">
        <f t="shared" ref="J37:J47" si="10">H37-G37</f>
        <v>-9107</v>
      </c>
      <c r="K37" s="161">
        <f>H37/H$8</f>
        <v>1.0098398650068107E-2</v>
      </c>
      <c r="L37" s="79"/>
    </row>
    <row r="38" spans="1:12" x14ac:dyDescent="0.25">
      <c r="A38" s="162" t="s">
        <v>103</v>
      </c>
      <c r="B38" s="163" t="s">
        <v>103</v>
      </c>
      <c r="C38" s="164">
        <v>6638</v>
      </c>
      <c r="D38" s="164">
        <v>7597</v>
      </c>
      <c r="E38" s="164">
        <v>8558</v>
      </c>
      <c r="F38" s="164">
        <v>6259</v>
      </c>
      <c r="G38" s="164">
        <v>18306</v>
      </c>
      <c r="H38" s="164">
        <v>11161</v>
      </c>
      <c r="I38" s="165">
        <f>IFERROR(H38/G38-1,"-")</f>
        <v>-0.39030918824429151</v>
      </c>
      <c r="J38" s="164">
        <f t="shared" si="10"/>
        <v>-7145</v>
      </c>
      <c r="K38" s="165">
        <f>H38/H$8</f>
        <v>3.7817745640844926E-3</v>
      </c>
      <c r="L38" s="79"/>
    </row>
    <row r="39" spans="1:12" x14ac:dyDescent="0.25">
      <c r="A39" s="162" t="s">
        <v>100</v>
      </c>
      <c r="B39" s="163" t="s">
        <v>100</v>
      </c>
      <c r="C39" s="164">
        <v>7343</v>
      </c>
      <c r="D39" s="164">
        <v>4318</v>
      </c>
      <c r="E39" s="164">
        <v>18322</v>
      </c>
      <c r="F39" s="164">
        <v>18063</v>
      </c>
      <c r="G39" s="164">
        <v>20604</v>
      </c>
      <c r="H39" s="164">
        <v>18642</v>
      </c>
      <c r="I39" s="165">
        <f>IFERROR(H39/G39-1,"-")</f>
        <v>-9.5224228305183511E-2</v>
      </c>
      <c r="J39" s="164">
        <f t="shared" si="10"/>
        <v>-1962</v>
      </c>
      <c r="K39" s="165">
        <f>H39/H$8</f>
        <v>6.3166240859836142E-3</v>
      </c>
      <c r="L39" s="79"/>
    </row>
    <row r="40" spans="1:12" x14ac:dyDescent="0.25">
      <c r="A40" s="162"/>
      <c r="B40" s="159" t="s">
        <v>107</v>
      </c>
      <c r="C40" s="160">
        <v>367740</v>
      </c>
      <c r="D40" s="160">
        <v>61552</v>
      </c>
      <c r="E40" s="160">
        <v>721001</v>
      </c>
      <c r="F40" s="160">
        <v>794080</v>
      </c>
      <c r="G40" s="160">
        <v>827758</v>
      </c>
      <c r="H40" s="160">
        <v>798871</v>
      </c>
      <c r="I40" s="161">
        <f>IFERROR(H40/G40-1,"-")</f>
        <v>-3.489788078158107E-2</v>
      </c>
      <c r="J40" s="160">
        <f t="shared" si="10"/>
        <v>-28887</v>
      </c>
      <c r="K40" s="161">
        <f>H40/H$8</f>
        <v>0.27068811287382338</v>
      </c>
      <c r="L40" s="79"/>
    </row>
    <row r="41" spans="1:12" s="56" customFormat="1" x14ac:dyDescent="0.25">
      <c r="A41" s="162"/>
      <c r="B41" s="163" t="s">
        <v>110</v>
      </c>
      <c r="C41" s="164">
        <v>182964</v>
      </c>
      <c r="D41" s="164">
        <v>2747</v>
      </c>
      <c r="E41" s="164">
        <v>322218</v>
      </c>
      <c r="F41" s="164">
        <v>365880</v>
      </c>
      <c r="G41" s="164">
        <v>366554</v>
      </c>
      <c r="H41" s="164">
        <v>362426</v>
      </c>
      <c r="I41" s="165">
        <f t="shared" ref="I41:I48" si="11">IFERROR(H41/G41-1,"-")</f>
        <v>-1.1261642213698408E-2</v>
      </c>
      <c r="J41" s="164">
        <f t="shared" si="10"/>
        <v>-4128</v>
      </c>
      <c r="K41" s="165">
        <f t="shared" ref="K41:K48" si="12">H41/H$8</f>
        <v>0.12280381938561835</v>
      </c>
      <c r="L41" s="166"/>
    </row>
    <row r="42" spans="1:12" s="56" customFormat="1" x14ac:dyDescent="0.25">
      <c r="A42" s="162"/>
      <c r="B42" s="163" t="s">
        <v>113</v>
      </c>
      <c r="C42" s="164">
        <v>17711</v>
      </c>
      <c r="D42" s="164">
        <v>6472</v>
      </c>
      <c r="E42" s="164">
        <v>30216</v>
      </c>
      <c r="F42" s="164">
        <v>34033</v>
      </c>
      <c r="G42" s="164">
        <v>36177</v>
      </c>
      <c r="H42" s="164">
        <v>34895</v>
      </c>
      <c r="I42" s="165">
        <f t="shared" si="11"/>
        <v>-3.5436879785499031E-2</v>
      </c>
      <c r="J42" s="164">
        <f t="shared" si="10"/>
        <v>-1282</v>
      </c>
      <c r="K42" s="165">
        <f t="shared" si="12"/>
        <v>1.1823763409526778E-2</v>
      </c>
      <c r="L42" s="166"/>
    </row>
    <row r="43" spans="1:12" x14ac:dyDescent="0.25">
      <c r="A43" s="162"/>
      <c r="B43" s="163" t="s">
        <v>116</v>
      </c>
      <c r="C43" s="164">
        <v>5819</v>
      </c>
      <c r="D43" s="164">
        <v>7023</v>
      </c>
      <c r="E43" s="164">
        <v>15881</v>
      </c>
      <c r="F43" s="164">
        <v>20521</v>
      </c>
      <c r="G43" s="164">
        <v>19164</v>
      </c>
      <c r="H43" s="164">
        <v>20641</v>
      </c>
      <c r="I43" s="165">
        <f t="shared" si="11"/>
        <v>7.7071592569400993E-2</v>
      </c>
      <c r="J43" s="164">
        <f t="shared" si="10"/>
        <v>1477</v>
      </c>
      <c r="K43" s="165">
        <f t="shared" si="12"/>
        <v>6.9939619010185479E-3</v>
      </c>
      <c r="L43" s="79"/>
    </row>
    <row r="44" spans="1:12" x14ac:dyDescent="0.25">
      <c r="A44" s="162"/>
      <c r="B44" s="163" t="s">
        <v>123</v>
      </c>
      <c r="C44" s="164">
        <v>14903</v>
      </c>
      <c r="D44" s="164">
        <v>704</v>
      </c>
      <c r="E44" s="164">
        <v>37658</v>
      </c>
      <c r="F44" s="164">
        <v>34053</v>
      </c>
      <c r="G44" s="164">
        <v>33027</v>
      </c>
      <c r="H44" s="164">
        <v>35886</v>
      </c>
      <c r="I44" s="165">
        <f t="shared" si="11"/>
        <v>8.6565537287673688E-2</v>
      </c>
      <c r="J44" s="164">
        <f t="shared" si="10"/>
        <v>2859</v>
      </c>
      <c r="K44" s="165">
        <f t="shared" si="12"/>
        <v>1.2159552191267459E-2</v>
      </c>
      <c r="L44" s="79"/>
    </row>
    <row r="45" spans="1:12" x14ac:dyDescent="0.25">
      <c r="A45" s="162"/>
      <c r="B45" s="163" t="s">
        <v>119</v>
      </c>
      <c r="C45" s="164">
        <v>14426</v>
      </c>
      <c r="D45" s="164">
        <v>644</v>
      </c>
      <c r="E45" s="164">
        <v>26029</v>
      </c>
      <c r="F45" s="164">
        <v>24451</v>
      </c>
      <c r="G45" s="164">
        <v>29418</v>
      </c>
      <c r="H45" s="164">
        <v>28764</v>
      </c>
      <c r="I45" s="165">
        <f t="shared" si="11"/>
        <v>-2.2231286967162922E-2</v>
      </c>
      <c r="J45" s="164">
        <f t="shared" si="10"/>
        <v>-654</v>
      </c>
      <c r="K45" s="165">
        <f t="shared" si="12"/>
        <v>9.7463456286467475E-3</v>
      </c>
      <c r="L45" s="79"/>
    </row>
    <row r="46" spans="1:12" x14ac:dyDescent="0.25">
      <c r="A46" s="162"/>
      <c r="B46" s="163" t="s">
        <v>128</v>
      </c>
      <c r="C46" s="164">
        <v>18520</v>
      </c>
      <c r="D46" s="164">
        <v>295</v>
      </c>
      <c r="E46" s="164">
        <v>27402</v>
      </c>
      <c r="F46" s="164">
        <v>32644</v>
      </c>
      <c r="G46" s="164">
        <v>30472</v>
      </c>
      <c r="H46" s="164">
        <v>31474</v>
      </c>
      <c r="I46" s="165">
        <f t="shared" si="11"/>
        <v>3.2882646363874946E-2</v>
      </c>
      <c r="J46" s="164">
        <f t="shared" si="10"/>
        <v>1002</v>
      </c>
      <c r="K46" s="165">
        <f t="shared" si="12"/>
        <v>1.0664597493951735E-2</v>
      </c>
      <c r="L46" s="79"/>
    </row>
    <row r="47" spans="1:12" x14ac:dyDescent="0.25">
      <c r="A47" s="162" t="s">
        <v>144</v>
      </c>
      <c r="B47" s="163" t="s">
        <v>131</v>
      </c>
      <c r="C47" s="164">
        <v>21399</v>
      </c>
      <c r="D47" s="164">
        <v>5401</v>
      </c>
      <c r="E47" s="164">
        <v>28576</v>
      </c>
      <c r="F47" s="164">
        <v>32444</v>
      </c>
      <c r="G47" s="164">
        <v>37795</v>
      </c>
      <c r="H47" s="164">
        <v>28398</v>
      </c>
      <c r="I47" s="165">
        <f t="shared" si="11"/>
        <v>-0.2486307712660405</v>
      </c>
      <c r="J47" s="164">
        <f t="shared" si="10"/>
        <v>-9397</v>
      </c>
      <c r="K47" s="165">
        <f t="shared" si="12"/>
        <v>9.6223308010815727E-3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91998</v>
      </c>
      <c r="D48" s="169">
        <f t="shared" ref="D48:H48" si="14">D40-SUM(D41:D47)</f>
        <v>38266</v>
      </c>
      <c r="E48" s="169">
        <f t="shared" si="14"/>
        <v>233021</v>
      </c>
      <c r="F48" s="169">
        <f t="shared" si="14"/>
        <v>250054</v>
      </c>
      <c r="G48" s="169">
        <f t="shared" si="14"/>
        <v>275151</v>
      </c>
      <c r="H48" s="169">
        <f t="shared" si="14"/>
        <v>256387</v>
      </c>
      <c r="I48" s="170">
        <f t="shared" si="11"/>
        <v>-6.8195281863413171E-2</v>
      </c>
      <c r="J48" s="169">
        <f>H48-G48</f>
        <v>-18764</v>
      </c>
      <c r="K48" s="170">
        <f t="shared" si="12"/>
        <v>8.68737420627122E-2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12337</v>
      </c>
      <c r="D50" s="176">
        <v>3881</v>
      </c>
      <c r="E50" s="176">
        <v>17020</v>
      </c>
      <c r="F50" s="176">
        <v>18269</v>
      </c>
      <c r="G50" s="176">
        <v>20797</v>
      </c>
      <c r="H50" s="176">
        <v>17777</v>
      </c>
      <c r="I50" s="177">
        <f>IFERROR(H50/G50-1,"-")</f>
        <v>-0.14521325191133339</v>
      </c>
      <c r="J50" s="176">
        <f>H50-G50</f>
        <v>-3020</v>
      </c>
      <c r="K50" s="177">
        <f>H50/H$8</f>
        <v>6.0235289334047148E-3</v>
      </c>
      <c r="L50" s="79"/>
    </row>
    <row r="51" spans="1:12" x14ac:dyDescent="0.25">
      <c r="A51" s="162" t="s">
        <v>96</v>
      </c>
      <c r="B51" s="159" t="s">
        <v>97</v>
      </c>
      <c r="C51" s="160">
        <v>787</v>
      </c>
      <c r="D51" s="160">
        <v>731</v>
      </c>
      <c r="E51" s="160">
        <v>1784</v>
      </c>
      <c r="F51" s="160">
        <v>3072</v>
      </c>
      <c r="G51" s="160">
        <v>4827</v>
      </c>
      <c r="H51" s="160">
        <v>1575</v>
      </c>
      <c r="I51" s="161">
        <f>IFERROR(H51/G51-1,"-")</f>
        <v>-0.67371037911746434</v>
      </c>
      <c r="J51" s="160">
        <f t="shared" ref="J51:J61" si="15">H51-G51</f>
        <v>-3252</v>
      </c>
      <c r="K51" s="161">
        <f>H51/H$8</f>
        <v>5.3367036452227183E-4</v>
      </c>
      <c r="L51" s="79"/>
    </row>
    <row r="52" spans="1:12" x14ac:dyDescent="0.25">
      <c r="A52" s="162" t="s">
        <v>103</v>
      </c>
      <c r="B52" s="163" t="s">
        <v>103</v>
      </c>
      <c r="C52" s="164">
        <v>265</v>
      </c>
      <c r="D52" s="164">
        <v>372</v>
      </c>
      <c r="E52" s="164">
        <v>200</v>
      </c>
      <c r="F52" s="164">
        <v>1635</v>
      </c>
      <c r="G52" s="164">
        <v>3047</v>
      </c>
      <c r="H52" s="164">
        <v>774</v>
      </c>
      <c r="I52" s="165">
        <f>IFERROR(H52/G52-1,"-")</f>
        <v>-0.74597965211683626</v>
      </c>
      <c r="J52" s="164">
        <f t="shared" si="15"/>
        <v>-2273</v>
      </c>
      <c r="K52" s="165">
        <f>H52/H$8</f>
        <v>2.6226086485094504E-4</v>
      </c>
      <c r="L52" s="79"/>
    </row>
    <row r="53" spans="1:12" x14ac:dyDescent="0.25">
      <c r="A53" s="162" t="s">
        <v>100</v>
      </c>
      <c r="B53" s="163" t="s">
        <v>100</v>
      </c>
      <c r="C53" s="164">
        <v>522</v>
      </c>
      <c r="D53" s="164">
        <v>359</v>
      </c>
      <c r="E53" s="164">
        <v>1584</v>
      </c>
      <c r="F53" s="164">
        <v>1437</v>
      </c>
      <c r="G53" s="164">
        <v>1780</v>
      </c>
      <c r="H53" s="164">
        <v>801</v>
      </c>
      <c r="I53" s="165">
        <f>IFERROR(H53/G53-1,"-")</f>
        <v>-0.55000000000000004</v>
      </c>
      <c r="J53" s="164">
        <f t="shared" si="15"/>
        <v>-979</v>
      </c>
      <c r="K53" s="165">
        <f>H53/H$8</f>
        <v>2.7140949967132685E-4</v>
      </c>
      <c r="L53" s="79"/>
    </row>
    <row r="54" spans="1:12" x14ac:dyDescent="0.25">
      <c r="A54" s="162"/>
      <c r="B54" s="159" t="s">
        <v>107</v>
      </c>
      <c r="C54" s="160">
        <v>11550</v>
      </c>
      <c r="D54" s="160">
        <v>3150</v>
      </c>
      <c r="E54" s="160">
        <v>15236</v>
      </c>
      <c r="F54" s="160">
        <v>15197</v>
      </c>
      <c r="G54" s="160">
        <v>15970</v>
      </c>
      <c r="H54" s="160">
        <v>16202</v>
      </c>
      <c r="I54" s="161">
        <f>IFERROR(H54/G54-1,"-")</f>
        <v>1.4527238572323187E-2</v>
      </c>
      <c r="J54" s="160">
        <f t="shared" si="15"/>
        <v>232</v>
      </c>
      <c r="K54" s="161">
        <f>H54/H$8</f>
        <v>5.4898585688824431E-3</v>
      </c>
      <c r="L54" s="79"/>
    </row>
    <row r="55" spans="1:12" s="56" customFormat="1" x14ac:dyDescent="0.25">
      <c r="A55" s="162"/>
      <c r="B55" s="163" t="s">
        <v>110</v>
      </c>
      <c r="C55" s="164">
        <v>7338</v>
      </c>
      <c r="D55" s="164">
        <v>88</v>
      </c>
      <c r="E55" s="164">
        <v>6750</v>
      </c>
      <c r="F55" s="164">
        <v>5407</v>
      </c>
      <c r="G55" s="164">
        <v>5789</v>
      </c>
      <c r="H55" s="164">
        <v>6562</v>
      </c>
      <c r="I55" s="165">
        <f t="shared" ref="I55:I62" si="16">IFERROR(H55/G55-1,"-")</f>
        <v>0.13352910692693043</v>
      </c>
      <c r="J55" s="164">
        <f t="shared" si="15"/>
        <v>773</v>
      </c>
      <c r="K55" s="165">
        <f t="shared" ref="K55:K62" si="17">H55/H$8</f>
        <v>2.223457099679459E-3</v>
      </c>
      <c r="L55" s="166"/>
    </row>
    <row r="56" spans="1:12" s="56" customFormat="1" x14ac:dyDescent="0.25">
      <c r="A56" s="162"/>
      <c r="B56" s="163" t="s">
        <v>113</v>
      </c>
      <c r="C56" s="164">
        <v>1807</v>
      </c>
      <c r="D56" s="164">
        <v>1444</v>
      </c>
      <c r="E56" s="164">
        <v>4119</v>
      </c>
      <c r="F56" s="164">
        <v>4413</v>
      </c>
      <c r="G56" s="164">
        <v>4701</v>
      </c>
      <c r="H56" s="164">
        <v>4240</v>
      </c>
      <c r="I56" s="165">
        <f t="shared" si="16"/>
        <v>-9.8064241650712591E-2</v>
      </c>
      <c r="J56" s="164">
        <f t="shared" si="15"/>
        <v>-461</v>
      </c>
      <c r="K56" s="165">
        <f t="shared" si="17"/>
        <v>1.4366745051266239E-3</v>
      </c>
      <c r="L56" s="166"/>
    </row>
    <row r="57" spans="1:12" x14ac:dyDescent="0.25">
      <c r="A57" s="162"/>
      <c r="B57" s="163" t="s">
        <v>116</v>
      </c>
      <c r="C57" s="164">
        <v>63</v>
      </c>
      <c r="D57" s="164">
        <v>463</v>
      </c>
      <c r="E57" s="164">
        <v>624</v>
      </c>
      <c r="F57" s="164">
        <v>785</v>
      </c>
      <c r="G57" s="164">
        <v>707</v>
      </c>
      <c r="H57" s="164">
        <v>451</v>
      </c>
      <c r="I57" s="165">
        <f t="shared" si="16"/>
        <v>-0.36209335219236205</v>
      </c>
      <c r="J57" s="164">
        <f t="shared" si="15"/>
        <v>-256</v>
      </c>
      <c r="K57" s="165">
        <f t="shared" si="17"/>
        <v>1.5281608533304419E-4</v>
      </c>
      <c r="L57" s="79"/>
    </row>
    <row r="58" spans="1:12" x14ac:dyDescent="0.25">
      <c r="A58" s="162"/>
      <c r="B58" s="163" t="s">
        <v>123</v>
      </c>
      <c r="C58" s="164">
        <v>10</v>
      </c>
      <c r="D58" s="164">
        <v>82</v>
      </c>
      <c r="E58" s="164">
        <v>257</v>
      </c>
      <c r="F58" s="164">
        <v>324</v>
      </c>
      <c r="G58" s="164">
        <v>586</v>
      </c>
      <c r="H58" s="164">
        <v>430</v>
      </c>
      <c r="I58" s="165">
        <f t="shared" si="16"/>
        <v>-0.2662116040955631</v>
      </c>
      <c r="J58" s="164">
        <f t="shared" si="15"/>
        <v>-156</v>
      </c>
      <c r="K58" s="165">
        <f t="shared" si="17"/>
        <v>1.4570048047274725E-4</v>
      </c>
      <c r="L58" s="79"/>
    </row>
    <row r="59" spans="1:12" x14ac:dyDescent="0.25">
      <c r="A59" s="162"/>
      <c r="B59" s="163" t="s">
        <v>119</v>
      </c>
      <c r="C59" s="164">
        <v>91</v>
      </c>
      <c r="D59" s="164">
        <v>22</v>
      </c>
      <c r="E59" s="164">
        <v>223</v>
      </c>
      <c r="F59" s="164">
        <v>394</v>
      </c>
      <c r="G59" s="164">
        <v>268</v>
      </c>
      <c r="H59" s="164">
        <v>136</v>
      </c>
      <c r="I59" s="165">
        <f t="shared" si="16"/>
        <v>-0.4925373134328358</v>
      </c>
      <c r="J59" s="164">
        <f t="shared" si="15"/>
        <v>-132</v>
      </c>
      <c r="K59" s="165">
        <f t="shared" si="17"/>
        <v>4.6082012428589825E-5</v>
      </c>
      <c r="L59" s="79"/>
    </row>
    <row r="60" spans="1:12" x14ac:dyDescent="0.25">
      <c r="A60" s="162"/>
      <c r="B60" s="163" t="s">
        <v>128</v>
      </c>
      <c r="C60" s="164">
        <v>223</v>
      </c>
      <c r="D60" s="164">
        <v>15</v>
      </c>
      <c r="E60" s="164">
        <v>56</v>
      </c>
      <c r="F60" s="164">
        <v>126</v>
      </c>
      <c r="G60" s="164">
        <v>82</v>
      </c>
      <c r="H60" s="164">
        <v>227</v>
      </c>
      <c r="I60" s="165">
        <f t="shared" si="16"/>
        <v>1.7682926829268291</v>
      </c>
      <c r="J60" s="164">
        <f t="shared" si="15"/>
        <v>145</v>
      </c>
      <c r="K60" s="165">
        <f t="shared" si="17"/>
        <v>7.6916300156543304E-5</v>
      </c>
      <c r="L60" s="79"/>
    </row>
    <row r="61" spans="1:12" x14ac:dyDescent="0.25">
      <c r="A61" s="162" t="s">
        <v>144</v>
      </c>
      <c r="B61" s="163" t="s">
        <v>131</v>
      </c>
      <c r="C61" s="164">
        <v>159</v>
      </c>
      <c r="D61" s="164">
        <v>26</v>
      </c>
      <c r="E61" s="164">
        <v>41</v>
      </c>
      <c r="F61" s="164">
        <v>100</v>
      </c>
      <c r="G61" s="164">
        <v>40</v>
      </c>
      <c r="H61" s="164">
        <v>152</v>
      </c>
      <c r="I61" s="165">
        <f t="shared" si="16"/>
        <v>2.8</v>
      </c>
      <c r="J61" s="164">
        <f t="shared" si="15"/>
        <v>112</v>
      </c>
      <c r="K61" s="165">
        <f t="shared" si="17"/>
        <v>5.1503425655482742E-5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1859</v>
      </c>
      <c r="D62" s="169">
        <f t="shared" ref="D62:H62" si="19">D54-SUM(D55:D61)</f>
        <v>1010</v>
      </c>
      <c r="E62" s="169">
        <f t="shared" si="19"/>
        <v>3166</v>
      </c>
      <c r="F62" s="169">
        <f t="shared" si="19"/>
        <v>3648</v>
      </c>
      <c r="G62" s="169">
        <f t="shared" si="19"/>
        <v>3797</v>
      </c>
      <c r="H62" s="169">
        <f t="shared" si="19"/>
        <v>4004</v>
      </c>
      <c r="I62" s="170">
        <f t="shared" si="16"/>
        <v>5.4516723729259864E-2</v>
      </c>
      <c r="J62" s="169">
        <f>H62-G62</f>
        <v>207</v>
      </c>
      <c r="K62" s="170">
        <f t="shared" si="17"/>
        <v>1.3567086600299533E-3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20160</v>
      </c>
      <c r="D64" s="176">
        <v>19186</v>
      </c>
      <c r="E64" s="176">
        <v>68397</v>
      </c>
      <c r="F64" s="176">
        <v>107722</v>
      </c>
      <c r="G64" s="176">
        <v>129096</v>
      </c>
      <c r="H64" s="176">
        <v>94245</v>
      </c>
      <c r="I64" s="177">
        <f>IFERROR(H64/G64-1,"-")</f>
        <v>-0.26996188882691952</v>
      </c>
      <c r="J64" s="176">
        <f>H64-G64</f>
        <v>-34851</v>
      </c>
      <c r="K64" s="177">
        <f>H64/H$8</f>
        <v>3.1933818098032703E-2</v>
      </c>
      <c r="L64" s="79"/>
    </row>
    <row r="65" spans="1:12" x14ac:dyDescent="0.25">
      <c r="A65" s="162" t="s">
        <v>96</v>
      </c>
      <c r="B65" s="159" t="s">
        <v>97</v>
      </c>
      <c r="C65" s="160">
        <v>924</v>
      </c>
      <c r="D65" s="160">
        <v>4607</v>
      </c>
      <c r="E65" s="160">
        <v>6623</v>
      </c>
      <c r="F65" s="160">
        <v>3120</v>
      </c>
      <c r="G65" s="160">
        <v>8452</v>
      </c>
      <c r="H65" s="160">
        <v>8898</v>
      </c>
      <c r="I65" s="161">
        <f>IFERROR(H65/G65-1,"-")</f>
        <v>5.2768575485092395E-2</v>
      </c>
      <c r="J65" s="160">
        <f t="shared" ref="J65:J75" si="20">H65-G65</f>
        <v>446</v>
      </c>
      <c r="K65" s="161">
        <f>H65/H$8</f>
        <v>3.0149834308058252E-3</v>
      </c>
      <c r="L65" s="79"/>
    </row>
    <row r="66" spans="1:12" x14ac:dyDescent="0.25">
      <c r="A66" s="162" t="s">
        <v>103</v>
      </c>
      <c r="B66" s="163" t="s">
        <v>103</v>
      </c>
      <c r="C66" s="164">
        <v>163</v>
      </c>
      <c r="D66" s="164">
        <v>4426</v>
      </c>
      <c r="E66" s="164">
        <v>3622</v>
      </c>
      <c r="F66" s="164">
        <v>535</v>
      </c>
      <c r="G66" s="164">
        <v>741</v>
      </c>
      <c r="H66" s="164">
        <v>3124</v>
      </c>
      <c r="I66" s="165">
        <f>IFERROR(H66/G66-1,"-")</f>
        <v>3.2159244264507425</v>
      </c>
      <c r="J66" s="164">
        <f t="shared" si="20"/>
        <v>2383</v>
      </c>
      <c r="K66" s="165">
        <f>H66/H$8</f>
        <v>1.0585309325508428E-3</v>
      </c>
      <c r="L66" s="79"/>
    </row>
    <row r="67" spans="1:12" x14ac:dyDescent="0.25">
      <c r="A67" s="162" t="s">
        <v>100</v>
      </c>
      <c r="B67" s="163" t="s">
        <v>100</v>
      </c>
      <c r="C67" s="164">
        <v>761</v>
      </c>
      <c r="D67" s="164">
        <v>181</v>
      </c>
      <c r="E67" s="164">
        <v>3001</v>
      </c>
      <c r="F67" s="164">
        <v>2585</v>
      </c>
      <c r="G67" s="164">
        <v>7711</v>
      </c>
      <c r="H67" s="164">
        <v>5774</v>
      </c>
      <c r="I67" s="165">
        <f>IFERROR(H67/G67-1,"-")</f>
        <v>-0.25119958500842954</v>
      </c>
      <c r="J67" s="164">
        <f t="shared" si="20"/>
        <v>-1937</v>
      </c>
      <c r="K67" s="165">
        <f>H67/H$8</f>
        <v>1.9564524982549824E-3</v>
      </c>
      <c r="L67" s="79"/>
    </row>
    <row r="68" spans="1:12" x14ac:dyDescent="0.25">
      <c r="A68" s="162"/>
      <c r="B68" s="159" t="s">
        <v>107</v>
      </c>
      <c r="C68" s="160">
        <v>19236</v>
      </c>
      <c r="D68" s="160">
        <v>14579</v>
      </c>
      <c r="E68" s="160">
        <v>61774</v>
      </c>
      <c r="F68" s="160">
        <v>104602</v>
      </c>
      <c r="G68" s="160">
        <v>120644</v>
      </c>
      <c r="H68" s="160">
        <v>85347</v>
      </c>
      <c r="I68" s="161">
        <f>IFERROR(H68/G68-1,"-")</f>
        <v>-0.2925715327741123</v>
      </c>
      <c r="J68" s="160">
        <f t="shared" si="20"/>
        <v>-35297</v>
      </c>
      <c r="K68" s="161">
        <f>H68/H$8</f>
        <v>2.8918834667226879E-2</v>
      </c>
      <c r="L68" s="79"/>
    </row>
    <row r="69" spans="1:12" s="56" customFormat="1" x14ac:dyDescent="0.25">
      <c r="A69" s="162"/>
      <c r="B69" s="163" t="s">
        <v>110</v>
      </c>
      <c r="C69" s="164">
        <v>8682</v>
      </c>
      <c r="D69" s="164">
        <v>93</v>
      </c>
      <c r="E69" s="164">
        <v>27034</v>
      </c>
      <c r="F69" s="164">
        <v>37980</v>
      </c>
      <c r="G69" s="164">
        <v>34272</v>
      </c>
      <c r="H69" s="164">
        <v>36725</v>
      </c>
      <c r="I69" s="165">
        <f t="shared" ref="I69:I76" si="21">IFERROR(H69/G69-1,"-")</f>
        <v>7.1574463118580844E-2</v>
      </c>
      <c r="J69" s="164">
        <f t="shared" si="20"/>
        <v>2453</v>
      </c>
      <c r="K69" s="165">
        <f t="shared" ref="K69:K76" si="22">H69/H$8</f>
        <v>1.2443837547352656E-2</v>
      </c>
      <c r="L69" s="166"/>
    </row>
    <row r="70" spans="1:12" s="56" customFormat="1" x14ac:dyDescent="0.25">
      <c r="A70" s="162"/>
      <c r="B70" s="163" t="s">
        <v>113</v>
      </c>
      <c r="C70" s="164">
        <v>3878</v>
      </c>
      <c r="D70" s="164">
        <v>4489</v>
      </c>
      <c r="E70" s="164">
        <v>12172</v>
      </c>
      <c r="F70" s="164">
        <v>6069</v>
      </c>
      <c r="G70" s="164">
        <v>10656</v>
      </c>
      <c r="H70" s="164">
        <v>9290</v>
      </c>
      <c r="I70" s="165">
        <f t="shared" si="21"/>
        <v>-0.12819069069069067</v>
      </c>
      <c r="J70" s="164">
        <f t="shared" si="20"/>
        <v>-1366</v>
      </c>
      <c r="K70" s="165">
        <f t="shared" si="22"/>
        <v>3.147808054864702E-3</v>
      </c>
      <c r="L70" s="166"/>
    </row>
    <row r="71" spans="1:12" x14ac:dyDescent="0.25">
      <c r="A71" s="162"/>
      <c r="B71" s="163" t="s">
        <v>116</v>
      </c>
      <c r="C71" s="164">
        <v>1329</v>
      </c>
      <c r="D71" s="164">
        <v>1546</v>
      </c>
      <c r="E71" s="164">
        <v>5526</v>
      </c>
      <c r="F71" s="164">
        <v>14306</v>
      </c>
      <c r="G71" s="164">
        <v>15794</v>
      </c>
      <c r="H71" s="164">
        <v>4769</v>
      </c>
      <c r="I71" s="165">
        <f t="shared" si="21"/>
        <v>-0.69804989236418891</v>
      </c>
      <c r="J71" s="164">
        <f t="shared" si="20"/>
        <v>-11025</v>
      </c>
      <c r="K71" s="165">
        <f t="shared" si="22"/>
        <v>1.6159199799407711E-3</v>
      </c>
      <c r="L71" s="79"/>
    </row>
    <row r="72" spans="1:12" x14ac:dyDescent="0.25">
      <c r="A72" s="162"/>
      <c r="B72" s="163" t="s">
        <v>123</v>
      </c>
      <c r="C72" s="164">
        <v>168</v>
      </c>
      <c r="D72" s="164">
        <v>534</v>
      </c>
      <c r="E72" s="164">
        <v>585</v>
      </c>
      <c r="F72" s="164">
        <v>2136</v>
      </c>
      <c r="G72" s="164">
        <v>4490</v>
      </c>
      <c r="H72" s="164">
        <v>3471</v>
      </c>
      <c r="I72" s="165">
        <f t="shared" si="21"/>
        <v>-0.22694877505567934</v>
      </c>
      <c r="J72" s="164">
        <f t="shared" si="20"/>
        <v>-1019</v>
      </c>
      <c r="K72" s="165">
        <f t="shared" si="22"/>
        <v>1.1761078319090829E-3</v>
      </c>
      <c r="L72" s="79"/>
    </row>
    <row r="73" spans="1:12" x14ac:dyDescent="0.25">
      <c r="A73" s="162"/>
      <c r="B73" s="163" t="s">
        <v>119</v>
      </c>
      <c r="C73" s="164">
        <v>527</v>
      </c>
      <c r="D73" s="164">
        <v>1</v>
      </c>
      <c r="E73" s="164">
        <v>3467</v>
      </c>
      <c r="F73" s="164">
        <v>1158</v>
      </c>
      <c r="G73" s="164">
        <v>2610</v>
      </c>
      <c r="H73" s="164">
        <v>2151</v>
      </c>
      <c r="I73" s="165">
        <f t="shared" si="21"/>
        <v>-0.17586206896551726</v>
      </c>
      <c r="J73" s="164">
        <f t="shared" si="20"/>
        <v>-459</v>
      </c>
      <c r="K73" s="165">
        <f t="shared" si="22"/>
        <v>7.2884124069041696E-4</v>
      </c>
      <c r="L73" s="79"/>
    </row>
    <row r="74" spans="1:12" x14ac:dyDescent="0.25">
      <c r="A74" s="162"/>
      <c r="B74" s="163" t="s">
        <v>128</v>
      </c>
      <c r="C74" s="164">
        <v>569</v>
      </c>
      <c r="D74" s="164">
        <v>0</v>
      </c>
      <c r="E74" s="164">
        <v>1554</v>
      </c>
      <c r="F74" s="164">
        <v>6912</v>
      </c>
      <c r="G74" s="164">
        <v>8571</v>
      </c>
      <c r="H74" s="164">
        <v>3058</v>
      </c>
      <c r="I74" s="165">
        <f t="shared" si="21"/>
        <v>-0.6432154941080388</v>
      </c>
      <c r="J74" s="164">
        <f t="shared" si="20"/>
        <v>-5513</v>
      </c>
      <c r="K74" s="165">
        <f t="shared" si="22"/>
        <v>1.0361676029899095E-3</v>
      </c>
      <c r="L74" s="79"/>
    </row>
    <row r="75" spans="1:12" x14ac:dyDescent="0.25">
      <c r="A75" s="162" t="s">
        <v>144</v>
      </c>
      <c r="B75" s="163" t="s">
        <v>131</v>
      </c>
      <c r="C75" s="164">
        <v>677</v>
      </c>
      <c r="D75" s="164">
        <v>0</v>
      </c>
      <c r="E75" s="164">
        <v>28</v>
      </c>
      <c r="F75" s="164">
        <v>1461</v>
      </c>
      <c r="G75" s="164">
        <v>2829</v>
      </c>
      <c r="H75" s="164">
        <v>3621</v>
      </c>
      <c r="I75" s="165">
        <f t="shared" si="21"/>
        <v>0.27995758218451749</v>
      </c>
      <c r="J75" s="164">
        <f t="shared" si="20"/>
        <v>792</v>
      </c>
      <c r="K75" s="165">
        <f t="shared" si="22"/>
        <v>1.2269335809112041E-3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3406</v>
      </c>
      <c r="D76" s="169">
        <f t="shared" ref="D76:H76" si="24">D68-SUM(D69:D75)</f>
        <v>7916</v>
      </c>
      <c r="E76" s="169">
        <f t="shared" si="24"/>
        <v>11408</v>
      </c>
      <c r="F76" s="169">
        <f t="shared" si="24"/>
        <v>34580</v>
      </c>
      <c r="G76" s="169">
        <f t="shared" si="24"/>
        <v>41422</v>
      </c>
      <c r="H76" s="169">
        <f t="shared" si="24"/>
        <v>22262</v>
      </c>
      <c r="I76" s="170">
        <f t="shared" si="21"/>
        <v>-0.46255612959296988</v>
      </c>
      <c r="J76" s="169">
        <f>H76-G76</f>
        <v>-19160</v>
      </c>
      <c r="K76" s="170">
        <f t="shared" si="22"/>
        <v>7.5432188285681368E-3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217806</v>
      </c>
      <c r="D78" s="176">
        <v>35797</v>
      </c>
      <c r="E78" s="176">
        <v>366039</v>
      </c>
      <c r="F78" s="176">
        <v>435839</v>
      </c>
      <c r="G78" s="176">
        <v>499150</v>
      </c>
      <c r="H78" s="176">
        <v>499373</v>
      </c>
      <c r="I78" s="177">
        <f>IFERROR(H78/G78-1,"-")</f>
        <v>4.4675949113504032E-4</v>
      </c>
      <c r="J78" s="176">
        <f>H78-G78</f>
        <v>223</v>
      </c>
      <c r="K78" s="177">
        <f>H78/H$8</f>
        <v>0.16920671170957488</v>
      </c>
      <c r="L78" s="79"/>
    </row>
    <row r="79" spans="1:12" x14ac:dyDescent="0.25">
      <c r="A79" s="162" t="s">
        <v>96</v>
      </c>
      <c r="B79" s="159" t="s">
        <v>97</v>
      </c>
      <c r="C79" s="160">
        <v>45193</v>
      </c>
      <c r="D79" s="160">
        <v>10153</v>
      </c>
      <c r="E79" s="160">
        <v>114307</v>
      </c>
      <c r="F79" s="160">
        <v>120720</v>
      </c>
      <c r="G79" s="160">
        <v>112876</v>
      </c>
      <c r="H79" s="160">
        <v>105271</v>
      </c>
      <c r="I79" s="161">
        <f>IFERROR(H79/G79-1,"-")</f>
        <v>-6.7374818384776214E-2</v>
      </c>
      <c r="J79" s="160">
        <f t="shared" ref="J79:J89" si="25">H79-G79</f>
        <v>-7605</v>
      </c>
      <c r="K79" s="161">
        <f>H79/H$8</f>
        <v>3.5669849488015291E-2</v>
      </c>
      <c r="L79" s="79"/>
    </row>
    <row r="80" spans="1:12" x14ac:dyDescent="0.25">
      <c r="A80" s="162" t="s">
        <v>103</v>
      </c>
      <c r="B80" s="163" t="s">
        <v>103</v>
      </c>
      <c r="C80" s="164">
        <v>5143</v>
      </c>
      <c r="D80" s="164">
        <v>4251</v>
      </c>
      <c r="E80" s="164">
        <v>12447</v>
      </c>
      <c r="F80" s="164">
        <v>13370</v>
      </c>
      <c r="G80" s="164">
        <v>14511</v>
      </c>
      <c r="H80" s="164">
        <v>11732</v>
      </c>
      <c r="I80" s="165">
        <f>IFERROR(H80/G80-1,"-")</f>
        <v>-0.19150988904968647</v>
      </c>
      <c r="J80" s="164">
        <f t="shared" si="25"/>
        <v>-2779</v>
      </c>
      <c r="K80" s="165">
        <f>H80/H$8</f>
        <v>3.9752512486192337E-3</v>
      </c>
      <c r="L80" s="79"/>
    </row>
    <row r="81" spans="1:12" x14ac:dyDescent="0.25">
      <c r="A81" s="162" t="s">
        <v>100</v>
      </c>
      <c r="B81" s="163" t="s">
        <v>100</v>
      </c>
      <c r="C81" s="164">
        <v>40050</v>
      </c>
      <c r="D81" s="164">
        <v>5902</v>
      </c>
      <c r="E81" s="164">
        <v>101860</v>
      </c>
      <c r="F81" s="164">
        <v>107350</v>
      </c>
      <c r="G81" s="164">
        <v>98365</v>
      </c>
      <c r="H81" s="164">
        <v>93539</v>
      </c>
      <c r="I81" s="165">
        <f>IFERROR(H81/G81-1,"-")</f>
        <v>-4.9062166420983044E-2</v>
      </c>
      <c r="J81" s="164">
        <f t="shared" si="25"/>
        <v>-4826</v>
      </c>
      <c r="K81" s="165">
        <f>H81/H$8</f>
        <v>3.1694598239396056E-2</v>
      </c>
      <c r="L81" s="79"/>
    </row>
    <row r="82" spans="1:12" x14ac:dyDescent="0.25">
      <c r="A82" s="162"/>
      <c r="B82" s="159" t="s">
        <v>107</v>
      </c>
      <c r="C82" s="160">
        <v>172613</v>
      </c>
      <c r="D82" s="160">
        <v>25644</v>
      </c>
      <c r="E82" s="160">
        <v>251732</v>
      </c>
      <c r="F82" s="160">
        <v>315119</v>
      </c>
      <c r="G82" s="160">
        <v>386274</v>
      </c>
      <c r="H82" s="160">
        <v>394102</v>
      </c>
      <c r="I82" s="161">
        <f>IFERROR(H82/G82-1,"-")</f>
        <v>2.0265407456882878E-2</v>
      </c>
      <c r="J82" s="160">
        <f t="shared" si="25"/>
        <v>7828</v>
      </c>
      <c r="K82" s="161">
        <f>H82/H$8</f>
        <v>0.13353686222155961</v>
      </c>
      <c r="L82" s="79"/>
    </row>
    <row r="83" spans="1:12" s="56" customFormat="1" x14ac:dyDescent="0.25">
      <c r="A83" s="162"/>
      <c r="B83" s="163" t="s">
        <v>110</v>
      </c>
      <c r="C83" s="164">
        <v>27667</v>
      </c>
      <c r="D83" s="164">
        <v>2369</v>
      </c>
      <c r="E83" s="164">
        <v>42079</v>
      </c>
      <c r="F83" s="164">
        <v>51458</v>
      </c>
      <c r="G83" s="164">
        <v>67607</v>
      </c>
      <c r="H83" s="164">
        <v>59377</v>
      </c>
      <c r="I83" s="165">
        <f t="shared" ref="I83:I90" si="26">IFERROR(H83/G83-1,"-")</f>
        <v>-0.12173295664650108</v>
      </c>
      <c r="J83" s="164">
        <f t="shared" si="25"/>
        <v>-8230</v>
      </c>
      <c r="K83" s="165">
        <f t="shared" ref="K83:K90" si="27">H83/H$8</f>
        <v>2.0119203323326309E-2</v>
      </c>
      <c r="L83" s="166"/>
    </row>
    <row r="84" spans="1:12" s="56" customFormat="1" x14ac:dyDescent="0.25">
      <c r="A84" s="162"/>
      <c r="B84" s="163" t="s">
        <v>113</v>
      </c>
      <c r="C84" s="164">
        <v>74925</v>
      </c>
      <c r="D84" s="164">
        <v>7174</v>
      </c>
      <c r="E84" s="164">
        <v>98445</v>
      </c>
      <c r="F84" s="164">
        <v>121326</v>
      </c>
      <c r="G84" s="164">
        <v>150045</v>
      </c>
      <c r="H84" s="164">
        <v>148722</v>
      </c>
      <c r="I84" s="165">
        <f t="shared" si="26"/>
        <v>-8.8173547935619379E-3</v>
      </c>
      <c r="J84" s="164">
        <f t="shared" si="25"/>
        <v>-1323</v>
      </c>
      <c r="K84" s="165">
        <f t="shared" si="27"/>
        <v>5.0392713620623059E-2</v>
      </c>
      <c r="L84" s="166"/>
    </row>
    <row r="85" spans="1:12" x14ac:dyDescent="0.25">
      <c r="A85" s="162"/>
      <c r="B85" s="163" t="s">
        <v>116</v>
      </c>
      <c r="C85" s="164">
        <v>6098</v>
      </c>
      <c r="D85" s="164">
        <v>5410</v>
      </c>
      <c r="E85" s="164">
        <v>18097</v>
      </c>
      <c r="F85" s="164">
        <v>23354</v>
      </c>
      <c r="G85" s="164">
        <v>33158</v>
      </c>
      <c r="H85" s="164">
        <v>32455</v>
      </c>
      <c r="I85" s="165">
        <f t="shared" si="26"/>
        <v>-2.1201519995174611E-2</v>
      </c>
      <c r="J85" s="164">
        <f t="shared" si="25"/>
        <v>-703</v>
      </c>
      <c r="K85" s="165">
        <f t="shared" si="27"/>
        <v>1.0996997892425609E-2</v>
      </c>
      <c r="L85" s="79"/>
    </row>
    <row r="86" spans="1:12" x14ac:dyDescent="0.25">
      <c r="A86" s="162"/>
      <c r="B86" s="163" t="s">
        <v>123</v>
      </c>
      <c r="C86" s="164">
        <v>2527</v>
      </c>
      <c r="D86" s="164">
        <v>324</v>
      </c>
      <c r="E86" s="164">
        <v>5060</v>
      </c>
      <c r="F86" s="164">
        <v>5191</v>
      </c>
      <c r="G86" s="164">
        <v>7389</v>
      </c>
      <c r="H86" s="164">
        <v>9318</v>
      </c>
      <c r="I86" s="165">
        <f t="shared" si="26"/>
        <v>0.26106374340235483</v>
      </c>
      <c r="J86" s="164">
        <f t="shared" si="25"/>
        <v>1929</v>
      </c>
      <c r="K86" s="165">
        <f t="shared" si="27"/>
        <v>3.1572955280117646E-3</v>
      </c>
      <c r="L86" s="79"/>
    </row>
    <row r="87" spans="1:12" x14ac:dyDescent="0.25">
      <c r="A87" s="162"/>
      <c r="B87" s="163" t="s">
        <v>119</v>
      </c>
      <c r="C87" s="164">
        <v>2054</v>
      </c>
      <c r="D87" s="164">
        <v>121</v>
      </c>
      <c r="E87" s="164">
        <v>2637</v>
      </c>
      <c r="F87" s="164">
        <v>4070</v>
      </c>
      <c r="G87" s="164">
        <v>3780</v>
      </c>
      <c r="H87" s="164">
        <v>5059</v>
      </c>
      <c r="I87" s="165">
        <f t="shared" si="26"/>
        <v>0.33835978835978842</v>
      </c>
      <c r="J87" s="164">
        <f t="shared" si="25"/>
        <v>1279</v>
      </c>
      <c r="K87" s="165">
        <f t="shared" si="27"/>
        <v>1.7141830946782051E-3</v>
      </c>
      <c r="L87" s="79"/>
    </row>
    <row r="88" spans="1:12" x14ac:dyDescent="0.25">
      <c r="A88" s="162"/>
      <c r="B88" s="163" t="s">
        <v>128</v>
      </c>
      <c r="C88" s="164">
        <v>6958</v>
      </c>
      <c r="D88" s="164">
        <v>117</v>
      </c>
      <c r="E88" s="164">
        <v>7119</v>
      </c>
      <c r="F88" s="164">
        <v>12035</v>
      </c>
      <c r="G88" s="164">
        <v>11980</v>
      </c>
      <c r="H88" s="164">
        <v>13328</v>
      </c>
      <c r="I88" s="165">
        <f t="shared" si="26"/>
        <v>0.11252086811352258</v>
      </c>
      <c r="J88" s="164">
        <f t="shared" si="25"/>
        <v>1348</v>
      </c>
      <c r="K88" s="165">
        <f t="shared" si="27"/>
        <v>4.5160372180018029E-3</v>
      </c>
      <c r="L88" s="79"/>
    </row>
    <row r="89" spans="1:12" x14ac:dyDescent="0.25">
      <c r="A89" s="162" t="s">
        <v>144</v>
      </c>
      <c r="B89" s="163" t="s">
        <v>131</v>
      </c>
      <c r="C89" s="164">
        <v>8864</v>
      </c>
      <c r="D89" s="164">
        <v>470</v>
      </c>
      <c r="E89" s="164">
        <v>6887</v>
      </c>
      <c r="F89" s="164">
        <v>13448</v>
      </c>
      <c r="G89" s="164">
        <v>13372</v>
      </c>
      <c r="H89" s="164">
        <v>11605</v>
      </c>
      <c r="I89" s="165">
        <f t="shared" si="26"/>
        <v>-0.13214178881244387</v>
      </c>
      <c r="J89" s="164">
        <f t="shared" si="25"/>
        <v>-1767</v>
      </c>
      <c r="K89" s="165">
        <f t="shared" si="27"/>
        <v>3.9322187811307715E-3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43520</v>
      </c>
      <c r="D90" s="169">
        <f t="shared" ref="D90:H90" si="29">D82-SUM(D83:D89)</f>
        <v>9659</v>
      </c>
      <c r="E90" s="169">
        <f t="shared" si="29"/>
        <v>71408</v>
      </c>
      <c r="F90" s="169">
        <f t="shared" si="29"/>
        <v>84237</v>
      </c>
      <c r="G90" s="169">
        <f t="shared" si="29"/>
        <v>98943</v>
      </c>
      <c r="H90" s="169">
        <f t="shared" si="29"/>
        <v>114238</v>
      </c>
      <c r="I90" s="170">
        <f t="shared" si="26"/>
        <v>0.15458395237662081</v>
      </c>
      <c r="J90" s="169">
        <f>H90-G90</f>
        <v>15295</v>
      </c>
      <c r="K90" s="170">
        <f t="shared" si="27"/>
        <v>3.8708212763362088E-2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5714</v>
      </c>
      <c r="D92" s="176">
        <v>4959</v>
      </c>
      <c r="E92" s="176">
        <v>12710</v>
      </c>
      <c r="F92" s="176">
        <v>15603</v>
      </c>
      <c r="G92" s="176">
        <v>15292</v>
      </c>
      <c r="H92" s="176">
        <v>14094</v>
      </c>
      <c r="I92" s="177">
        <f>IFERROR(H92/G92-1,"-")</f>
        <v>-7.834161653151972E-2</v>
      </c>
      <c r="J92" s="176">
        <f>H92-G92</f>
        <v>-1198</v>
      </c>
      <c r="K92" s="177">
        <f>H92/H$8</f>
        <v>4.7755873762393014E-3</v>
      </c>
      <c r="L92" s="79"/>
    </row>
    <row r="93" spans="1:12" x14ac:dyDescent="0.25">
      <c r="A93" s="162" t="s">
        <v>96</v>
      </c>
      <c r="B93" s="159" t="s">
        <v>97</v>
      </c>
      <c r="C93" s="160">
        <v>2182</v>
      </c>
      <c r="D93" s="160">
        <v>2482</v>
      </c>
      <c r="E93" s="160">
        <v>5439</v>
      </c>
      <c r="F93" s="160">
        <v>6448</v>
      </c>
      <c r="G93" s="160">
        <v>5213</v>
      </c>
      <c r="H93" s="160">
        <v>4829</v>
      </c>
      <c r="I93" s="161">
        <f>IFERROR(H93/G93-1,"-")</f>
        <v>-7.3661998849031241E-2</v>
      </c>
      <c r="J93" s="160">
        <f t="shared" ref="J93:J103" si="30">H93-G93</f>
        <v>-384</v>
      </c>
      <c r="K93" s="161">
        <f>H93/H$8</f>
        <v>1.6362502795416196E-3</v>
      </c>
      <c r="L93" s="79"/>
    </row>
    <row r="94" spans="1:12" x14ac:dyDescent="0.25">
      <c r="A94" s="162" t="s">
        <v>103</v>
      </c>
      <c r="B94" s="163" t="s">
        <v>103</v>
      </c>
      <c r="C94" s="164">
        <v>1038</v>
      </c>
      <c r="D94" s="164">
        <v>1575</v>
      </c>
      <c r="E94" s="164">
        <v>2794</v>
      </c>
      <c r="F94" s="164">
        <v>1106</v>
      </c>
      <c r="G94" s="164">
        <v>1224</v>
      </c>
      <c r="H94" s="164">
        <v>1260</v>
      </c>
      <c r="I94" s="165">
        <f>IFERROR(H94/G94-1,"-")</f>
        <v>2.9411764705882248E-2</v>
      </c>
      <c r="J94" s="164">
        <f t="shared" si="30"/>
        <v>36</v>
      </c>
      <c r="K94" s="165">
        <f>H94/H$8</f>
        <v>4.2693629161781745E-4</v>
      </c>
      <c r="L94" s="79"/>
    </row>
    <row r="95" spans="1:12" x14ac:dyDescent="0.25">
      <c r="A95" s="162" t="s">
        <v>100</v>
      </c>
      <c r="B95" s="163" t="s">
        <v>100</v>
      </c>
      <c r="C95" s="164">
        <v>1144</v>
      </c>
      <c r="D95" s="164">
        <v>907</v>
      </c>
      <c r="E95" s="164">
        <v>2645</v>
      </c>
      <c r="F95" s="164">
        <v>5342</v>
      </c>
      <c r="G95" s="164">
        <v>3989</v>
      </c>
      <c r="H95" s="164">
        <v>3569</v>
      </c>
      <c r="I95" s="165">
        <f>IFERROR(H95/G95-1,"-")</f>
        <v>-0.10528954625219356</v>
      </c>
      <c r="J95" s="164">
        <f t="shared" si="30"/>
        <v>-420</v>
      </c>
      <c r="K95" s="165">
        <f>H95/H$8</f>
        <v>1.2093139879238021E-3</v>
      </c>
      <c r="L95" s="79"/>
    </row>
    <row r="96" spans="1:12" x14ac:dyDescent="0.25">
      <c r="A96" s="162"/>
      <c r="B96" s="159" t="s">
        <v>107</v>
      </c>
      <c r="C96" s="160">
        <v>3532</v>
      </c>
      <c r="D96" s="160">
        <v>2477</v>
      </c>
      <c r="E96" s="160">
        <v>7271</v>
      </c>
      <c r="F96" s="160">
        <v>9155</v>
      </c>
      <c r="G96" s="160">
        <v>10079</v>
      </c>
      <c r="H96" s="160">
        <v>9265</v>
      </c>
      <c r="I96" s="161">
        <f>IFERROR(H96/G96-1,"-")</f>
        <v>-8.0761980355193996E-2</v>
      </c>
      <c r="J96" s="160">
        <f t="shared" si="30"/>
        <v>-814</v>
      </c>
      <c r="K96" s="161">
        <f>H96/H$8</f>
        <v>3.1393370966976818E-3</v>
      </c>
      <c r="L96" s="79"/>
    </row>
    <row r="97" spans="1:12" s="56" customFormat="1" x14ac:dyDescent="0.25">
      <c r="A97" s="162"/>
      <c r="B97" s="163" t="s">
        <v>110</v>
      </c>
      <c r="C97" s="164">
        <v>615</v>
      </c>
      <c r="D97" s="164">
        <v>44</v>
      </c>
      <c r="E97" s="164">
        <v>1088</v>
      </c>
      <c r="F97" s="164">
        <v>1558</v>
      </c>
      <c r="G97" s="164">
        <v>1890</v>
      </c>
      <c r="H97" s="164">
        <v>1246</v>
      </c>
      <c r="I97" s="165">
        <f t="shared" ref="I97:I104" si="31">IFERROR(H97/G97-1,"-")</f>
        <v>-0.34074074074074079</v>
      </c>
      <c r="J97" s="164">
        <f t="shared" si="30"/>
        <v>-644</v>
      </c>
      <c r="K97" s="165">
        <f t="shared" ref="K97:K104" si="32">H97/H$8</f>
        <v>4.2219255504428619E-4</v>
      </c>
      <c r="L97" s="166"/>
    </row>
    <row r="98" spans="1:12" s="56" customFormat="1" x14ac:dyDescent="0.25">
      <c r="A98" s="162"/>
      <c r="B98" s="163" t="s">
        <v>113</v>
      </c>
      <c r="C98" s="164">
        <v>1376</v>
      </c>
      <c r="D98" s="164">
        <v>832</v>
      </c>
      <c r="E98" s="164">
        <v>2524</v>
      </c>
      <c r="F98" s="164">
        <v>2988</v>
      </c>
      <c r="G98" s="164">
        <v>3366</v>
      </c>
      <c r="H98" s="164">
        <v>3312</v>
      </c>
      <c r="I98" s="165">
        <f t="shared" si="31"/>
        <v>-1.6042780748663055E-2</v>
      </c>
      <c r="J98" s="164">
        <f t="shared" si="30"/>
        <v>-54</v>
      </c>
      <c r="K98" s="165">
        <f t="shared" si="32"/>
        <v>1.1222325379668344E-3</v>
      </c>
      <c r="L98" s="166"/>
    </row>
    <row r="99" spans="1:12" x14ac:dyDescent="0.25">
      <c r="A99" s="162"/>
      <c r="B99" s="163" t="s">
        <v>116</v>
      </c>
      <c r="C99" s="164">
        <v>505</v>
      </c>
      <c r="D99" s="164">
        <v>843</v>
      </c>
      <c r="E99" s="164">
        <v>945</v>
      </c>
      <c r="F99" s="164">
        <v>1138</v>
      </c>
      <c r="G99" s="164">
        <v>1305</v>
      </c>
      <c r="H99" s="164">
        <v>1267</v>
      </c>
      <c r="I99" s="165">
        <f t="shared" si="31"/>
        <v>-2.9118773946360199E-2</v>
      </c>
      <c r="J99" s="164">
        <f t="shared" si="30"/>
        <v>-38</v>
      </c>
      <c r="K99" s="165">
        <f t="shared" si="32"/>
        <v>4.2930815990458311E-4</v>
      </c>
      <c r="L99" s="79"/>
    </row>
    <row r="100" spans="1:12" x14ac:dyDescent="0.25">
      <c r="A100" s="162"/>
      <c r="B100" s="163" t="s">
        <v>123</v>
      </c>
      <c r="C100" s="164">
        <v>95</v>
      </c>
      <c r="D100" s="164">
        <v>49</v>
      </c>
      <c r="E100" s="164">
        <v>467</v>
      </c>
      <c r="F100" s="164">
        <v>596</v>
      </c>
      <c r="G100" s="164">
        <v>525</v>
      </c>
      <c r="H100" s="164">
        <v>329</v>
      </c>
      <c r="I100" s="165">
        <f t="shared" si="31"/>
        <v>-0.37333333333333329</v>
      </c>
      <c r="J100" s="164">
        <f t="shared" si="30"/>
        <v>-196</v>
      </c>
      <c r="K100" s="165">
        <f t="shared" si="32"/>
        <v>1.1147780947798568E-4</v>
      </c>
      <c r="L100" s="79"/>
    </row>
    <row r="101" spans="1:12" x14ac:dyDescent="0.25">
      <c r="A101" s="162"/>
      <c r="B101" s="163" t="s">
        <v>119</v>
      </c>
      <c r="C101" s="164">
        <v>43</v>
      </c>
      <c r="D101" s="164">
        <v>49</v>
      </c>
      <c r="E101" s="164">
        <v>269</v>
      </c>
      <c r="F101" s="164">
        <v>302</v>
      </c>
      <c r="G101" s="164">
        <v>283</v>
      </c>
      <c r="H101" s="164">
        <v>336</v>
      </c>
      <c r="I101" s="165">
        <f t="shared" si="31"/>
        <v>0.1872791519434629</v>
      </c>
      <c r="J101" s="164">
        <f t="shared" si="30"/>
        <v>53</v>
      </c>
      <c r="K101" s="165">
        <f t="shared" si="32"/>
        <v>1.1384967776475133E-4</v>
      </c>
      <c r="L101" s="79"/>
    </row>
    <row r="102" spans="1:12" x14ac:dyDescent="0.25">
      <c r="A102" s="162"/>
      <c r="B102" s="163" t="s">
        <v>128</v>
      </c>
      <c r="C102" s="164">
        <v>168</v>
      </c>
      <c r="D102" s="164">
        <v>7</v>
      </c>
      <c r="E102" s="164">
        <v>85</v>
      </c>
      <c r="F102" s="164">
        <v>28</v>
      </c>
      <c r="G102" s="164">
        <v>62</v>
      </c>
      <c r="H102" s="164">
        <v>26</v>
      </c>
      <c r="I102" s="165">
        <f t="shared" si="31"/>
        <v>-0.58064516129032251</v>
      </c>
      <c r="J102" s="164">
        <f t="shared" si="30"/>
        <v>-36</v>
      </c>
      <c r="K102" s="165">
        <f t="shared" si="32"/>
        <v>8.8097964937009958E-6</v>
      </c>
      <c r="L102" s="79"/>
    </row>
    <row r="103" spans="1:12" x14ac:dyDescent="0.25">
      <c r="A103" s="162" t="s">
        <v>144</v>
      </c>
      <c r="B103" s="163" t="s">
        <v>131</v>
      </c>
      <c r="C103" s="164">
        <v>19</v>
      </c>
      <c r="D103" s="164">
        <v>33</v>
      </c>
      <c r="E103" s="164">
        <v>23</v>
      </c>
      <c r="F103" s="164">
        <v>105</v>
      </c>
      <c r="G103" s="164">
        <v>115</v>
      </c>
      <c r="H103" s="164">
        <v>104</v>
      </c>
      <c r="I103" s="165">
        <f t="shared" si="31"/>
        <v>-9.5652173913043481E-2</v>
      </c>
      <c r="J103" s="164">
        <f t="shared" si="30"/>
        <v>-11</v>
      </c>
      <c r="K103" s="165">
        <f t="shared" si="32"/>
        <v>3.5239185974803983E-5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711</v>
      </c>
      <c r="D104" s="169">
        <f t="shared" ref="D104:H104" si="34">D96-SUM(D97:D103)</f>
        <v>620</v>
      </c>
      <c r="E104" s="169">
        <f t="shared" si="34"/>
        <v>1870</v>
      </c>
      <c r="F104" s="169">
        <f t="shared" si="34"/>
        <v>2440</v>
      </c>
      <c r="G104" s="169">
        <f t="shared" si="34"/>
        <v>2533</v>
      </c>
      <c r="H104" s="169">
        <f t="shared" si="34"/>
        <v>2645</v>
      </c>
      <c r="I104" s="170">
        <f t="shared" si="31"/>
        <v>4.4216344255823214E-2</v>
      </c>
      <c r="J104" s="169">
        <f>H104-G104</f>
        <v>112</v>
      </c>
      <c r="K104" s="170">
        <f t="shared" si="32"/>
        <v>8.9622737407073585E-4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45771</v>
      </c>
      <c r="D106" s="176">
        <v>26161</v>
      </c>
      <c r="E106" s="176">
        <v>109311</v>
      </c>
      <c r="F106" s="176">
        <v>108534</v>
      </c>
      <c r="G106" s="176">
        <v>122553</v>
      </c>
      <c r="H106" s="176">
        <v>112742</v>
      </c>
      <c r="I106" s="177">
        <f>IFERROR(H106/G106-1,"-")</f>
        <v>-8.0055159808409382E-2</v>
      </c>
      <c r="J106" s="176">
        <f>H106-G106</f>
        <v>-9811</v>
      </c>
      <c r="K106" s="177">
        <f>H106/H$8</f>
        <v>3.8201310626647604E-2</v>
      </c>
      <c r="L106" s="79"/>
    </row>
    <row r="107" spans="1:12" x14ac:dyDescent="0.25">
      <c r="A107" s="162" t="s">
        <v>96</v>
      </c>
      <c r="B107" s="159" t="s">
        <v>97</v>
      </c>
      <c r="C107" s="160">
        <v>5317</v>
      </c>
      <c r="D107" s="160">
        <v>9537</v>
      </c>
      <c r="E107" s="160">
        <v>9074</v>
      </c>
      <c r="F107" s="160">
        <v>15091</v>
      </c>
      <c r="G107" s="160">
        <v>13346</v>
      </c>
      <c r="H107" s="160">
        <v>12702</v>
      </c>
      <c r="I107" s="161">
        <f>IFERROR(H107/G107-1,"-")</f>
        <v>-4.825415854937809E-2</v>
      </c>
      <c r="J107" s="160">
        <f t="shared" ref="J107:J117" si="35">H107-G107</f>
        <v>-644</v>
      </c>
      <c r="K107" s="161">
        <f>H107/H$8</f>
        <v>4.3039244254996171E-3</v>
      </c>
      <c r="L107" s="79"/>
    </row>
    <row r="108" spans="1:12" x14ac:dyDescent="0.25">
      <c r="A108" s="162" t="s">
        <v>103</v>
      </c>
      <c r="B108" s="163" t="s">
        <v>103</v>
      </c>
      <c r="C108" s="164">
        <v>791</v>
      </c>
      <c r="D108" s="164">
        <v>9537</v>
      </c>
      <c r="E108" s="164">
        <v>3320</v>
      </c>
      <c r="F108" s="164">
        <v>3066</v>
      </c>
      <c r="G108" s="164">
        <v>2824</v>
      </c>
      <c r="H108" s="164">
        <v>4283</v>
      </c>
      <c r="I108" s="165">
        <f>IFERROR(H108/G108-1,"-")</f>
        <v>0.51664305949008504</v>
      </c>
      <c r="J108" s="164">
        <f t="shared" si="35"/>
        <v>1459</v>
      </c>
      <c r="K108" s="165">
        <f>H108/H$8</f>
        <v>1.4512445531738986E-3</v>
      </c>
      <c r="L108" s="79"/>
    </row>
    <row r="109" spans="1:12" x14ac:dyDescent="0.25">
      <c r="A109" s="162" t="s">
        <v>100</v>
      </c>
      <c r="B109" s="163" t="s">
        <v>100</v>
      </c>
      <c r="C109" s="164">
        <v>4526</v>
      </c>
      <c r="D109" s="164">
        <v>0</v>
      </c>
      <c r="E109" s="164">
        <v>5754</v>
      </c>
      <c r="F109" s="164">
        <v>12025</v>
      </c>
      <c r="G109" s="164">
        <v>10522</v>
      </c>
      <c r="H109" s="164">
        <v>8419</v>
      </c>
      <c r="I109" s="165">
        <f>IFERROR(H109/G109-1,"-")</f>
        <v>-0.1998669454476335</v>
      </c>
      <c r="J109" s="164">
        <f t="shared" si="35"/>
        <v>-2103</v>
      </c>
      <c r="K109" s="165">
        <f>H109/H$8</f>
        <v>2.8526798723257185E-3</v>
      </c>
      <c r="L109" s="79"/>
    </row>
    <row r="110" spans="1:12" x14ac:dyDescent="0.25">
      <c r="A110" s="162"/>
      <c r="B110" s="159" t="s">
        <v>107</v>
      </c>
      <c r="C110" s="160">
        <v>40454</v>
      </c>
      <c r="D110" s="160">
        <v>16624</v>
      </c>
      <c r="E110" s="160">
        <v>100237</v>
      </c>
      <c r="F110" s="160">
        <v>93443</v>
      </c>
      <c r="G110" s="160">
        <v>109207</v>
      </c>
      <c r="H110" s="160">
        <v>100040</v>
      </c>
      <c r="I110" s="161">
        <f>IFERROR(H110/G110-1,"-")</f>
        <v>-8.3941505581144105E-2</v>
      </c>
      <c r="J110" s="160">
        <f t="shared" si="35"/>
        <v>-9167</v>
      </c>
      <c r="K110" s="161">
        <f>H110/H$8</f>
        <v>3.3897386201147982E-2</v>
      </c>
      <c r="L110" s="79"/>
    </row>
    <row r="111" spans="1:12" s="56" customFormat="1" x14ac:dyDescent="0.25">
      <c r="A111" s="162"/>
      <c r="B111" s="163" t="s">
        <v>110</v>
      </c>
      <c r="C111" s="164">
        <v>25966</v>
      </c>
      <c r="D111" s="164">
        <v>2939</v>
      </c>
      <c r="E111" s="164">
        <v>52398</v>
      </c>
      <c r="F111" s="164">
        <v>52865</v>
      </c>
      <c r="G111" s="164">
        <v>58698</v>
      </c>
      <c r="H111" s="164">
        <v>56497</v>
      </c>
      <c r="I111" s="165">
        <f t="shared" ref="I111:I118" si="36">IFERROR(H111/G111-1,"-")</f>
        <v>-3.7497018637772994E-2</v>
      </c>
      <c r="J111" s="164">
        <f t="shared" si="35"/>
        <v>-2201</v>
      </c>
      <c r="K111" s="165">
        <f t="shared" ref="K111:K118" si="37">H111/H$8</f>
        <v>1.9143348942485584E-2</v>
      </c>
      <c r="L111" s="166"/>
    </row>
    <row r="112" spans="1:12" s="56" customFormat="1" x14ac:dyDescent="0.25">
      <c r="A112" s="162"/>
      <c r="B112" s="163" t="s">
        <v>113</v>
      </c>
      <c r="C112" s="164">
        <v>2210</v>
      </c>
      <c r="D112" s="164">
        <v>4101</v>
      </c>
      <c r="E112" s="164">
        <v>7067</v>
      </c>
      <c r="F112" s="164">
        <v>6335</v>
      </c>
      <c r="G112" s="164">
        <v>7007</v>
      </c>
      <c r="H112" s="164">
        <v>5715</v>
      </c>
      <c r="I112" s="165">
        <f t="shared" si="36"/>
        <v>-0.18438704152989871</v>
      </c>
      <c r="J112" s="164">
        <f t="shared" si="35"/>
        <v>-1292</v>
      </c>
      <c r="K112" s="165">
        <f t="shared" si="37"/>
        <v>1.9364610369808149E-3</v>
      </c>
      <c r="L112" s="166"/>
    </row>
    <row r="113" spans="1:12" x14ac:dyDescent="0.25">
      <c r="A113" s="162"/>
      <c r="B113" s="163" t="s">
        <v>116</v>
      </c>
      <c r="C113" s="164">
        <v>1443</v>
      </c>
      <c r="D113" s="164">
        <v>4861</v>
      </c>
      <c r="E113" s="164">
        <v>6981</v>
      </c>
      <c r="F113" s="164">
        <v>9135</v>
      </c>
      <c r="G113" s="164">
        <v>4939</v>
      </c>
      <c r="H113" s="164">
        <v>7064</v>
      </c>
      <c r="I113" s="165">
        <f t="shared" si="36"/>
        <v>0.43024903826685557</v>
      </c>
      <c r="J113" s="164">
        <f t="shared" si="35"/>
        <v>2125</v>
      </c>
      <c r="K113" s="165">
        <f t="shared" si="37"/>
        <v>2.3935539396732243E-3</v>
      </c>
      <c r="L113" s="79"/>
    </row>
    <row r="114" spans="1:12" x14ac:dyDescent="0.25">
      <c r="A114" s="162"/>
      <c r="B114" s="163" t="s">
        <v>123</v>
      </c>
      <c r="C114" s="164">
        <v>654</v>
      </c>
      <c r="D114" s="164">
        <v>152</v>
      </c>
      <c r="E114" s="164">
        <v>5444</v>
      </c>
      <c r="F114" s="164">
        <v>4068</v>
      </c>
      <c r="G114" s="164">
        <v>2983</v>
      </c>
      <c r="H114" s="164">
        <v>3784</v>
      </c>
      <c r="I114" s="165">
        <f t="shared" si="36"/>
        <v>0.26852162252765677</v>
      </c>
      <c r="J114" s="164">
        <f t="shared" si="35"/>
        <v>801</v>
      </c>
      <c r="K114" s="165">
        <f t="shared" si="37"/>
        <v>1.2821642281601756E-3</v>
      </c>
      <c r="L114" s="79"/>
    </row>
    <row r="115" spans="1:12" x14ac:dyDescent="0.25">
      <c r="A115" s="162"/>
      <c r="B115" s="163" t="s">
        <v>119</v>
      </c>
      <c r="C115" s="164">
        <v>1005</v>
      </c>
      <c r="D115" s="164">
        <v>852</v>
      </c>
      <c r="E115" s="164">
        <v>4541</v>
      </c>
      <c r="F115" s="164">
        <v>3083</v>
      </c>
      <c r="G115" s="164">
        <v>2968</v>
      </c>
      <c r="H115" s="164">
        <v>4117</v>
      </c>
      <c r="I115" s="165">
        <f t="shared" si="36"/>
        <v>0.3871293800539084</v>
      </c>
      <c r="J115" s="164">
        <f t="shared" si="35"/>
        <v>1149</v>
      </c>
      <c r="K115" s="165">
        <f t="shared" si="37"/>
        <v>1.3949973909448846E-3</v>
      </c>
      <c r="L115" s="79"/>
    </row>
    <row r="116" spans="1:12" x14ac:dyDescent="0.25">
      <c r="A116" s="162"/>
      <c r="B116" s="163" t="s">
        <v>128</v>
      </c>
      <c r="C116" s="164">
        <v>487</v>
      </c>
      <c r="D116" s="164">
        <v>0</v>
      </c>
      <c r="E116" s="164">
        <v>982</v>
      </c>
      <c r="F116" s="164">
        <v>1528</v>
      </c>
      <c r="G116" s="164">
        <v>2780</v>
      </c>
      <c r="H116" s="164">
        <v>1536</v>
      </c>
      <c r="I116" s="165">
        <f t="shared" si="36"/>
        <v>-0.44748201438848922</v>
      </c>
      <c r="J116" s="164">
        <f t="shared" si="35"/>
        <v>-1244</v>
      </c>
      <c r="K116" s="165">
        <f t="shared" si="37"/>
        <v>5.2045566978172039E-4</v>
      </c>
      <c r="L116" s="79"/>
    </row>
    <row r="117" spans="1:12" x14ac:dyDescent="0.25">
      <c r="A117" s="162" t="s">
        <v>144</v>
      </c>
      <c r="B117" s="163" t="s">
        <v>131</v>
      </c>
      <c r="C117" s="164">
        <v>1095</v>
      </c>
      <c r="D117" s="164">
        <v>0</v>
      </c>
      <c r="E117" s="164">
        <v>1729</v>
      </c>
      <c r="F117" s="164">
        <v>882</v>
      </c>
      <c r="G117" s="164">
        <v>2778</v>
      </c>
      <c r="H117" s="164">
        <v>1386</v>
      </c>
      <c r="I117" s="165">
        <f t="shared" si="36"/>
        <v>-0.50107991360691151</v>
      </c>
      <c r="J117" s="164">
        <f t="shared" si="35"/>
        <v>-1392</v>
      </c>
      <c r="K117" s="165">
        <f t="shared" si="37"/>
        <v>4.6962992077959921E-4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7594</v>
      </c>
      <c r="D118" s="169">
        <f t="shared" ref="D118:H118" si="39">D110-SUM(D111:D117)</f>
        <v>3719</v>
      </c>
      <c r="E118" s="169">
        <f t="shared" si="39"/>
        <v>21095</v>
      </c>
      <c r="F118" s="169">
        <f t="shared" si="39"/>
        <v>15547</v>
      </c>
      <c r="G118" s="169">
        <f t="shared" si="39"/>
        <v>27054</v>
      </c>
      <c r="H118" s="169">
        <f t="shared" si="39"/>
        <v>19941</v>
      </c>
      <c r="I118" s="170">
        <f t="shared" si="36"/>
        <v>-0.2629186072299845</v>
      </c>
      <c r="J118" s="169">
        <f>H118-G118</f>
        <v>-7113</v>
      </c>
      <c r="K118" s="170">
        <f t="shared" si="37"/>
        <v>6.7567750723419827E-3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20252</v>
      </c>
      <c r="D120" s="176">
        <v>22329</v>
      </c>
      <c r="E120" s="176">
        <v>47103</v>
      </c>
      <c r="F120" s="176">
        <v>58354</v>
      </c>
      <c r="G120" s="176">
        <v>58643</v>
      </c>
      <c r="H120" s="176">
        <v>56752</v>
      </c>
      <c r="I120" s="177">
        <f>IFERROR(H120/G120-1,"-")</f>
        <v>-3.2245962860017352E-2</v>
      </c>
      <c r="J120" s="176">
        <f>H120-G120</f>
        <v>-1891</v>
      </c>
      <c r="K120" s="177">
        <f>H120/H$8</f>
        <v>1.9229752715789188E-2</v>
      </c>
      <c r="L120" s="79"/>
    </row>
    <row r="121" spans="1:12" x14ac:dyDescent="0.25">
      <c r="A121" s="162" t="s">
        <v>96</v>
      </c>
      <c r="B121" s="159" t="s">
        <v>97</v>
      </c>
      <c r="C121" s="160">
        <v>9500</v>
      </c>
      <c r="D121" s="160">
        <v>12289</v>
      </c>
      <c r="E121" s="160">
        <v>22226</v>
      </c>
      <c r="F121" s="160">
        <v>30146</v>
      </c>
      <c r="G121" s="160">
        <v>25658</v>
      </c>
      <c r="H121" s="160">
        <v>30942</v>
      </c>
      <c r="I121" s="161">
        <f>IFERROR(H121/G121-1,"-")</f>
        <v>0.20593966793982377</v>
      </c>
      <c r="J121" s="160">
        <f t="shared" ref="J121:J131" si="40">H121-G121</f>
        <v>5284</v>
      </c>
      <c r="K121" s="161">
        <f>H121/H$8</f>
        <v>1.0484335504157546E-2</v>
      </c>
      <c r="L121" s="79"/>
    </row>
    <row r="122" spans="1:12" x14ac:dyDescent="0.25">
      <c r="A122" s="162" t="s">
        <v>103</v>
      </c>
      <c r="B122" s="163" t="s">
        <v>103</v>
      </c>
      <c r="C122" s="164">
        <v>4206</v>
      </c>
      <c r="D122" s="164">
        <v>6367</v>
      </c>
      <c r="E122" s="164">
        <v>9595</v>
      </c>
      <c r="F122" s="164">
        <v>12059</v>
      </c>
      <c r="G122" s="164">
        <v>10788</v>
      </c>
      <c r="H122" s="164">
        <v>13746</v>
      </c>
      <c r="I122" s="165">
        <f>IFERROR(H122/G122-1,"-")</f>
        <v>0.27419354838709675</v>
      </c>
      <c r="J122" s="164">
        <f t="shared" si="40"/>
        <v>2958</v>
      </c>
      <c r="K122" s="165">
        <f>H122/H$8</f>
        <v>4.6576716385543799E-3</v>
      </c>
      <c r="L122" s="79"/>
    </row>
    <row r="123" spans="1:12" x14ac:dyDescent="0.25">
      <c r="A123" s="162" t="s">
        <v>100</v>
      </c>
      <c r="B123" s="163" t="s">
        <v>100</v>
      </c>
      <c r="C123" s="164">
        <v>5294</v>
      </c>
      <c r="D123" s="164">
        <v>5922</v>
      </c>
      <c r="E123" s="164">
        <v>12631</v>
      </c>
      <c r="F123" s="164">
        <v>18087</v>
      </c>
      <c r="G123" s="164">
        <v>14870</v>
      </c>
      <c r="H123" s="164">
        <v>17196</v>
      </c>
      <c r="I123" s="165">
        <f>IFERROR(H123/G123-1,"-")</f>
        <v>0.15642232683254886</v>
      </c>
      <c r="J123" s="164">
        <f t="shared" si="40"/>
        <v>2326</v>
      </c>
      <c r="K123" s="165">
        <f>H123/H$8</f>
        <v>5.8266638656031657E-3</v>
      </c>
      <c r="L123" s="79"/>
    </row>
    <row r="124" spans="1:12" x14ac:dyDescent="0.25">
      <c r="A124" s="162"/>
      <c r="B124" s="159" t="s">
        <v>107</v>
      </c>
      <c r="C124" s="160">
        <v>10752</v>
      </c>
      <c r="D124" s="160">
        <v>10040</v>
      </c>
      <c r="E124" s="160">
        <v>24877</v>
      </c>
      <c r="F124" s="160">
        <v>28208</v>
      </c>
      <c r="G124" s="160">
        <v>32985</v>
      </c>
      <c r="H124" s="160">
        <v>25810</v>
      </c>
      <c r="I124" s="161">
        <f>IFERROR(H124/G124-1,"-")</f>
        <v>-0.21752311656813705</v>
      </c>
      <c r="J124" s="160">
        <f t="shared" si="40"/>
        <v>-7175</v>
      </c>
      <c r="K124" s="161">
        <f>H124/H$8</f>
        <v>8.7454172116316429E-3</v>
      </c>
      <c r="L124" s="79"/>
    </row>
    <row r="125" spans="1:12" s="56" customFormat="1" x14ac:dyDescent="0.25">
      <c r="A125" s="162"/>
      <c r="B125" s="163" t="s">
        <v>110</v>
      </c>
      <c r="C125" s="164">
        <v>1454</v>
      </c>
      <c r="D125" s="164">
        <v>623</v>
      </c>
      <c r="E125" s="164">
        <v>3753</v>
      </c>
      <c r="F125" s="164">
        <v>3286</v>
      </c>
      <c r="G125" s="164">
        <v>4425</v>
      </c>
      <c r="H125" s="164">
        <v>2634</v>
      </c>
      <c r="I125" s="165">
        <f t="shared" ref="I125:I132" si="41">IFERROR(H125/G125-1,"-")</f>
        <v>-0.40474576271186435</v>
      </c>
      <c r="J125" s="164">
        <f t="shared" si="40"/>
        <v>-1791</v>
      </c>
      <c r="K125" s="165">
        <f t="shared" ref="K125:K132" si="42">H125/H$8</f>
        <v>8.9250015247724704E-4</v>
      </c>
      <c r="L125" s="166"/>
    </row>
    <row r="126" spans="1:12" s="56" customFormat="1" x14ac:dyDescent="0.25">
      <c r="A126" s="162"/>
      <c r="B126" s="163" t="s">
        <v>113</v>
      </c>
      <c r="C126" s="164">
        <v>1575</v>
      </c>
      <c r="D126" s="164">
        <v>979</v>
      </c>
      <c r="E126" s="164">
        <v>3699</v>
      </c>
      <c r="F126" s="164">
        <v>5403</v>
      </c>
      <c r="G126" s="164">
        <v>5795</v>
      </c>
      <c r="H126" s="164">
        <v>4786</v>
      </c>
      <c r="I126" s="165">
        <f t="shared" si="41"/>
        <v>-0.17411561691113031</v>
      </c>
      <c r="J126" s="164">
        <f t="shared" si="40"/>
        <v>-1009</v>
      </c>
      <c r="K126" s="165">
        <f t="shared" si="42"/>
        <v>1.6216802314943449E-3</v>
      </c>
      <c r="L126" s="166"/>
    </row>
    <row r="127" spans="1:12" x14ac:dyDescent="0.25">
      <c r="A127" s="162"/>
      <c r="B127" s="163" t="s">
        <v>116</v>
      </c>
      <c r="C127" s="164">
        <v>911</v>
      </c>
      <c r="D127" s="164">
        <v>1078</v>
      </c>
      <c r="E127" s="164">
        <v>2855</v>
      </c>
      <c r="F127" s="164">
        <v>2785</v>
      </c>
      <c r="G127" s="164">
        <v>2820</v>
      </c>
      <c r="H127" s="164">
        <v>1872</v>
      </c>
      <c r="I127" s="165">
        <f t="shared" si="41"/>
        <v>-0.33617021276595749</v>
      </c>
      <c r="J127" s="164">
        <f t="shared" si="40"/>
        <v>-948</v>
      </c>
      <c r="K127" s="165">
        <f t="shared" si="42"/>
        <v>6.3430534754647168E-4</v>
      </c>
      <c r="L127" s="79"/>
    </row>
    <row r="128" spans="1:12" x14ac:dyDescent="0.25">
      <c r="A128" s="162"/>
      <c r="B128" s="163" t="s">
        <v>123</v>
      </c>
      <c r="C128" s="164">
        <v>200</v>
      </c>
      <c r="D128" s="164">
        <v>113</v>
      </c>
      <c r="E128" s="164">
        <v>550</v>
      </c>
      <c r="F128" s="164">
        <v>645</v>
      </c>
      <c r="G128" s="164">
        <v>658</v>
      </c>
      <c r="H128" s="164">
        <v>653</v>
      </c>
      <c r="I128" s="165">
        <f t="shared" si="41"/>
        <v>-7.5987841945288626E-3</v>
      </c>
      <c r="J128" s="164">
        <f t="shared" si="40"/>
        <v>-5</v>
      </c>
      <c r="K128" s="165">
        <f t="shared" si="42"/>
        <v>2.212614273225673E-4</v>
      </c>
      <c r="L128" s="79"/>
    </row>
    <row r="129" spans="1:12" x14ac:dyDescent="0.25">
      <c r="A129" s="162"/>
      <c r="B129" s="163" t="s">
        <v>119</v>
      </c>
      <c r="C129" s="164">
        <v>258</v>
      </c>
      <c r="D129" s="164">
        <v>53</v>
      </c>
      <c r="E129" s="164">
        <v>494</v>
      </c>
      <c r="F129" s="164">
        <v>852</v>
      </c>
      <c r="G129" s="164">
        <v>529</v>
      </c>
      <c r="H129" s="164">
        <v>411</v>
      </c>
      <c r="I129" s="165">
        <f t="shared" si="41"/>
        <v>-0.22306238185255201</v>
      </c>
      <c r="J129" s="164">
        <f t="shared" si="40"/>
        <v>-118</v>
      </c>
      <c r="K129" s="165">
        <f t="shared" si="42"/>
        <v>1.3926255226581188E-4</v>
      </c>
      <c r="L129" s="79"/>
    </row>
    <row r="130" spans="1:12" x14ac:dyDescent="0.25">
      <c r="A130" s="162"/>
      <c r="B130" s="163" t="s">
        <v>128</v>
      </c>
      <c r="C130" s="164">
        <v>322</v>
      </c>
      <c r="D130" s="164">
        <v>9</v>
      </c>
      <c r="E130" s="164">
        <v>305</v>
      </c>
      <c r="F130" s="164">
        <v>538</v>
      </c>
      <c r="G130" s="164">
        <v>523</v>
      </c>
      <c r="H130" s="164">
        <v>403</v>
      </c>
      <c r="I130" s="165">
        <f t="shared" si="41"/>
        <v>-0.22944550669216057</v>
      </c>
      <c r="J130" s="164">
        <f t="shared" si="40"/>
        <v>-120</v>
      </c>
      <c r="K130" s="165">
        <f t="shared" si="42"/>
        <v>1.3655184565236544E-4</v>
      </c>
      <c r="L130" s="79"/>
    </row>
    <row r="131" spans="1:12" x14ac:dyDescent="0.25">
      <c r="A131" s="162" t="s">
        <v>144</v>
      </c>
      <c r="B131" s="163" t="s">
        <v>131</v>
      </c>
      <c r="C131" s="164">
        <v>339</v>
      </c>
      <c r="D131" s="164">
        <v>48</v>
      </c>
      <c r="E131" s="164">
        <v>386</v>
      </c>
      <c r="F131" s="164">
        <v>626</v>
      </c>
      <c r="G131" s="164">
        <v>694</v>
      </c>
      <c r="H131" s="164">
        <v>528</v>
      </c>
      <c r="I131" s="165">
        <f t="shared" si="41"/>
        <v>-0.23919308357348701</v>
      </c>
      <c r="J131" s="164">
        <f t="shared" si="40"/>
        <v>-166</v>
      </c>
      <c r="K131" s="165">
        <f t="shared" si="42"/>
        <v>1.7890663648746638E-4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5693</v>
      </c>
      <c r="D132" s="169">
        <f t="shared" ref="D132:H132" si="44">D124-SUM(D125:D131)</f>
        <v>7137</v>
      </c>
      <c r="E132" s="169">
        <f t="shared" si="44"/>
        <v>12835</v>
      </c>
      <c r="F132" s="169">
        <f t="shared" si="44"/>
        <v>14073</v>
      </c>
      <c r="G132" s="169">
        <f t="shared" si="44"/>
        <v>17541</v>
      </c>
      <c r="H132" s="169">
        <f t="shared" si="44"/>
        <v>14523</v>
      </c>
      <c r="I132" s="170">
        <f t="shared" si="41"/>
        <v>-0.17205404480930386</v>
      </c>
      <c r="J132" s="169">
        <f>H132-G132</f>
        <v>-3018</v>
      </c>
      <c r="K132" s="170">
        <f t="shared" si="42"/>
        <v>4.9209490183853679E-3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82007</v>
      </c>
      <c r="D134" s="176">
        <v>22143</v>
      </c>
      <c r="E134" s="176">
        <v>148905</v>
      </c>
      <c r="F134" s="176">
        <v>146134</v>
      </c>
      <c r="G134" s="176">
        <v>176870</v>
      </c>
      <c r="H134" s="176">
        <v>166403</v>
      </c>
      <c r="I134" s="177">
        <f>IFERROR(H134/G134-1,"-")</f>
        <v>-5.9179058065245704E-2</v>
      </c>
      <c r="J134" s="176">
        <f>H134-G134</f>
        <v>-10467</v>
      </c>
      <c r="K134" s="177">
        <f>H134/H$8</f>
        <v>5.6383714074666413E-2</v>
      </c>
      <c r="L134" s="79"/>
    </row>
    <row r="135" spans="1:12" x14ac:dyDescent="0.25">
      <c r="A135" s="162" t="s">
        <v>96</v>
      </c>
      <c r="B135" s="159" t="s">
        <v>97</v>
      </c>
      <c r="C135" s="160">
        <v>1861</v>
      </c>
      <c r="D135" s="160">
        <v>6981</v>
      </c>
      <c r="E135" s="160">
        <v>4758</v>
      </c>
      <c r="F135" s="160">
        <v>6445</v>
      </c>
      <c r="G135" s="160">
        <v>7332</v>
      </c>
      <c r="H135" s="160">
        <v>3474</v>
      </c>
      <c r="I135" s="161">
        <f>IFERROR(H135/G135-1,"-")</f>
        <v>-0.52618657937806868</v>
      </c>
      <c r="J135" s="160">
        <f t="shared" ref="J135:J145" si="45">H135-G135</f>
        <v>-3858</v>
      </c>
      <c r="K135" s="161">
        <f>H135/H$8</f>
        <v>1.1771243468891254E-3</v>
      </c>
      <c r="L135" s="79"/>
    </row>
    <row r="136" spans="1:12" x14ac:dyDescent="0.25">
      <c r="A136" s="162" t="s">
        <v>103</v>
      </c>
      <c r="B136" s="163" t="s">
        <v>103</v>
      </c>
      <c r="C136" s="164">
        <v>1072</v>
      </c>
      <c r="D136" s="164">
        <v>5611</v>
      </c>
      <c r="E136" s="164">
        <v>2145</v>
      </c>
      <c r="F136" s="164">
        <v>3322</v>
      </c>
      <c r="G136" s="164">
        <v>3987</v>
      </c>
      <c r="H136" s="164">
        <v>693</v>
      </c>
      <c r="I136" s="165">
        <f>IFERROR(H136/G136-1,"-")</f>
        <v>-0.82618510158013547</v>
      </c>
      <c r="J136" s="164">
        <f t="shared" si="45"/>
        <v>-3294</v>
      </c>
      <c r="K136" s="165">
        <f>H136/H$8</f>
        <v>2.3481496038979961E-4</v>
      </c>
      <c r="L136" s="79"/>
    </row>
    <row r="137" spans="1:12" x14ac:dyDescent="0.25">
      <c r="A137" s="162" t="s">
        <v>100</v>
      </c>
      <c r="B137" s="163" t="s">
        <v>100</v>
      </c>
      <c r="C137" s="164">
        <v>789</v>
      </c>
      <c r="D137" s="164">
        <v>1370</v>
      </c>
      <c r="E137" s="164">
        <v>2613</v>
      </c>
      <c r="F137" s="164">
        <v>3123</v>
      </c>
      <c r="G137" s="164">
        <v>3345</v>
      </c>
      <c r="H137" s="164">
        <v>2781</v>
      </c>
      <c r="I137" s="165">
        <f>IFERROR(H137/G137-1,"-")</f>
        <v>-0.16860986547085199</v>
      </c>
      <c r="J137" s="164">
        <f t="shared" si="45"/>
        <v>-564</v>
      </c>
      <c r="K137" s="165">
        <f>H137/H$8</f>
        <v>9.4230938649932572E-4</v>
      </c>
      <c r="L137" s="79"/>
    </row>
    <row r="138" spans="1:12" x14ac:dyDescent="0.25">
      <c r="A138" s="162"/>
      <c r="B138" s="159" t="s">
        <v>107</v>
      </c>
      <c r="C138" s="160">
        <v>80146</v>
      </c>
      <c r="D138" s="160">
        <v>15162</v>
      </c>
      <c r="E138" s="160">
        <v>144147</v>
      </c>
      <c r="F138" s="160">
        <v>139689</v>
      </c>
      <c r="G138" s="160">
        <v>169538</v>
      </c>
      <c r="H138" s="160">
        <v>162929</v>
      </c>
      <c r="I138" s="161">
        <f>IFERROR(H138/G138-1,"-")</f>
        <v>-3.8982411022897567E-2</v>
      </c>
      <c r="J138" s="160">
        <f t="shared" si="45"/>
        <v>-6609</v>
      </c>
      <c r="K138" s="161">
        <f>H138/H$8</f>
        <v>5.520658972777729E-2</v>
      </c>
      <c r="L138" s="79"/>
    </row>
    <row r="139" spans="1:12" s="56" customFormat="1" x14ac:dyDescent="0.25">
      <c r="A139" s="162"/>
      <c r="B139" s="163" t="s">
        <v>110</v>
      </c>
      <c r="C139" s="164">
        <v>42067</v>
      </c>
      <c r="D139" s="164">
        <v>248</v>
      </c>
      <c r="E139" s="164">
        <v>65273</v>
      </c>
      <c r="F139" s="164">
        <v>46927</v>
      </c>
      <c r="G139" s="164">
        <v>62209</v>
      </c>
      <c r="H139" s="164">
        <v>65836</v>
      </c>
      <c r="I139" s="165">
        <f t="shared" ref="I139:I146" si="46">IFERROR(H139/G139-1,"-")</f>
        <v>5.8303460914015615E-2</v>
      </c>
      <c r="J139" s="164">
        <f t="shared" si="45"/>
        <v>3627</v>
      </c>
      <c r="K139" s="165">
        <f t="shared" ref="K139:K146" si="47">H139/H$8</f>
        <v>2.2307760075357643E-2</v>
      </c>
      <c r="L139" s="166"/>
    </row>
    <row r="140" spans="1:12" s="56" customFormat="1" x14ac:dyDescent="0.25">
      <c r="A140" s="162"/>
      <c r="B140" s="163" t="s">
        <v>113</v>
      </c>
      <c r="C140" s="164">
        <v>6218</v>
      </c>
      <c r="D140" s="164">
        <v>2285</v>
      </c>
      <c r="E140" s="164">
        <v>11533</v>
      </c>
      <c r="F140" s="164">
        <v>17535</v>
      </c>
      <c r="G140" s="164">
        <v>27146</v>
      </c>
      <c r="H140" s="164">
        <v>19555</v>
      </c>
      <c r="I140" s="165">
        <f t="shared" si="46"/>
        <v>-0.27963604214248872</v>
      </c>
      <c r="J140" s="164">
        <f t="shared" si="45"/>
        <v>-7591</v>
      </c>
      <c r="K140" s="165">
        <f t="shared" si="47"/>
        <v>6.6259834782431909E-3</v>
      </c>
      <c r="L140" s="166"/>
    </row>
    <row r="141" spans="1:12" x14ac:dyDescent="0.25">
      <c r="A141" s="162"/>
      <c r="B141" s="163" t="s">
        <v>116</v>
      </c>
      <c r="C141" s="164">
        <v>5151</v>
      </c>
      <c r="D141" s="164">
        <v>4791</v>
      </c>
      <c r="E141" s="164">
        <v>13393</v>
      </c>
      <c r="F141" s="164">
        <v>12285</v>
      </c>
      <c r="G141" s="164">
        <v>17270</v>
      </c>
      <c r="H141" s="164">
        <v>13070</v>
      </c>
      <c r="I141" s="165">
        <f t="shared" si="46"/>
        <v>-0.24319629415170818</v>
      </c>
      <c r="J141" s="164">
        <f t="shared" si="45"/>
        <v>-4200</v>
      </c>
      <c r="K141" s="165">
        <f t="shared" si="47"/>
        <v>4.4286169297181547E-3</v>
      </c>
      <c r="L141" s="79"/>
    </row>
    <row r="142" spans="1:12" x14ac:dyDescent="0.25">
      <c r="A142" s="162"/>
      <c r="B142" s="163" t="s">
        <v>123</v>
      </c>
      <c r="C142" s="164">
        <v>1287</v>
      </c>
      <c r="D142" s="164">
        <v>99</v>
      </c>
      <c r="E142" s="164">
        <v>3695</v>
      </c>
      <c r="F142" s="164">
        <v>4750</v>
      </c>
      <c r="G142" s="164">
        <v>4950</v>
      </c>
      <c r="H142" s="164">
        <v>4108</v>
      </c>
      <c r="I142" s="165">
        <f t="shared" si="46"/>
        <v>-0.17010101010101009</v>
      </c>
      <c r="J142" s="164">
        <f t="shared" si="45"/>
        <v>-842</v>
      </c>
      <c r="K142" s="165">
        <f t="shared" si="47"/>
        <v>1.3919478460047573E-3</v>
      </c>
      <c r="L142" s="79"/>
    </row>
    <row r="143" spans="1:12" x14ac:dyDescent="0.25">
      <c r="A143" s="162"/>
      <c r="B143" s="163" t="s">
        <v>119</v>
      </c>
      <c r="C143" s="164">
        <v>1630</v>
      </c>
      <c r="D143" s="164">
        <v>105</v>
      </c>
      <c r="E143" s="164">
        <v>2516</v>
      </c>
      <c r="F143" s="164">
        <v>2951</v>
      </c>
      <c r="G143" s="164">
        <v>4561</v>
      </c>
      <c r="H143" s="164">
        <v>2940</v>
      </c>
      <c r="I143" s="165">
        <f t="shared" si="46"/>
        <v>-0.35540451655338745</v>
      </c>
      <c r="J143" s="164">
        <f t="shared" si="45"/>
        <v>-1621</v>
      </c>
      <c r="K143" s="165">
        <f t="shared" si="47"/>
        <v>9.9618468044157418E-4</v>
      </c>
      <c r="L143" s="79"/>
    </row>
    <row r="144" spans="1:12" x14ac:dyDescent="0.25">
      <c r="A144" s="162"/>
      <c r="B144" s="163" t="s">
        <v>128</v>
      </c>
      <c r="C144" s="164">
        <v>3235</v>
      </c>
      <c r="D144" s="164">
        <v>3</v>
      </c>
      <c r="E144" s="164">
        <v>4011</v>
      </c>
      <c r="F144" s="164">
        <v>3783</v>
      </c>
      <c r="G144" s="164">
        <v>4024</v>
      </c>
      <c r="H144" s="164">
        <v>5135</v>
      </c>
      <c r="I144" s="165">
        <f t="shared" si="46"/>
        <v>0.27609343936381703</v>
      </c>
      <c r="J144" s="164">
        <f t="shared" si="45"/>
        <v>1111</v>
      </c>
      <c r="K144" s="165">
        <f t="shared" si="47"/>
        <v>1.7399348075059467E-3</v>
      </c>
      <c r="L144" s="79"/>
    </row>
    <row r="145" spans="1:12" x14ac:dyDescent="0.25">
      <c r="A145" s="162" t="s">
        <v>144</v>
      </c>
      <c r="B145" s="163" t="s">
        <v>131</v>
      </c>
      <c r="C145" s="164">
        <v>4046</v>
      </c>
      <c r="D145" s="164">
        <v>64</v>
      </c>
      <c r="E145" s="164">
        <v>2215</v>
      </c>
      <c r="F145" s="164">
        <v>2337</v>
      </c>
      <c r="G145" s="164">
        <v>2853</v>
      </c>
      <c r="H145" s="164">
        <v>2401</v>
      </c>
      <c r="I145" s="165">
        <f t="shared" si="46"/>
        <v>-0.15842972309849279</v>
      </c>
      <c r="J145" s="164">
        <f t="shared" si="45"/>
        <v>-452</v>
      </c>
      <c r="K145" s="165">
        <f t="shared" si="47"/>
        <v>8.1355082236061885E-4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16512</v>
      </c>
      <c r="D146" s="169">
        <f t="shared" ref="D146:H146" si="49">D138-SUM(D139:D145)</f>
        <v>7567</v>
      </c>
      <c r="E146" s="169">
        <f t="shared" si="49"/>
        <v>41511</v>
      </c>
      <c r="F146" s="169">
        <f t="shared" si="49"/>
        <v>49121</v>
      </c>
      <c r="G146" s="169">
        <f t="shared" si="49"/>
        <v>46525</v>
      </c>
      <c r="H146" s="169">
        <f t="shared" si="49"/>
        <v>49884</v>
      </c>
      <c r="I146" s="170">
        <f t="shared" si="46"/>
        <v>7.2197743148844751E-2</v>
      </c>
      <c r="J146" s="169">
        <f>H146-G146</f>
        <v>3359</v>
      </c>
      <c r="K146" s="170">
        <f t="shared" si="47"/>
        <v>1.6902611088145402E-2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33385</v>
      </c>
      <c r="D148" s="176">
        <v>11647</v>
      </c>
      <c r="E148" s="176">
        <v>55041</v>
      </c>
      <c r="F148" s="176">
        <v>75483</v>
      </c>
      <c r="G148" s="176">
        <v>68531</v>
      </c>
      <c r="H148" s="176">
        <v>67103</v>
      </c>
      <c r="I148" s="177">
        <f>IFERROR(H148/G148-1,"-")</f>
        <v>-2.0837285316134269E-2</v>
      </c>
      <c r="J148" s="176">
        <f>H148-G148</f>
        <v>-1428</v>
      </c>
      <c r="K148" s="177">
        <f>H148/H$8</f>
        <v>2.2737068235262226E-2</v>
      </c>
      <c r="L148" s="79"/>
    </row>
    <row r="149" spans="1:12" x14ac:dyDescent="0.25">
      <c r="A149" s="162" t="s">
        <v>96</v>
      </c>
      <c r="B149" s="159" t="s">
        <v>97</v>
      </c>
      <c r="C149" s="160">
        <v>13183</v>
      </c>
      <c r="D149" s="160">
        <v>6092</v>
      </c>
      <c r="E149" s="160">
        <v>20498</v>
      </c>
      <c r="F149" s="160">
        <v>25316</v>
      </c>
      <c r="G149" s="160">
        <v>22329</v>
      </c>
      <c r="H149" s="160">
        <v>23832</v>
      </c>
      <c r="I149" s="161">
        <f>IFERROR(H149/G149-1,"-")</f>
        <v>6.7311567916162884E-2</v>
      </c>
      <c r="J149" s="160">
        <f t="shared" ref="J149:J159" si="50">H149-G149</f>
        <v>1503</v>
      </c>
      <c r="K149" s="161">
        <f>H149/H$8</f>
        <v>8.0751950014570049E-3</v>
      </c>
      <c r="L149" s="79"/>
    </row>
    <row r="150" spans="1:12" x14ac:dyDescent="0.25">
      <c r="A150" s="162" t="s">
        <v>103</v>
      </c>
      <c r="B150" s="163" t="s">
        <v>103</v>
      </c>
      <c r="C150" s="164">
        <v>6719</v>
      </c>
      <c r="D150" s="164">
        <v>5497</v>
      </c>
      <c r="E150" s="164">
        <v>10769</v>
      </c>
      <c r="F150" s="164">
        <v>15730</v>
      </c>
      <c r="G150" s="164">
        <v>15293</v>
      </c>
      <c r="H150" s="164">
        <v>16649</v>
      </c>
      <c r="I150" s="165">
        <f>IFERROR(H150/G150-1,"-")</f>
        <v>8.8668018047472597E-2</v>
      </c>
      <c r="J150" s="164">
        <f t="shared" si="50"/>
        <v>1356</v>
      </c>
      <c r="K150" s="165">
        <f>H150/H$8</f>
        <v>5.6413193009087646E-3</v>
      </c>
      <c r="L150" s="79"/>
    </row>
    <row r="151" spans="1:12" x14ac:dyDescent="0.25">
      <c r="A151" s="162" t="s">
        <v>100</v>
      </c>
      <c r="B151" s="163" t="s">
        <v>100</v>
      </c>
      <c r="C151" s="164">
        <v>6464</v>
      </c>
      <c r="D151" s="164">
        <v>595</v>
      </c>
      <c r="E151" s="164">
        <v>9729</v>
      </c>
      <c r="F151" s="164">
        <v>9586</v>
      </c>
      <c r="G151" s="164">
        <v>7036</v>
      </c>
      <c r="H151" s="164">
        <v>7183</v>
      </c>
      <c r="I151" s="165">
        <f>IFERROR(H151/G151-1,"-")</f>
        <v>2.0892552586696977E-2</v>
      </c>
      <c r="J151" s="164">
        <f t="shared" si="50"/>
        <v>147</v>
      </c>
      <c r="K151" s="165">
        <f>H151/H$8</f>
        <v>2.4338757005482404E-3</v>
      </c>
      <c r="L151" s="79"/>
    </row>
    <row r="152" spans="1:12" x14ac:dyDescent="0.25">
      <c r="A152" s="162"/>
      <c r="B152" s="159" t="s">
        <v>107</v>
      </c>
      <c r="C152" s="160">
        <v>20202</v>
      </c>
      <c r="D152" s="160">
        <v>5555</v>
      </c>
      <c r="E152" s="160">
        <v>34543</v>
      </c>
      <c r="F152" s="160">
        <v>50167</v>
      </c>
      <c r="G152" s="160">
        <v>46202</v>
      </c>
      <c r="H152" s="160">
        <v>43271</v>
      </c>
      <c r="I152" s="161">
        <f>IFERROR(H152/G152-1,"-")</f>
        <v>-6.3438812172633252E-2</v>
      </c>
      <c r="J152" s="160">
        <f t="shared" si="50"/>
        <v>-2931</v>
      </c>
      <c r="K152" s="161">
        <f>H152/H$8</f>
        <v>1.4661873233805222E-2</v>
      </c>
      <c r="L152" s="79"/>
    </row>
    <row r="153" spans="1:12" s="56" customFormat="1" x14ac:dyDescent="0.25">
      <c r="A153" s="162"/>
      <c r="B153" s="163" t="s">
        <v>110</v>
      </c>
      <c r="C153" s="164">
        <v>4812</v>
      </c>
      <c r="D153" s="164">
        <v>73</v>
      </c>
      <c r="E153" s="164">
        <v>13488</v>
      </c>
      <c r="F153" s="164">
        <v>20681</v>
      </c>
      <c r="G153" s="164">
        <v>16119</v>
      </c>
      <c r="H153" s="164">
        <v>10473</v>
      </c>
      <c r="I153" s="165">
        <f t="shared" ref="I153:I160" si="51">IFERROR(H153/G153-1,"-")</f>
        <v>-0.35026986785780756</v>
      </c>
      <c r="J153" s="164">
        <f t="shared" si="50"/>
        <v>-5646</v>
      </c>
      <c r="K153" s="165">
        <f t="shared" ref="K153:K160" si="52">H153/H$8</f>
        <v>3.5486537953280974E-3</v>
      </c>
      <c r="L153" s="166"/>
    </row>
    <row r="154" spans="1:12" s="56" customFormat="1" x14ac:dyDescent="0.25">
      <c r="A154" s="162"/>
      <c r="B154" s="163" t="s">
        <v>113</v>
      </c>
      <c r="C154" s="164">
        <v>8847</v>
      </c>
      <c r="D154" s="164">
        <v>2321</v>
      </c>
      <c r="E154" s="164">
        <v>9983</v>
      </c>
      <c r="F154" s="164">
        <v>12043</v>
      </c>
      <c r="G154" s="164">
        <v>13141</v>
      </c>
      <c r="H154" s="164">
        <v>11449</v>
      </c>
      <c r="I154" s="165">
        <f t="shared" si="51"/>
        <v>-0.12875732440453547</v>
      </c>
      <c r="J154" s="164">
        <f t="shared" si="50"/>
        <v>-1692</v>
      </c>
      <c r="K154" s="165">
        <f t="shared" si="52"/>
        <v>3.8793600021685653E-3</v>
      </c>
      <c r="L154" s="166"/>
    </row>
    <row r="155" spans="1:12" x14ac:dyDescent="0.25">
      <c r="A155" s="162"/>
      <c r="B155" s="163" t="s">
        <v>116</v>
      </c>
      <c r="C155" s="164">
        <v>1603</v>
      </c>
      <c r="D155" s="164">
        <v>1361</v>
      </c>
      <c r="E155" s="164">
        <v>2983</v>
      </c>
      <c r="F155" s="164">
        <v>5756</v>
      </c>
      <c r="G155" s="164">
        <v>4227</v>
      </c>
      <c r="H155" s="164">
        <v>10256</v>
      </c>
      <c r="I155" s="165">
        <f t="shared" si="51"/>
        <v>1.4263070735746393</v>
      </c>
      <c r="J155" s="164">
        <f t="shared" si="50"/>
        <v>6029</v>
      </c>
      <c r="K155" s="165">
        <f t="shared" si="52"/>
        <v>3.4751258784383619E-3</v>
      </c>
      <c r="L155" s="79"/>
    </row>
    <row r="156" spans="1:12" x14ac:dyDescent="0.25">
      <c r="A156" s="162"/>
      <c r="B156" s="163" t="s">
        <v>123</v>
      </c>
      <c r="C156" s="164">
        <v>586</v>
      </c>
      <c r="D156" s="164">
        <v>194</v>
      </c>
      <c r="E156" s="164">
        <v>658</v>
      </c>
      <c r="F156" s="164">
        <v>1141</v>
      </c>
      <c r="G156" s="164">
        <v>1225</v>
      </c>
      <c r="H156" s="164">
        <v>1437</v>
      </c>
      <c r="I156" s="165">
        <f t="shared" si="51"/>
        <v>0.173061224489796</v>
      </c>
      <c r="J156" s="164">
        <f t="shared" si="50"/>
        <v>212</v>
      </c>
      <c r="K156" s="165">
        <f t="shared" si="52"/>
        <v>4.8691067544032039E-4</v>
      </c>
      <c r="L156" s="79"/>
    </row>
    <row r="157" spans="1:12" x14ac:dyDescent="0.25">
      <c r="A157" s="162"/>
      <c r="B157" s="163" t="s">
        <v>119</v>
      </c>
      <c r="C157" s="164">
        <v>564</v>
      </c>
      <c r="D157" s="164">
        <v>198</v>
      </c>
      <c r="E157" s="164">
        <v>1669</v>
      </c>
      <c r="F157" s="164">
        <v>2182</v>
      </c>
      <c r="G157" s="164">
        <v>1682</v>
      </c>
      <c r="H157" s="164">
        <v>1067</v>
      </c>
      <c r="I157" s="165">
        <f t="shared" si="51"/>
        <v>-0.36563614744351958</v>
      </c>
      <c r="J157" s="164">
        <f t="shared" si="50"/>
        <v>-615</v>
      </c>
      <c r="K157" s="165">
        <f t="shared" si="52"/>
        <v>3.6154049456842163E-4</v>
      </c>
      <c r="L157" s="79"/>
    </row>
    <row r="158" spans="1:12" x14ac:dyDescent="0.25">
      <c r="A158" s="162"/>
      <c r="B158" s="163" t="s">
        <v>128</v>
      </c>
      <c r="C158" s="164">
        <v>513</v>
      </c>
      <c r="D158" s="164">
        <v>62</v>
      </c>
      <c r="E158" s="164">
        <v>308</v>
      </c>
      <c r="F158" s="164">
        <v>836</v>
      </c>
      <c r="G158" s="164">
        <v>364</v>
      </c>
      <c r="H158" s="164">
        <v>404</v>
      </c>
      <c r="I158" s="165">
        <f t="shared" si="51"/>
        <v>0.10989010989010994</v>
      </c>
      <c r="J158" s="164">
        <f t="shared" si="50"/>
        <v>40</v>
      </c>
      <c r="K158" s="165">
        <f t="shared" si="52"/>
        <v>1.3689068397904625E-4</v>
      </c>
      <c r="L158" s="79"/>
    </row>
    <row r="159" spans="1:12" x14ac:dyDescent="0.25">
      <c r="A159" s="162" t="s">
        <v>144</v>
      </c>
      <c r="B159" s="163" t="s">
        <v>131</v>
      </c>
      <c r="C159" s="164">
        <v>846</v>
      </c>
      <c r="D159" s="164">
        <v>13</v>
      </c>
      <c r="E159" s="164">
        <v>905</v>
      </c>
      <c r="F159" s="164">
        <v>1176</v>
      </c>
      <c r="G159" s="164">
        <v>1169</v>
      </c>
      <c r="H159" s="164">
        <v>633</v>
      </c>
      <c r="I159" s="165">
        <f t="shared" si="51"/>
        <v>-0.45851154833190766</v>
      </c>
      <c r="J159" s="164">
        <f t="shared" si="50"/>
        <v>-536</v>
      </c>
      <c r="K159" s="165">
        <f t="shared" si="52"/>
        <v>2.1448466078895115E-4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2431</v>
      </c>
      <c r="D160" s="169">
        <f t="shared" ref="D160:H160" si="54">D152-SUM(D153:D159)</f>
        <v>1333</v>
      </c>
      <c r="E160" s="169">
        <f t="shared" si="54"/>
        <v>4549</v>
      </c>
      <c r="F160" s="169">
        <f t="shared" si="54"/>
        <v>6352</v>
      </c>
      <c r="G160" s="169">
        <f t="shared" si="54"/>
        <v>8275</v>
      </c>
      <c r="H160" s="169">
        <f t="shared" si="54"/>
        <v>7552</v>
      </c>
      <c r="I160" s="170">
        <f t="shared" si="51"/>
        <v>-8.7371601208459215E-2</v>
      </c>
      <c r="J160" s="169">
        <f>H160-G160</f>
        <v>-723</v>
      </c>
      <c r="K160" s="170">
        <f t="shared" si="52"/>
        <v>2.5589070430934585E-3</v>
      </c>
      <c r="L160" s="79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9406B-C398-484B-8545-8DD362B3796A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</row>
    <row r="4" spans="1:12" ht="6" customHeight="1" x14ac:dyDescent="0.25"/>
    <row r="5" spans="1:12" ht="15.75" x14ac:dyDescent="0.25">
      <c r="B5" s="145"/>
      <c r="C5" s="300" t="s">
        <v>43</v>
      </c>
      <c r="D5" s="301"/>
      <c r="E5" s="301"/>
      <c r="F5" s="301"/>
      <c r="G5" s="301"/>
      <c r="H5" s="301"/>
      <c r="I5" s="301"/>
      <c r="J5" s="301"/>
      <c r="K5" s="301"/>
    </row>
    <row r="6" spans="1:12" s="146" customFormat="1" ht="72" customHeight="1" x14ac:dyDescent="0.25">
      <c r="B6" s="147"/>
      <c r="C6" s="172" t="s">
        <v>254</v>
      </c>
      <c r="D6" s="172" t="s">
        <v>255</v>
      </c>
      <c r="E6" s="172" t="s">
        <v>256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7198644</v>
      </c>
      <c r="D8" s="176">
        <v>856476</v>
      </c>
      <c r="E8" s="176">
        <v>6883018</v>
      </c>
      <c r="F8" s="176">
        <v>8612481</v>
      </c>
      <c r="G8" s="176">
        <v>9184014</v>
      </c>
      <c r="H8" s="176">
        <v>8845981</v>
      </c>
      <c r="I8" s="177">
        <f>IFERROR(H8/G8-1,"-")</f>
        <v>-3.6806672986343436E-2</v>
      </c>
      <c r="J8" s="176">
        <f>H8-G8</f>
        <v>-338033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625970</v>
      </c>
      <c r="D9" s="160">
        <v>220038</v>
      </c>
      <c r="E9" s="160">
        <v>650595</v>
      </c>
      <c r="F9" s="160">
        <v>783461</v>
      </c>
      <c r="G9" s="160">
        <v>754110</v>
      </c>
      <c r="H9" s="160">
        <v>688088</v>
      </c>
      <c r="I9" s="161">
        <f>IFERROR(H9/G9-1,"-")</f>
        <v>-8.7549561735025372E-2</v>
      </c>
      <c r="J9" s="160">
        <f t="shared" ref="J9:J19" si="0">H9-G9</f>
        <v>-66022</v>
      </c>
      <c r="K9" s="161">
        <f>H9/H$8</f>
        <v>7.7785380728265185E-2</v>
      </c>
      <c r="L9" s="79"/>
    </row>
    <row r="10" spans="1:12" x14ac:dyDescent="0.25">
      <c r="A10" s="162" t="s">
        <v>103</v>
      </c>
      <c r="B10" s="163" t="s">
        <v>103</v>
      </c>
      <c r="C10" s="164">
        <v>156153</v>
      </c>
      <c r="D10" s="164">
        <v>138781</v>
      </c>
      <c r="E10" s="164">
        <v>187337</v>
      </c>
      <c r="F10" s="164">
        <v>225075</v>
      </c>
      <c r="G10" s="164">
        <v>227638</v>
      </c>
      <c r="H10" s="164">
        <v>186532</v>
      </c>
      <c r="I10" s="165">
        <f>IFERROR(H10/G10-1,"-")</f>
        <v>-0.18057617796677183</v>
      </c>
      <c r="J10" s="164">
        <f t="shared" si="0"/>
        <v>-41106</v>
      </c>
      <c r="K10" s="165">
        <f>H10/H$8</f>
        <v>2.1086638101528818E-2</v>
      </c>
      <c r="L10" s="79"/>
    </row>
    <row r="11" spans="1:12" x14ac:dyDescent="0.25">
      <c r="A11" s="162" t="s">
        <v>100</v>
      </c>
      <c r="B11" s="163" t="s">
        <v>100</v>
      </c>
      <c r="C11" s="164">
        <v>469817</v>
      </c>
      <c r="D11" s="164">
        <v>81257</v>
      </c>
      <c r="E11" s="164">
        <v>463258</v>
      </c>
      <c r="F11" s="164">
        <v>558386</v>
      </c>
      <c r="G11" s="164">
        <v>526472</v>
      </c>
      <c r="H11" s="164">
        <v>501556</v>
      </c>
      <c r="I11" s="165">
        <f>IFERROR(H11/G11-1,"-")</f>
        <v>-4.7326353538269861E-2</v>
      </c>
      <c r="J11" s="164">
        <f t="shared" si="0"/>
        <v>-24916</v>
      </c>
      <c r="K11" s="165">
        <f>H11/H$8</f>
        <v>5.6698742626736368E-2</v>
      </c>
      <c r="L11" s="79"/>
    </row>
    <row r="12" spans="1:12" x14ac:dyDescent="0.25">
      <c r="A12" s="1"/>
      <c r="B12" s="159" t="s">
        <v>107</v>
      </c>
      <c r="C12" s="160">
        <v>6572674</v>
      </c>
      <c r="D12" s="160">
        <v>636438</v>
      </c>
      <c r="E12" s="160">
        <v>6232423</v>
      </c>
      <c r="F12" s="160">
        <v>7829020</v>
      </c>
      <c r="G12" s="160">
        <v>8429904</v>
      </c>
      <c r="H12" s="160">
        <v>8157893</v>
      </c>
      <c r="I12" s="161">
        <f>IFERROR(H12/G12-1,"-")</f>
        <v>-3.2267389996374796E-2</v>
      </c>
      <c r="J12" s="160">
        <f t="shared" si="0"/>
        <v>-272011</v>
      </c>
      <c r="K12" s="161">
        <f>H12/H$8</f>
        <v>0.92221461927173476</v>
      </c>
      <c r="L12" s="79"/>
    </row>
    <row r="13" spans="1:12" s="56" customFormat="1" x14ac:dyDescent="0.25">
      <c r="A13" s="162"/>
      <c r="B13" s="163" t="s">
        <v>110</v>
      </c>
      <c r="C13" s="164">
        <v>2636464</v>
      </c>
      <c r="D13" s="164">
        <v>57429</v>
      </c>
      <c r="E13" s="164">
        <v>2438703</v>
      </c>
      <c r="F13" s="164">
        <v>3067931</v>
      </c>
      <c r="G13" s="164">
        <v>3287870</v>
      </c>
      <c r="H13" s="164">
        <v>3242037</v>
      </c>
      <c r="I13" s="165">
        <f t="shared" ref="I13:I20" si="1">IFERROR(H13/G13-1,"-")</f>
        <v>-1.3940028042471297E-2</v>
      </c>
      <c r="J13" s="164">
        <f t="shared" si="0"/>
        <v>-45833</v>
      </c>
      <c r="K13" s="165">
        <f t="shared" ref="K13:K20" si="2">H13/H$8</f>
        <v>0.3664983001885263</v>
      </c>
      <c r="L13" s="166"/>
    </row>
    <row r="14" spans="1:12" s="56" customFormat="1" x14ac:dyDescent="0.25">
      <c r="A14" s="162"/>
      <c r="B14" s="163" t="s">
        <v>113</v>
      </c>
      <c r="C14" s="164">
        <v>982879</v>
      </c>
      <c r="D14" s="164">
        <v>111692</v>
      </c>
      <c r="E14" s="164">
        <v>783338</v>
      </c>
      <c r="F14" s="164">
        <v>1036263</v>
      </c>
      <c r="G14" s="164">
        <v>1151084</v>
      </c>
      <c r="H14" s="164">
        <v>1075806</v>
      </c>
      <c r="I14" s="165">
        <f t="shared" si="1"/>
        <v>-6.5397486195620802E-2</v>
      </c>
      <c r="J14" s="164">
        <f t="shared" si="0"/>
        <v>-75278</v>
      </c>
      <c r="K14" s="165">
        <f t="shared" si="2"/>
        <v>0.12161522842972419</v>
      </c>
      <c r="L14" s="166"/>
    </row>
    <row r="15" spans="1:12" x14ac:dyDescent="0.25">
      <c r="A15" s="162"/>
      <c r="B15" s="163" t="s">
        <v>116</v>
      </c>
      <c r="C15" s="164">
        <v>257401</v>
      </c>
      <c r="D15" s="164">
        <v>117980</v>
      </c>
      <c r="E15" s="164">
        <v>301555</v>
      </c>
      <c r="F15" s="164">
        <v>402324</v>
      </c>
      <c r="G15" s="164">
        <v>430468</v>
      </c>
      <c r="H15" s="164">
        <v>393544</v>
      </c>
      <c r="I15" s="165">
        <f t="shared" si="1"/>
        <v>-8.5776410790116775E-2</v>
      </c>
      <c r="J15" s="164">
        <f t="shared" si="0"/>
        <v>-36924</v>
      </c>
      <c r="K15" s="165">
        <f t="shared" si="2"/>
        <v>4.4488451874359666E-2</v>
      </c>
      <c r="L15" s="79"/>
    </row>
    <row r="16" spans="1:12" x14ac:dyDescent="0.25">
      <c r="A16" s="162"/>
      <c r="B16" s="163" t="s">
        <v>123</v>
      </c>
      <c r="C16" s="164">
        <v>215512</v>
      </c>
      <c r="D16" s="164">
        <v>10070</v>
      </c>
      <c r="E16" s="164">
        <v>300968</v>
      </c>
      <c r="F16" s="164">
        <v>286634</v>
      </c>
      <c r="G16" s="164">
        <v>319849</v>
      </c>
      <c r="H16" s="164">
        <v>315657</v>
      </c>
      <c r="I16" s="165">
        <f t="shared" si="1"/>
        <v>-1.3106184480801919E-2</v>
      </c>
      <c r="J16" s="164">
        <f t="shared" si="0"/>
        <v>-4192</v>
      </c>
      <c r="K16" s="165">
        <f t="shared" si="2"/>
        <v>3.5683662445126212E-2</v>
      </c>
      <c r="L16" s="79"/>
    </row>
    <row r="17" spans="1:12" x14ac:dyDescent="0.25">
      <c r="A17" s="162"/>
      <c r="B17" s="163" t="s">
        <v>119</v>
      </c>
      <c r="C17" s="164">
        <v>250591</v>
      </c>
      <c r="D17" s="164">
        <v>26990</v>
      </c>
      <c r="E17" s="164">
        <v>296011</v>
      </c>
      <c r="F17" s="164">
        <v>293236</v>
      </c>
      <c r="G17" s="164">
        <v>309666</v>
      </c>
      <c r="H17" s="164">
        <v>295544</v>
      </c>
      <c r="I17" s="165">
        <f t="shared" si="1"/>
        <v>-4.5603973313182555E-2</v>
      </c>
      <c r="J17" s="164">
        <f t="shared" si="0"/>
        <v>-14122</v>
      </c>
      <c r="K17" s="165">
        <f t="shared" si="2"/>
        <v>3.3409974540980811E-2</v>
      </c>
      <c r="L17" s="79"/>
    </row>
    <row r="18" spans="1:12" x14ac:dyDescent="0.25">
      <c r="A18" s="162"/>
      <c r="B18" s="163" t="s">
        <v>128</v>
      </c>
      <c r="C18" s="164">
        <v>238981</v>
      </c>
      <c r="D18" s="164">
        <v>1976</v>
      </c>
      <c r="E18" s="164">
        <v>205028</v>
      </c>
      <c r="F18" s="164">
        <v>275930</v>
      </c>
      <c r="G18" s="164">
        <v>258186</v>
      </c>
      <c r="H18" s="164">
        <v>237378</v>
      </c>
      <c r="I18" s="165">
        <f t="shared" si="1"/>
        <v>-8.0593060816620543E-2</v>
      </c>
      <c r="J18" s="164">
        <f t="shared" si="0"/>
        <v>-20808</v>
      </c>
      <c r="K18" s="165">
        <f t="shared" si="2"/>
        <v>2.6834559106559238E-2</v>
      </c>
      <c r="L18" s="79"/>
    </row>
    <row r="19" spans="1:12" x14ac:dyDescent="0.25">
      <c r="A19" s="162" t="s">
        <v>144</v>
      </c>
      <c r="B19" s="163" t="s">
        <v>131</v>
      </c>
      <c r="C19" s="164">
        <v>338187</v>
      </c>
      <c r="D19" s="164">
        <v>16268</v>
      </c>
      <c r="E19" s="164">
        <v>163833</v>
      </c>
      <c r="F19" s="164">
        <v>249427</v>
      </c>
      <c r="G19" s="164">
        <v>277342</v>
      </c>
      <c r="H19" s="164">
        <v>233736</v>
      </c>
      <c r="I19" s="165">
        <f t="shared" si="1"/>
        <v>-0.1572282596938076</v>
      </c>
      <c r="J19" s="164">
        <f t="shared" si="0"/>
        <v>-43606</v>
      </c>
      <c r="K19" s="165">
        <f t="shared" si="2"/>
        <v>2.6422846714231018E-2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1652659</v>
      </c>
      <c r="D20" s="169">
        <f t="shared" ref="D20:H20" si="4">D12-SUM(D13:D19)</f>
        <v>294033</v>
      </c>
      <c r="E20" s="169">
        <f t="shared" si="4"/>
        <v>1742987</v>
      </c>
      <c r="F20" s="169">
        <f t="shared" si="4"/>
        <v>2217275</v>
      </c>
      <c r="G20" s="169">
        <f t="shared" si="4"/>
        <v>2395439</v>
      </c>
      <c r="H20" s="169">
        <f t="shared" si="4"/>
        <v>2364191</v>
      </c>
      <c r="I20" s="170">
        <f t="shared" si="1"/>
        <v>-1.3044790537350304E-2</v>
      </c>
      <c r="J20" s="169">
        <f>H20-G20</f>
        <v>-31248</v>
      </c>
      <c r="K20" s="170">
        <f t="shared" si="2"/>
        <v>0.26726159597222737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2766306</v>
      </c>
      <c r="D22" s="176">
        <v>325017</v>
      </c>
      <c r="E22" s="176">
        <v>2755890</v>
      </c>
      <c r="F22" s="176">
        <v>3281102</v>
      </c>
      <c r="G22" s="176">
        <v>3478302</v>
      </c>
      <c r="H22" s="176">
        <v>3274179</v>
      </c>
      <c r="I22" s="177">
        <f>IFERROR(H22/G22-1,"-")</f>
        <v>-5.8684668553794395E-2</v>
      </c>
      <c r="J22" s="176">
        <f>H22-G22</f>
        <v>-204123</v>
      </c>
      <c r="K22" s="177">
        <f>H22/H$8</f>
        <v>0.37013181466250039</v>
      </c>
      <c r="L22" s="79"/>
    </row>
    <row r="23" spans="1:12" x14ac:dyDescent="0.25">
      <c r="A23" s="162" t="s">
        <v>96</v>
      </c>
      <c r="B23" s="159" t="s">
        <v>97</v>
      </c>
      <c r="C23" s="160">
        <v>95533</v>
      </c>
      <c r="D23" s="160">
        <v>76495</v>
      </c>
      <c r="E23" s="160">
        <v>121775</v>
      </c>
      <c r="F23" s="160">
        <v>122132</v>
      </c>
      <c r="G23" s="160">
        <v>131087</v>
      </c>
      <c r="H23" s="160">
        <v>89326</v>
      </c>
      <c r="I23" s="161">
        <f>IFERROR(H23/G23-1,"-")</f>
        <v>-0.31857468703990477</v>
      </c>
      <c r="J23" s="160">
        <f t="shared" ref="J23:J33" si="5">H23-G23</f>
        <v>-41761</v>
      </c>
      <c r="K23" s="161">
        <f>H23/H$8</f>
        <v>1.009791904368775E-2</v>
      </c>
      <c r="L23" s="79"/>
    </row>
    <row r="24" spans="1:12" x14ac:dyDescent="0.25">
      <c r="A24" s="162" t="s">
        <v>103</v>
      </c>
      <c r="B24" s="163" t="s">
        <v>103</v>
      </c>
      <c r="C24" s="164">
        <v>36093</v>
      </c>
      <c r="D24" s="164">
        <v>41557</v>
      </c>
      <c r="E24" s="164">
        <v>37824</v>
      </c>
      <c r="F24" s="164">
        <v>41572</v>
      </c>
      <c r="G24" s="164">
        <v>41587</v>
      </c>
      <c r="H24" s="164">
        <v>23858</v>
      </c>
      <c r="I24" s="165">
        <f>IFERROR(H24/G24-1,"-")</f>
        <v>-0.42631110683627094</v>
      </c>
      <c r="J24" s="164">
        <f t="shared" si="5"/>
        <v>-17729</v>
      </c>
      <c r="K24" s="165">
        <f>H24/H$8</f>
        <v>2.6970440022423743E-3</v>
      </c>
      <c r="L24" s="79"/>
    </row>
    <row r="25" spans="1:12" x14ac:dyDescent="0.25">
      <c r="A25" s="162" t="s">
        <v>100</v>
      </c>
      <c r="B25" s="163" t="s">
        <v>100</v>
      </c>
      <c r="C25" s="164">
        <v>59440</v>
      </c>
      <c r="D25" s="164">
        <v>34938</v>
      </c>
      <c r="E25" s="164">
        <v>83951</v>
      </c>
      <c r="F25" s="164">
        <v>80560</v>
      </c>
      <c r="G25" s="164">
        <v>89500</v>
      </c>
      <c r="H25" s="164">
        <v>65468</v>
      </c>
      <c r="I25" s="165">
        <f>IFERROR(H25/G25-1,"-")</f>
        <v>-0.2685139664804469</v>
      </c>
      <c r="J25" s="164">
        <f t="shared" si="5"/>
        <v>-24032</v>
      </c>
      <c r="K25" s="165">
        <f>H25/H$8</f>
        <v>7.4008750414453752E-3</v>
      </c>
      <c r="L25" s="79"/>
    </row>
    <row r="26" spans="1:12" x14ac:dyDescent="0.25">
      <c r="A26" s="162"/>
      <c r="B26" s="159" t="s">
        <v>107</v>
      </c>
      <c r="C26" s="160">
        <v>2670773</v>
      </c>
      <c r="D26" s="160">
        <v>248522</v>
      </c>
      <c r="E26" s="160">
        <v>2634115</v>
      </c>
      <c r="F26" s="160">
        <v>3158970</v>
      </c>
      <c r="G26" s="160">
        <v>3347215</v>
      </c>
      <c r="H26" s="160">
        <v>3184853</v>
      </c>
      <c r="I26" s="161">
        <f>IFERROR(H26/G26-1,"-")</f>
        <v>-4.8506594288087235E-2</v>
      </c>
      <c r="J26" s="160">
        <f t="shared" si="5"/>
        <v>-162362</v>
      </c>
      <c r="K26" s="161">
        <f>H26/H$8</f>
        <v>0.36003389561881266</v>
      </c>
      <c r="L26" s="79"/>
    </row>
    <row r="27" spans="1:12" s="56" customFormat="1" x14ac:dyDescent="0.25">
      <c r="A27" s="162"/>
      <c r="B27" s="163" t="s">
        <v>110</v>
      </c>
      <c r="C27" s="164">
        <v>1178371</v>
      </c>
      <c r="D27" s="164">
        <v>16249</v>
      </c>
      <c r="E27" s="164">
        <v>1146932</v>
      </c>
      <c r="F27" s="164">
        <v>1427394</v>
      </c>
      <c r="G27" s="164">
        <v>1498155</v>
      </c>
      <c r="H27" s="164">
        <v>1472601</v>
      </c>
      <c r="I27" s="165">
        <f t="shared" ref="I27:I34" si="6">IFERROR(H27/G27-1,"-")</f>
        <v>-1.7056980085505158E-2</v>
      </c>
      <c r="J27" s="164">
        <f t="shared" si="5"/>
        <v>-25554</v>
      </c>
      <c r="K27" s="165">
        <f t="shared" ref="K27:K34" si="7">H27/H$8</f>
        <v>0.16647119183276562</v>
      </c>
      <c r="L27" s="166"/>
    </row>
    <row r="28" spans="1:12" s="56" customFormat="1" x14ac:dyDescent="0.25">
      <c r="A28" s="162"/>
      <c r="B28" s="163" t="s">
        <v>113</v>
      </c>
      <c r="C28" s="164">
        <v>362212</v>
      </c>
      <c r="D28" s="164">
        <v>40574</v>
      </c>
      <c r="E28" s="164">
        <v>311270</v>
      </c>
      <c r="F28" s="164">
        <v>375903</v>
      </c>
      <c r="G28" s="164">
        <v>395185</v>
      </c>
      <c r="H28" s="164">
        <v>363218</v>
      </c>
      <c r="I28" s="165">
        <f t="shared" si="6"/>
        <v>-8.0891228158963546E-2</v>
      </c>
      <c r="J28" s="164">
        <f t="shared" si="5"/>
        <v>-31967</v>
      </c>
      <c r="K28" s="165">
        <f t="shared" si="7"/>
        <v>4.1060228368114286E-2</v>
      </c>
      <c r="L28" s="166"/>
    </row>
    <row r="29" spans="1:12" x14ac:dyDescent="0.25">
      <c r="A29" s="162"/>
      <c r="B29" s="163" t="s">
        <v>116</v>
      </c>
      <c r="C29" s="164">
        <v>111783</v>
      </c>
      <c r="D29" s="164">
        <v>56387</v>
      </c>
      <c r="E29" s="164">
        <v>120214</v>
      </c>
      <c r="F29" s="164">
        <v>141563</v>
      </c>
      <c r="G29" s="164">
        <v>164778</v>
      </c>
      <c r="H29" s="164">
        <v>114706</v>
      </c>
      <c r="I29" s="165">
        <f t="shared" si="6"/>
        <v>-0.30387551736275475</v>
      </c>
      <c r="J29" s="164">
        <f t="shared" si="5"/>
        <v>-50072</v>
      </c>
      <c r="K29" s="165">
        <f t="shared" si="7"/>
        <v>1.2967018581658721E-2</v>
      </c>
      <c r="L29" s="79"/>
    </row>
    <row r="30" spans="1:12" x14ac:dyDescent="0.25">
      <c r="A30" s="162"/>
      <c r="B30" s="163" t="s">
        <v>123</v>
      </c>
      <c r="C30" s="164">
        <v>100752</v>
      </c>
      <c r="D30" s="164">
        <v>4149</v>
      </c>
      <c r="E30" s="164">
        <v>140776</v>
      </c>
      <c r="F30" s="164">
        <v>121195</v>
      </c>
      <c r="G30" s="164">
        <v>129459</v>
      </c>
      <c r="H30" s="164">
        <v>127826</v>
      </c>
      <c r="I30" s="165">
        <f t="shared" si="6"/>
        <v>-1.2614032241868078E-2</v>
      </c>
      <c r="J30" s="164">
        <f t="shared" si="5"/>
        <v>-1633</v>
      </c>
      <c r="K30" s="165">
        <f t="shared" si="7"/>
        <v>1.4450177996086585E-2</v>
      </c>
      <c r="L30" s="79"/>
    </row>
    <row r="31" spans="1:12" x14ac:dyDescent="0.25">
      <c r="A31" s="162"/>
      <c r="B31" s="163" t="s">
        <v>119</v>
      </c>
      <c r="C31" s="164">
        <v>139238</v>
      </c>
      <c r="D31" s="164">
        <v>14321</v>
      </c>
      <c r="E31" s="164">
        <v>179752</v>
      </c>
      <c r="F31" s="164">
        <v>159758</v>
      </c>
      <c r="G31" s="164">
        <v>162890</v>
      </c>
      <c r="H31" s="164">
        <v>163129</v>
      </c>
      <c r="I31" s="165">
        <f t="shared" si="6"/>
        <v>1.4672478359629704E-3</v>
      </c>
      <c r="J31" s="164">
        <f t="shared" si="5"/>
        <v>239</v>
      </c>
      <c r="K31" s="165">
        <f t="shared" si="7"/>
        <v>1.8441029886905703E-2</v>
      </c>
      <c r="L31" s="79"/>
    </row>
    <row r="32" spans="1:12" x14ac:dyDescent="0.25">
      <c r="A32" s="162"/>
      <c r="B32" s="163" t="s">
        <v>128</v>
      </c>
      <c r="C32" s="164">
        <v>94416</v>
      </c>
      <c r="D32" s="164">
        <v>456</v>
      </c>
      <c r="E32" s="164">
        <v>74204</v>
      </c>
      <c r="F32" s="164">
        <v>93565</v>
      </c>
      <c r="G32" s="164">
        <v>85362</v>
      </c>
      <c r="H32" s="164">
        <v>74621</v>
      </c>
      <c r="I32" s="165">
        <f t="shared" si="6"/>
        <v>-0.12582882312972987</v>
      </c>
      <c r="J32" s="164">
        <f t="shared" si="5"/>
        <v>-10741</v>
      </c>
      <c r="K32" s="165">
        <f t="shared" si="7"/>
        <v>8.4355822152455441E-3</v>
      </c>
      <c r="L32" s="79"/>
    </row>
    <row r="33" spans="1:12" x14ac:dyDescent="0.25">
      <c r="A33" s="162" t="s">
        <v>144</v>
      </c>
      <c r="B33" s="163" t="s">
        <v>131</v>
      </c>
      <c r="C33" s="164">
        <v>102903</v>
      </c>
      <c r="D33" s="164">
        <v>1730</v>
      </c>
      <c r="E33" s="164">
        <v>46273</v>
      </c>
      <c r="F33" s="164">
        <v>83136</v>
      </c>
      <c r="G33" s="164">
        <v>83359</v>
      </c>
      <c r="H33" s="164">
        <v>68546</v>
      </c>
      <c r="I33" s="165">
        <f t="shared" si="6"/>
        <v>-0.17770126800945307</v>
      </c>
      <c r="J33" s="164">
        <f t="shared" si="5"/>
        <v>-14813</v>
      </c>
      <c r="K33" s="165">
        <f t="shared" si="7"/>
        <v>7.7488296662631311E-3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581098</v>
      </c>
      <c r="D34" s="169">
        <f t="shared" ref="D34:H34" si="9">D26-SUM(D27:D33)</f>
        <v>114656</v>
      </c>
      <c r="E34" s="169">
        <f t="shared" si="9"/>
        <v>614694</v>
      </c>
      <c r="F34" s="169">
        <f t="shared" si="9"/>
        <v>756456</v>
      </c>
      <c r="G34" s="169">
        <f t="shared" si="9"/>
        <v>828027</v>
      </c>
      <c r="H34" s="169">
        <f t="shared" si="9"/>
        <v>800206</v>
      </c>
      <c r="I34" s="170">
        <f t="shared" si="6"/>
        <v>-3.3599145921570206E-2</v>
      </c>
      <c r="J34" s="169">
        <f>H34-G34</f>
        <v>-27821</v>
      </c>
      <c r="K34" s="170">
        <f t="shared" si="7"/>
        <v>9.0459837071773047E-2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2107837</v>
      </c>
      <c r="D36" s="176">
        <v>179001</v>
      </c>
      <c r="E36" s="176">
        <v>1933319</v>
      </c>
      <c r="F36" s="176">
        <v>2402979</v>
      </c>
      <c r="G36" s="176">
        <v>2528389</v>
      </c>
      <c r="H36" s="176">
        <v>2517003</v>
      </c>
      <c r="I36" s="177">
        <f>IFERROR(H36/G36-1,"-")</f>
        <v>-4.5032627495215083E-3</v>
      </c>
      <c r="J36" s="176">
        <f>H36-G36</f>
        <v>-11386</v>
      </c>
      <c r="K36" s="177">
        <f>H36/H$8</f>
        <v>0.28453633350557728</v>
      </c>
      <c r="L36" s="79"/>
    </row>
    <row r="37" spans="1:12" x14ac:dyDescent="0.25">
      <c r="A37" s="162" t="s">
        <v>96</v>
      </c>
      <c r="B37" s="159" t="s">
        <v>97</v>
      </c>
      <c r="C37" s="160">
        <v>83093</v>
      </c>
      <c r="D37" s="160">
        <v>25515</v>
      </c>
      <c r="E37" s="160">
        <v>73703</v>
      </c>
      <c r="F37" s="160">
        <v>77351</v>
      </c>
      <c r="G37" s="160">
        <v>97924</v>
      </c>
      <c r="H37" s="160">
        <v>94359</v>
      </c>
      <c r="I37" s="161">
        <f>IFERROR(H37/G37-1,"-")</f>
        <v>-3.6405784077447767E-2</v>
      </c>
      <c r="J37" s="160">
        <f t="shared" ref="J37:J47" si="10">H37-G37</f>
        <v>-3565</v>
      </c>
      <c r="K37" s="161">
        <f>H37/H$8</f>
        <v>1.0666877986737705E-2</v>
      </c>
      <c r="L37" s="79"/>
    </row>
    <row r="38" spans="1:12" x14ac:dyDescent="0.25">
      <c r="A38" s="162" t="s">
        <v>103</v>
      </c>
      <c r="B38" s="163" t="s">
        <v>103</v>
      </c>
      <c r="C38" s="164">
        <v>30721</v>
      </c>
      <c r="D38" s="164">
        <v>16341</v>
      </c>
      <c r="E38" s="164">
        <v>22693</v>
      </c>
      <c r="F38" s="164">
        <v>18115</v>
      </c>
      <c r="G38" s="164">
        <v>42030</v>
      </c>
      <c r="H38" s="164">
        <v>35024</v>
      </c>
      <c r="I38" s="165">
        <f>IFERROR(H38/G38-1,"-")</f>
        <v>-0.16669045919581249</v>
      </c>
      <c r="J38" s="164">
        <f t="shared" si="10"/>
        <v>-7006</v>
      </c>
      <c r="K38" s="165">
        <f>H38/H$8</f>
        <v>3.9593121441251116E-3</v>
      </c>
      <c r="L38" s="79"/>
    </row>
    <row r="39" spans="1:12" x14ac:dyDescent="0.25">
      <c r="A39" s="162" t="s">
        <v>100</v>
      </c>
      <c r="B39" s="163" t="s">
        <v>100</v>
      </c>
      <c r="C39" s="164">
        <v>52372</v>
      </c>
      <c r="D39" s="164">
        <v>9174</v>
      </c>
      <c r="E39" s="164">
        <v>51010</v>
      </c>
      <c r="F39" s="164">
        <v>59236</v>
      </c>
      <c r="G39" s="164">
        <v>55894</v>
      </c>
      <c r="H39" s="164">
        <v>59335</v>
      </c>
      <c r="I39" s="165">
        <f>IFERROR(H39/G39-1,"-")</f>
        <v>6.1562958457079375E-2</v>
      </c>
      <c r="J39" s="164">
        <f t="shared" si="10"/>
        <v>3441</v>
      </c>
      <c r="K39" s="165">
        <f>H39/H$8</f>
        <v>6.7075658426125947E-3</v>
      </c>
      <c r="L39" s="79"/>
    </row>
    <row r="40" spans="1:12" x14ac:dyDescent="0.25">
      <c r="A40" s="162"/>
      <c r="B40" s="159" t="s">
        <v>107</v>
      </c>
      <c r="C40" s="160">
        <v>2024744</v>
      </c>
      <c r="D40" s="160">
        <v>153486</v>
      </c>
      <c r="E40" s="160">
        <v>1859616</v>
      </c>
      <c r="F40" s="160">
        <v>2325628</v>
      </c>
      <c r="G40" s="160">
        <v>2430465</v>
      </c>
      <c r="H40" s="160">
        <v>2422644</v>
      </c>
      <c r="I40" s="161">
        <f>IFERROR(H40/G40-1,"-")</f>
        <v>-3.2179027470051746E-3</v>
      </c>
      <c r="J40" s="160">
        <f t="shared" si="10"/>
        <v>-7821</v>
      </c>
      <c r="K40" s="161">
        <f>H40/H$8</f>
        <v>0.27386945551883957</v>
      </c>
      <c r="L40" s="79"/>
    </row>
    <row r="41" spans="1:12" s="56" customFormat="1" x14ac:dyDescent="0.25">
      <c r="A41" s="162"/>
      <c r="B41" s="163" t="s">
        <v>110</v>
      </c>
      <c r="C41" s="164">
        <v>902556</v>
      </c>
      <c r="D41" s="164">
        <v>11144</v>
      </c>
      <c r="E41" s="164">
        <v>752759</v>
      </c>
      <c r="F41" s="164">
        <v>965867</v>
      </c>
      <c r="G41" s="164">
        <v>1021538</v>
      </c>
      <c r="H41" s="164">
        <v>1035861</v>
      </c>
      <c r="I41" s="165">
        <f t="shared" ref="I41:I48" si="11">IFERROR(H41/G41-1,"-")</f>
        <v>1.4021015370940582E-2</v>
      </c>
      <c r="J41" s="164">
        <f t="shared" si="10"/>
        <v>14323</v>
      </c>
      <c r="K41" s="165">
        <f t="shared" ref="K41:K48" si="12">H41/H$8</f>
        <v>0.11709961845950155</v>
      </c>
      <c r="L41" s="166"/>
    </row>
    <row r="42" spans="1:12" s="56" customFormat="1" x14ac:dyDescent="0.25">
      <c r="A42" s="162"/>
      <c r="B42" s="163" t="s">
        <v>113</v>
      </c>
      <c r="C42" s="164">
        <v>105694</v>
      </c>
      <c r="D42" s="164">
        <v>14862</v>
      </c>
      <c r="E42" s="164">
        <v>79331</v>
      </c>
      <c r="F42" s="164">
        <v>109892</v>
      </c>
      <c r="G42" s="164">
        <v>107729</v>
      </c>
      <c r="H42" s="164">
        <v>100730</v>
      </c>
      <c r="I42" s="165">
        <f t="shared" si="11"/>
        <v>-6.4968578562875412E-2</v>
      </c>
      <c r="J42" s="164">
        <f t="shared" si="10"/>
        <v>-6999</v>
      </c>
      <c r="K42" s="165">
        <f t="shared" si="12"/>
        <v>1.1387092059094406E-2</v>
      </c>
      <c r="L42" s="166"/>
    </row>
    <row r="43" spans="1:12" x14ac:dyDescent="0.25">
      <c r="A43" s="162"/>
      <c r="B43" s="163" t="s">
        <v>116</v>
      </c>
      <c r="C43" s="164">
        <v>43618</v>
      </c>
      <c r="D43" s="164">
        <v>18268</v>
      </c>
      <c r="E43" s="164">
        <v>47219</v>
      </c>
      <c r="F43" s="164">
        <v>59693</v>
      </c>
      <c r="G43" s="164">
        <v>57665</v>
      </c>
      <c r="H43" s="164">
        <v>64943</v>
      </c>
      <c r="I43" s="165">
        <f t="shared" si="11"/>
        <v>0.12621174022370596</v>
      </c>
      <c r="J43" s="164">
        <f t="shared" si="10"/>
        <v>7278</v>
      </c>
      <c r="K43" s="165">
        <f t="shared" si="12"/>
        <v>7.3415260557308454E-3</v>
      </c>
      <c r="L43" s="79"/>
    </row>
    <row r="44" spans="1:12" x14ac:dyDescent="0.25">
      <c r="A44" s="162"/>
      <c r="B44" s="163" t="s">
        <v>123</v>
      </c>
      <c r="C44" s="164">
        <v>87975</v>
      </c>
      <c r="D44" s="164">
        <v>2402</v>
      </c>
      <c r="E44" s="164">
        <v>101958</v>
      </c>
      <c r="F44" s="164">
        <v>109956</v>
      </c>
      <c r="G44" s="164">
        <v>114651</v>
      </c>
      <c r="H44" s="164">
        <v>111116</v>
      </c>
      <c r="I44" s="165">
        <f t="shared" si="11"/>
        <v>-3.083270097949431E-2</v>
      </c>
      <c r="J44" s="164">
        <f t="shared" si="10"/>
        <v>-3535</v>
      </c>
      <c r="K44" s="165">
        <f t="shared" si="12"/>
        <v>1.2561184565058415E-2</v>
      </c>
      <c r="L44" s="79"/>
    </row>
    <row r="45" spans="1:12" x14ac:dyDescent="0.25">
      <c r="A45" s="162"/>
      <c r="B45" s="163" t="s">
        <v>119</v>
      </c>
      <c r="C45" s="164">
        <v>80980</v>
      </c>
      <c r="D45" s="164">
        <v>3688</v>
      </c>
      <c r="E45" s="164">
        <v>73260</v>
      </c>
      <c r="F45" s="164">
        <v>86629</v>
      </c>
      <c r="G45" s="164">
        <v>97595</v>
      </c>
      <c r="H45" s="164">
        <v>84937</v>
      </c>
      <c r="I45" s="165">
        <f t="shared" si="11"/>
        <v>-0.12969926738050108</v>
      </c>
      <c r="J45" s="164">
        <f t="shared" si="10"/>
        <v>-12658</v>
      </c>
      <c r="K45" s="165">
        <f t="shared" si="12"/>
        <v>9.6017615231142814E-3</v>
      </c>
      <c r="L45" s="79"/>
    </row>
    <row r="46" spans="1:12" x14ac:dyDescent="0.25">
      <c r="A46" s="162"/>
      <c r="B46" s="163" t="s">
        <v>128</v>
      </c>
      <c r="C46" s="164">
        <v>85742</v>
      </c>
      <c r="D46" s="164">
        <v>810</v>
      </c>
      <c r="E46" s="164">
        <v>83931</v>
      </c>
      <c r="F46" s="164">
        <v>95084</v>
      </c>
      <c r="G46" s="164">
        <v>91635</v>
      </c>
      <c r="H46" s="164">
        <v>93757</v>
      </c>
      <c r="I46" s="165">
        <f t="shared" si="11"/>
        <v>2.3157090631308996E-2</v>
      </c>
      <c r="J46" s="164">
        <f t="shared" si="10"/>
        <v>2122</v>
      </c>
      <c r="K46" s="165">
        <f t="shared" si="12"/>
        <v>1.0598824483118378E-2</v>
      </c>
      <c r="L46" s="79"/>
    </row>
    <row r="47" spans="1:12" x14ac:dyDescent="0.25">
      <c r="A47" s="162" t="s">
        <v>144</v>
      </c>
      <c r="B47" s="163" t="s">
        <v>131</v>
      </c>
      <c r="C47" s="164">
        <v>138797</v>
      </c>
      <c r="D47" s="164">
        <v>12781</v>
      </c>
      <c r="E47" s="164">
        <v>81744</v>
      </c>
      <c r="F47" s="164">
        <v>102085</v>
      </c>
      <c r="G47" s="164">
        <v>118014</v>
      </c>
      <c r="H47" s="164">
        <v>100638</v>
      </c>
      <c r="I47" s="165">
        <f t="shared" si="11"/>
        <v>-0.14723676851898926</v>
      </c>
      <c r="J47" s="164">
        <f t="shared" si="10"/>
        <v>-17376</v>
      </c>
      <c r="K47" s="165">
        <f t="shared" si="12"/>
        <v>1.137669185588348E-2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579382</v>
      </c>
      <c r="D48" s="169">
        <f t="shared" ref="D48:H48" si="14">D40-SUM(D41:D47)</f>
        <v>89531</v>
      </c>
      <c r="E48" s="169">
        <f t="shared" si="14"/>
        <v>639414</v>
      </c>
      <c r="F48" s="169">
        <f t="shared" si="14"/>
        <v>796422</v>
      </c>
      <c r="G48" s="169">
        <f t="shared" si="14"/>
        <v>821638</v>
      </c>
      <c r="H48" s="169">
        <f t="shared" si="14"/>
        <v>830662</v>
      </c>
      <c r="I48" s="170">
        <f t="shared" si="11"/>
        <v>1.0982938958519428E-2</v>
      </c>
      <c r="J48" s="169">
        <f>H48-G48</f>
        <v>9024</v>
      </c>
      <c r="K48" s="170">
        <f t="shared" si="12"/>
        <v>9.3902756517338218E-2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53738</v>
      </c>
      <c r="D50" s="176">
        <v>8847</v>
      </c>
      <c r="E50" s="176">
        <v>44159</v>
      </c>
      <c r="F50" s="176">
        <v>52432</v>
      </c>
      <c r="G50" s="176">
        <v>60753</v>
      </c>
      <c r="H50" s="176">
        <v>56753</v>
      </c>
      <c r="I50" s="177">
        <f>IFERROR(H50/G50-1,"-")</f>
        <v>-6.5840370022879569E-2</v>
      </c>
      <c r="J50" s="176">
        <f>H50-G50</f>
        <v>-4000</v>
      </c>
      <c r="K50" s="177">
        <f>H50/H$8</f>
        <v>6.415681878584184E-3</v>
      </c>
      <c r="L50" s="79"/>
    </row>
    <row r="51" spans="1:12" x14ac:dyDescent="0.25">
      <c r="A51" s="162" t="s">
        <v>96</v>
      </c>
      <c r="B51" s="159" t="s">
        <v>97</v>
      </c>
      <c r="C51" s="160">
        <v>2905</v>
      </c>
      <c r="D51" s="160">
        <v>1762</v>
      </c>
      <c r="E51" s="160">
        <v>3336</v>
      </c>
      <c r="F51" s="160">
        <v>13100</v>
      </c>
      <c r="G51" s="160">
        <v>8356</v>
      </c>
      <c r="H51" s="160">
        <v>5935</v>
      </c>
      <c r="I51" s="161">
        <f>IFERROR(H51/G51-1,"-")</f>
        <v>-0.28973192915270463</v>
      </c>
      <c r="J51" s="160">
        <f t="shared" ref="J51:J61" si="15">H51-G51</f>
        <v>-2421</v>
      </c>
      <c r="K51" s="161">
        <f>H51/H$8</f>
        <v>6.7092615279187233E-4</v>
      </c>
      <c r="L51" s="79"/>
    </row>
    <row r="52" spans="1:12" x14ac:dyDescent="0.25">
      <c r="A52" s="162" t="s">
        <v>103</v>
      </c>
      <c r="B52" s="163" t="s">
        <v>103</v>
      </c>
      <c r="C52" s="164">
        <v>1316</v>
      </c>
      <c r="D52" s="164">
        <v>1129</v>
      </c>
      <c r="E52" s="164">
        <v>357</v>
      </c>
      <c r="F52" s="164">
        <v>8775</v>
      </c>
      <c r="G52" s="164">
        <v>4224</v>
      </c>
      <c r="H52" s="164">
        <v>2852</v>
      </c>
      <c r="I52" s="165">
        <f>IFERROR(H52/G52-1,"-")</f>
        <v>-0.32481060606060608</v>
      </c>
      <c r="J52" s="164">
        <f t="shared" si="15"/>
        <v>-1372</v>
      </c>
      <c r="K52" s="165">
        <f>H52/H$8</f>
        <v>3.2240629953873969E-4</v>
      </c>
      <c r="L52" s="79"/>
    </row>
    <row r="53" spans="1:12" x14ac:dyDescent="0.25">
      <c r="A53" s="162" t="s">
        <v>100</v>
      </c>
      <c r="B53" s="163" t="s">
        <v>100</v>
      </c>
      <c r="C53" s="164">
        <v>1589</v>
      </c>
      <c r="D53" s="164">
        <v>633</v>
      </c>
      <c r="E53" s="164">
        <v>2979</v>
      </c>
      <c r="F53" s="164">
        <v>4325</v>
      </c>
      <c r="G53" s="164">
        <v>4132</v>
      </c>
      <c r="H53" s="164">
        <v>3083</v>
      </c>
      <c r="I53" s="165">
        <f>IFERROR(H53/G53-1,"-")</f>
        <v>-0.25387221684414329</v>
      </c>
      <c r="J53" s="164">
        <f t="shared" si="15"/>
        <v>-1049</v>
      </c>
      <c r="K53" s="165">
        <f>H53/H$8</f>
        <v>3.4851985325313269E-4</v>
      </c>
      <c r="L53" s="79"/>
    </row>
    <row r="54" spans="1:12" x14ac:dyDescent="0.25">
      <c r="A54" s="162"/>
      <c r="B54" s="159" t="s">
        <v>107</v>
      </c>
      <c r="C54" s="160">
        <v>50833</v>
      </c>
      <c r="D54" s="160">
        <v>7085</v>
      </c>
      <c r="E54" s="160">
        <v>40823</v>
      </c>
      <c r="F54" s="160">
        <v>39332</v>
      </c>
      <c r="G54" s="160">
        <v>52397</v>
      </c>
      <c r="H54" s="160">
        <v>50818</v>
      </c>
      <c r="I54" s="161">
        <f>IFERROR(H54/G54-1,"-")</f>
        <v>-3.0135313090444149E-2</v>
      </c>
      <c r="J54" s="160">
        <f t="shared" si="15"/>
        <v>-1579</v>
      </c>
      <c r="K54" s="161">
        <f>H54/H$8</f>
        <v>5.7447557257923115E-3</v>
      </c>
      <c r="L54" s="79"/>
    </row>
    <row r="55" spans="1:12" s="56" customFormat="1" x14ac:dyDescent="0.25">
      <c r="A55" s="162"/>
      <c r="B55" s="163" t="s">
        <v>110</v>
      </c>
      <c r="C55" s="164">
        <v>18908</v>
      </c>
      <c r="D55" s="164">
        <v>289</v>
      </c>
      <c r="E55" s="164">
        <v>16688</v>
      </c>
      <c r="F55" s="164">
        <v>15137</v>
      </c>
      <c r="G55" s="164">
        <v>17355</v>
      </c>
      <c r="H55" s="164">
        <v>18991</v>
      </c>
      <c r="I55" s="165">
        <f t="shared" ref="I55:I62" si="16">IFERROR(H55/G55-1,"-")</f>
        <v>9.4266781907231367E-2</v>
      </c>
      <c r="J55" s="164">
        <f t="shared" si="15"/>
        <v>1636</v>
      </c>
      <c r="K55" s="165">
        <f t="shared" ref="K55:K62" si="17">H55/H$8</f>
        <v>2.1468506432469163E-3</v>
      </c>
      <c r="L55" s="166"/>
    </row>
    <row r="56" spans="1:12" s="56" customFormat="1" x14ac:dyDescent="0.25">
      <c r="A56" s="162"/>
      <c r="B56" s="163" t="s">
        <v>113</v>
      </c>
      <c r="C56" s="164">
        <v>14632</v>
      </c>
      <c r="D56" s="164">
        <v>3420</v>
      </c>
      <c r="E56" s="164">
        <v>11562</v>
      </c>
      <c r="F56" s="164">
        <v>9322</v>
      </c>
      <c r="G56" s="164">
        <v>15612</v>
      </c>
      <c r="H56" s="164">
        <v>13271</v>
      </c>
      <c r="I56" s="165">
        <f t="shared" si="16"/>
        <v>-0.14994875736612867</v>
      </c>
      <c r="J56" s="164">
        <f t="shared" si="15"/>
        <v>-2341</v>
      </c>
      <c r="K56" s="165">
        <f t="shared" si="17"/>
        <v>1.5002293131762322E-3</v>
      </c>
      <c r="L56" s="166"/>
    </row>
    <row r="57" spans="1:12" x14ac:dyDescent="0.25">
      <c r="A57" s="162"/>
      <c r="B57" s="163" t="s">
        <v>116</v>
      </c>
      <c r="C57" s="164">
        <v>1120</v>
      </c>
      <c r="D57" s="164">
        <v>618</v>
      </c>
      <c r="E57" s="164">
        <v>1342</v>
      </c>
      <c r="F57" s="164">
        <v>2056</v>
      </c>
      <c r="G57" s="164">
        <v>1944</v>
      </c>
      <c r="H57" s="164">
        <v>1498</v>
      </c>
      <c r="I57" s="165">
        <f t="shared" si="16"/>
        <v>-0.22942386831275718</v>
      </c>
      <c r="J57" s="164">
        <f t="shared" si="15"/>
        <v>-446</v>
      </c>
      <c r="K57" s="165">
        <f t="shared" si="17"/>
        <v>1.6934243923879104E-4</v>
      </c>
      <c r="L57" s="79"/>
    </row>
    <row r="58" spans="1:12" x14ac:dyDescent="0.25">
      <c r="A58" s="162"/>
      <c r="B58" s="163" t="s">
        <v>123</v>
      </c>
      <c r="C58" s="164">
        <v>588</v>
      </c>
      <c r="D58" s="164">
        <v>234</v>
      </c>
      <c r="E58" s="164">
        <v>1051</v>
      </c>
      <c r="F58" s="164">
        <v>714</v>
      </c>
      <c r="G58" s="164">
        <v>1776</v>
      </c>
      <c r="H58" s="164">
        <v>1536</v>
      </c>
      <c r="I58" s="165">
        <f t="shared" si="16"/>
        <v>-0.13513513513513509</v>
      </c>
      <c r="J58" s="164">
        <f t="shared" si="15"/>
        <v>-240</v>
      </c>
      <c r="K58" s="165">
        <f t="shared" si="17"/>
        <v>1.7363817534765222E-4</v>
      </c>
      <c r="L58" s="79"/>
    </row>
    <row r="59" spans="1:12" x14ac:dyDescent="0.25">
      <c r="A59" s="162"/>
      <c r="B59" s="163" t="s">
        <v>119</v>
      </c>
      <c r="C59" s="164">
        <v>725</v>
      </c>
      <c r="D59" s="164">
        <v>102</v>
      </c>
      <c r="E59" s="164">
        <v>802</v>
      </c>
      <c r="F59" s="164">
        <v>892</v>
      </c>
      <c r="G59" s="164">
        <v>1189</v>
      </c>
      <c r="H59" s="164">
        <v>962</v>
      </c>
      <c r="I59" s="165">
        <f t="shared" si="16"/>
        <v>-0.19091673675357446</v>
      </c>
      <c r="J59" s="164">
        <f t="shared" si="15"/>
        <v>-227</v>
      </c>
      <c r="K59" s="165">
        <f t="shared" si="17"/>
        <v>1.0874995096643323E-4</v>
      </c>
      <c r="L59" s="79"/>
    </row>
    <row r="60" spans="1:12" x14ac:dyDescent="0.25">
      <c r="A60" s="162"/>
      <c r="B60" s="163" t="s">
        <v>128</v>
      </c>
      <c r="C60" s="164">
        <v>713</v>
      </c>
      <c r="D60" s="164">
        <v>20</v>
      </c>
      <c r="E60" s="164">
        <v>181</v>
      </c>
      <c r="F60" s="164">
        <v>447</v>
      </c>
      <c r="G60" s="164">
        <v>355</v>
      </c>
      <c r="H60" s="164">
        <v>509</v>
      </c>
      <c r="I60" s="165">
        <f t="shared" si="16"/>
        <v>0.43380281690140854</v>
      </c>
      <c r="J60" s="164">
        <f t="shared" si="15"/>
        <v>154</v>
      </c>
      <c r="K60" s="165">
        <f t="shared" si="17"/>
        <v>5.7540254721324858E-5</v>
      </c>
      <c r="L60" s="79"/>
    </row>
    <row r="61" spans="1:12" x14ac:dyDescent="0.25">
      <c r="A61" s="162" t="s">
        <v>144</v>
      </c>
      <c r="B61" s="163" t="s">
        <v>131</v>
      </c>
      <c r="C61" s="164">
        <v>1488</v>
      </c>
      <c r="D61" s="164">
        <v>40</v>
      </c>
      <c r="E61" s="164">
        <v>225</v>
      </c>
      <c r="F61" s="164">
        <v>382</v>
      </c>
      <c r="G61" s="164">
        <v>287</v>
      </c>
      <c r="H61" s="164">
        <v>616</v>
      </c>
      <c r="I61" s="165">
        <f t="shared" si="16"/>
        <v>1.1463414634146343</v>
      </c>
      <c r="J61" s="164">
        <f t="shared" si="15"/>
        <v>329</v>
      </c>
      <c r="K61" s="165">
        <f t="shared" si="17"/>
        <v>6.9636143238381356E-5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12659</v>
      </c>
      <c r="D62" s="169">
        <f t="shared" ref="D62:H62" si="19">D54-SUM(D55:D61)</f>
        <v>2362</v>
      </c>
      <c r="E62" s="169">
        <f t="shared" si="19"/>
        <v>8972</v>
      </c>
      <c r="F62" s="169">
        <f t="shared" si="19"/>
        <v>10382</v>
      </c>
      <c r="G62" s="169">
        <f t="shared" si="19"/>
        <v>13879</v>
      </c>
      <c r="H62" s="169">
        <f t="shared" si="19"/>
        <v>13435</v>
      </c>
      <c r="I62" s="170">
        <f t="shared" si="16"/>
        <v>-3.1990777433532624E-2</v>
      </c>
      <c r="J62" s="169">
        <f>H62-G62</f>
        <v>-444</v>
      </c>
      <c r="K62" s="170">
        <f t="shared" si="17"/>
        <v>1.5187688058565805E-3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148054</v>
      </c>
      <c r="D64" s="176">
        <v>45039</v>
      </c>
      <c r="E64" s="176">
        <v>195589</v>
      </c>
      <c r="F64" s="176">
        <v>344543</v>
      </c>
      <c r="G64" s="176">
        <v>364225</v>
      </c>
      <c r="H64" s="176">
        <v>276788</v>
      </c>
      <c r="I64" s="177">
        <f>IFERROR(H64/G64-1,"-")</f>
        <v>-0.24006314777953186</v>
      </c>
      <c r="J64" s="176">
        <f>H64-G64</f>
        <v>-87437</v>
      </c>
      <c r="K64" s="177">
        <f>H64/H$8</f>
        <v>3.1289689634196594E-2</v>
      </c>
      <c r="L64" s="79"/>
    </row>
    <row r="65" spans="1:12" x14ac:dyDescent="0.25">
      <c r="A65" s="162" t="s">
        <v>96</v>
      </c>
      <c r="B65" s="159" t="s">
        <v>97</v>
      </c>
      <c r="C65" s="160">
        <v>21111</v>
      </c>
      <c r="D65" s="160">
        <v>9901</v>
      </c>
      <c r="E65" s="160">
        <v>25243</v>
      </c>
      <c r="F65" s="160">
        <v>23056</v>
      </c>
      <c r="G65" s="160">
        <v>34333</v>
      </c>
      <c r="H65" s="160">
        <v>26209</v>
      </c>
      <c r="I65" s="161">
        <f>IFERROR(H65/G65-1,"-")</f>
        <v>-0.23662365654035478</v>
      </c>
      <c r="J65" s="160">
        <f t="shared" ref="J65:J75" si="20">H65-G65</f>
        <v>-8124</v>
      </c>
      <c r="K65" s="161">
        <f>H65/H$8</f>
        <v>2.9628144125563916E-3</v>
      </c>
      <c r="L65" s="79"/>
    </row>
    <row r="66" spans="1:12" x14ac:dyDescent="0.25">
      <c r="A66" s="162" t="s">
        <v>103</v>
      </c>
      <c r="B66" s="163" t="s">
        <v>103</v>
      </c>
      <c r="C66" s="164">
        <v>5837</v>
      </c>
      <c r="D66" s="164">
        <v>9552</v>
      </c>
      <c r="E66" s="164">
        <v>13822</v>
      </c>
      <c r="F66" s="164">
        <v>15290</v>
      </c>
      <c r="G66" s="164">
        <v>14354</v>
      </c>
      <c r="H66" s="164">
        <v>6436</v>
      </c>
      <c r="I66" s="165">
        <f>IFERROR(H66/G66-1,"-")</f>
        <v>-0.5516232409084576</v>
      </c>
      <c r="J66" s="164">
        <f t="shared" si="20"/>
        <v>-7918</v>
      </c>
      <c r="K66" s="165">
        <f>H66/H$8</f>
        <v>7.2756204201659491E-4</v>
      </c>
      <c r="L66" s="79"/>
    </row>
    <row r="67" spans="1:12" x14ac:dyDescent="0.25">
      <c r="A67" s="162" t="s">
        <v>100</v>
      </c>
      <c r="B67" s="163" t="s">
        <v>100</v>
      </c>
      <c r="C67" s="164">
        <v>15274</v>
      </c>
      <c r="D67" s="164">
        <v>349</v>
      </c>
      <c r="E67" s="164">
        <v>11421</v>
      </c>
      <c r="F67" s="164">
        <v>7766</v>
      </c>
      <c r="G67" s="164">
        <v>19979</v>
      </c>
      <c r="H67" s="164">
        <v>19773</v>
      </c>
      <c r="I67" s="165">
        <f>IFERROR(H67/G67-1,"-")</f>
        <v>-1.0310826367686099E-2</v>
      </c>
      <c r="J67" s="164">
        <f t="shared" si="20"/>
        <v>-206</v>
      </c>
      <c r="K67" s="165">
        <f>H67/H$8</f>
        <v>2.2352523705397964E-3</v>
      </c>
      <c r="L67" s="79"/>
    </row>
    <row r="68" spans="1:12" x14ac:dyDescent="0.25">
      <c r="A68" s="162"/>
      <c r="B68" s="159" t="s">
        <v>107</v>
      </c>
      <c r="C68" s="160">
        <v>126943</v>
      </c>
      <c r="D68" s="160">
        <v>35138</v>
      </c>
      <c r="E68" s="160">
        <v>170346</v>
      </c>
      <c r="F68" s="160">
        <v>321487</v>
      </c>
      <c r="G68" s="160">
        <v>329892</v>
      </c>
      <c r="H68" s="160">
        <v>250579</v>
      </c>
      <c r="I68" s="161">
        <f>IFERROR(H68/G68-1,"-")</f>
        <v>-0.24042110751397427</v>
      </c>
      <c r="J68" s="160">
        <f t="shared" si="20"/>
        <v>-79313</v>
      </c>
      <c r="K68" s="161">
        <f>H68/H$8</f>
        <v>2.8326875221640201E-2</v>
      </c>
      <c r="L68" s="79"/>
    </row>
    <row r="69" spans="1:12" s="56" customFormat="1" x14ac:dyDescent="0.25">
      <c r="A69" s="162"/>
      <c r="B69" s="163" t="s">
        <v>110</v>
      </c>
      <c r="C69" s="164">
        <v>48594</v>
      </c>
      <c r="D69" s="164">
        <v>345</v>
      </c>
      <c r="E69" s="164">
        <v>59461</v>
      </c>
      <c r="F69" s="164">
        <v>106700</v>
      </c>
      <c r="G69" s="164">
        <v>106979</v>
      </c>
      <c r="H69" s="164">
        <v>103034</v>
      </c>
      <c r="I69" s="165">
        <f t="shared" ref="I69:I76" si="21">IFERROR(H69/G69-1,"-")</f>
        <v>-3.6876396302077952E-2</v>
      </c>
      <c r="J69" s="164">
        <f t="shared" si="20"/>
        <v>-3945</v>
      </c>
      <c r="K69" s="165">
        <f t="shared" ref="K69:K76" si="22">H69/H$8</f>
        <v>1.1647549322115884E-2</v>
      </c>
      <c r="L69" s="166"/>
    </row>
    <row r="70" spans="1:12" s="56" customFormat="1" x14ac:dyDescent="0.25">
      <c r="A70" s="162"/>
      <c r="B70" s="163" t="s">
        <v>113</v>
      </c>
      <c r="C70" s="164">
        <v>16991</v>
      </c>
      <c r="D70" s="164">
        <v>9543</v>
      </c>
      <c r="E70" s="164">
        <v>22427</v>
      </c>
      <c r="F70" s="164">
        <v>22122</v>
      </c>
      <c r="G70" s="164">
        <v>29264</v>
      </c>
      <c r="H70" s="164">
        <v>23956</v>
      </c>
      <c r="I70" s="165">
        <f t="shared" si="21"/>
        <v>-0.1813832695462001</v>
      </c>
      <c r="J70" s="164">
        <f t="shared" si="20"/>
        <v>-5308</v>
      </c>
      <c r="K70" s="165">
        <f t="shared" si="22"/>
        <v>2.7081224795757531E-3</v>
      </c>
      <c r="L70" s="166"/>
    </row>
    <row r="71" spans="1:12" x14ac:dyDescent="0.25">
      <c r="A71" s="162"/>
      <c r="B71" s="163" t="s">
        <v>116</v>
      </c>
      <c r="C71" s="164">
        <v>15594</v>
      </c>
      <c r="D71" s="164">
        <v>2764</v>
      </c>
      <c r="E71" s="164">
        <v>17425</v>
      </c>
      <c r="F71" s="164">
        <v>47715</v>
      </c>
      <c r="G71" s="164">
        <v>35992</v>
      </c>
      <c r="H71" s="164">
        <v>15556</v>
      </c>
      <c r="I71" s="165">
        <f t="shared" si="21"/>
        <v>-0.56779284285396758</v>
      </c>
      <c r="J71" s="164">
        <f t="shared" si="20"/>
        <v>-20436</v>
      </c>
      <c r="K71" s="165">
        <f t="shared" si="22"/>
        <v>1.7585387081432799E-3</v>
      </c>
      <c r="L71" s="79"/>
    </row>
    <row r="72" spans="1:12" x14ac:dyDescent="0.25">
      <c r="A72" s="162"/>
      <c r="B72" s="163" t="s">
        <v>123</v>
      </c>
      <c r="C72" s="164">
        <v>1231</v>
      </c>
      <c r="D72" s="164">
        <v>933</v>
      </c>
      <c r="E72" s="164">
        <v>8563</v>
      </c>
      <c r="F72" s="164">
        <v>6841</v>
      </c>
      <c r="G72" s="164">
        <v>13597</v>
      </c>
      <c r="H72" s="164">
        <v>10508</v>
      </c>
      <c r="I72" s="165">
        <f t="shared" si="21"/>
        <v>-0.22718246672060016</v>
      </c>
      <c r="J72" s="164">
        <f t="shared" si="20"/>
        <v>-3089</v>
      </c>
      <c r="K72" s="165">
        <f t="shared" si="22"/>
        <v>1.1878840797871937E-3</v>
      </c>
      <c r="L72" s="79"/>
    </row>
    <row r="73" spans="1:12" x14ac:dyDescent="0.25">
      <c r="A73" s="162"/>
      <c r="B73" s="163" t="s">
        <v>119</v>
      </c>
      <c r="C73" s="164">
        <v>2635</v>
      </c>
      <c r="D73" s="164">
        <v>4910</v>
      </c>
      <c r="E73" s="164">
        <v>5926</v>
      </c>
      <c r="F73" s="164">
        <v>5026</v>
      </c>
      <c r="G73" s="164">
        <v>7311</v>
      </c>
      <c r="H73" s="164">
        <v>5634</v>
      </c>
      <c r="I73" s="165">
        <f t="shared" si="21"/>
        <v>-0.22938038572014774</v>
      </c>
      <c r="J73" s="164">
        <f t="shared" si="20"/>
        <v>-1677</v>
      </c>
      <c r="K73" s="165">
        <f t="shared" si="22"/>
        <v>6.3689940098220872E-4</v>
      </c>
      <c r="L73" s="79"/>
    </row>
    <row r="74" spans="1:12" x14ac:dyDescent="0.25">
      <c r="A74" s="162"/>
      <c r="B74" s="163" t="s">
        <v>128</v>
      </c>
      <c r="C74" s="164">
        <v>5452</v>
      </c>
      <c r="D74" s="164">
        <v>0</v>
      </c>
      <c r="E74" s="164">
        <v>6675</v>
      </c>
      <c r="F74" s="164">
        <v>21659</v>
      </c>
      <c r="G74" s="164">
        <v>16248</v>
      </c>
      <c r="H74" s="164">
        <v>9141</v>
      </c>
      <c r="I74" s="165">
        <f t="shared" si="21"/>
        <v>-0.4374076809453471</v>
      </c>
      <c r="J74" s="164">
        <f t="shared" si="20"/>
        <v>-7107</v>
      </c>
      <c r="K74" s="165">
        <f t="shared" si="22"/>
        <v>1.0333506255552664E-3</v>
      </c>
      <c r="L74" s="79"/>
    </row>
    <row r="75" spans="1:12" x14ac:dyDescent="0.25">
      <c r="A75" s="162" t="s">
        <v>144</v>
      </c>
      <c r="B75" s="163" t="s">
        <v>131</v>
      </c>
      <c r="C75" s="164">
        <v>4537</v>
      </c>
      <c r="D75" s="164">
        <v>0</v>
      </c>
      <c r="E75" s="164">
        <v>2066</v>
      </c>
      <c r="F75" s="164">
        <v>5459</v>
      </c>
      <c r="G75" s="164">
        <v>8973</v>
      </c>
      <c r="H75" s="164">
        <v>12424</v>
      </c>
      <c r="I75" s="165">
        <f t="shared" si="21"/>
        <v>0.38459823916193026</v>
      </c>
      <c r="J75" s="164">
        <f t="shared" si="20"/>
        <v>3451</v>
      </c>
      <c r="K75" s="165">
        <f t="shared" si="22"/>
        <v>1.4044796162234578E-3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31909</v>
      </c>
      <c r="D76" s="169">
        <f t="shared" ref="D76:H76" si="24">D68-SUM(D69:D75)</f>
        <v>16643</v>
      </c>
      <c r="E76" s="169">
        <f t="shared" si="24"/>
        <v>47803</v>
      </c>
      <c r="F76" s="169">
        <f t="shared" si="24"/>
        <v>105965</v>
      </c>
      <c r="G76" s="169">
        <f t="shared" si="24"/>
        <v>111528</v>
      </c>
      <c r="H76" s="169">
        <f t="shared" si="24"/>
        <v>70326</v>
      </c>
      <c r="I76" s="170">
        <f t="shared" si="21"/>
        <v>-0.36943189154293088</v>
      </c>
      <c r="J76" s="169">
        <f>H76-G76</f>
        <v>-41202</v>
      </c>
      <c r="K76" s="170">
        <f t="shared" si="22"/>
        <v>7.9500509892571555E-3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1142147</v>
      </c>
      <c r="D78" s="176">
        <v>91345</v>
      </c>
      <c r="E78" s="176">
        <v>928655</v>
      </c>
      <c r="F78" s="176">
        <v>1307268</v>
      </c>
      <c r="G78" s="176">
        <v>1458253</v>
      </c>
      <c r="H78" s="176">
        <v>1472865</v>
      </c>
      <c r="I78" s="177">
        <f>IFERROR(H78/G78-1,"-")</f>
        <v>1.0020209113233536E-2</v>
      </c>
      <c r="J78" s="176">
        <f>H78-G78</f>
        <v>14612</v>
      </c>
      <c r="K78" s="177">
        <f>H78/H$8</f>
        <v>0.16650103589415352</v>
      </c>
      <c r="L78" s="79"/>
    </row>
    <row r="79" spans="1:12" x14ac:dyDescent="0.25">
      <c r="A79" s="162" t="s">
        <v>96</v>
      </c>
      <c r="B79" s="159" t="s">
        <v>97</v>
      </c>
      <c r="C79" s="160">
        <v>252645</v>
      </c>
      <c r="D79" s="160">
        <v>24945</v>
      </c>
      <c r="E79" s="160">
        <v>263122</v>
      </c>
      <c r="F79" s="160">
        <v>321995</v>
      </c>
      <c r="G79" s="160">
        <v>279394</v>
      </c>
      <c r="H79" s="160">
        <v>275362</v>
      </c>
      <c r="I79" s="161">
        <f>IFERROR(H79/G79-1,"-")</f>
        <v>-1.4431233312096947E-2</v>
      </c>
      <c r="J79" s="160">
        <f t="shared" ref="J79:J89" si="25">H79-G79</f>
        <v>-4032</v>
      </c>
      <c r="K79" s="161">
        <f>H79/H$8</f>
        <v>3.1128486484427221E-2</v>
      </c>
      <c r="L79" s="79"/>
    </row>
    <row r="80" spans="1:12" x14ac:dyDescent="0.25">
      <c r="A80" s="162" t="s">
        <v>103</v>
      </c>
      <c r="B80" s="163" t="s">
        <v>103</v>
      </c>
      <c r="C80" s="164">
        <v>22000</v>
      </c>
      <c r="D80" s="164">
        <v>11650</v>
      </c>
      <c r="E80" s="164">
        <v>33787</v>
      </c>
      <c r="F80" s="164">
        <v>34913</v>
      </c>
      <c r="G80" s="164">
        <v>30679</v>
      </c>
      <c r="H80" s="164">
        <v>29722</v>
      </c>
      <c r="I80" s="165">
        <f>IFERROR(H80/G80-1,"-")</f>
        <v>-3.1193976335604168E-2</v>
      </c>
      <c r="J80" s="164">
        <f t="shared" si="25"/>
        <v>-957</v>
      </c>
      <c r="K80" s="165">
        <f>H80/H$8</f>
        <v>3.3599439112519005E-3</v>
      </c>
      <c r="L80" s="79"/>
    </row>
    <row r="81" spans="1:12" x14ac:dyDescent="0.25">
      <c r="A81" s="162" t="s">
        <v>100</v>
      </c>
      <c r="B81" s="163" t="s">
        <v>100</v>
      </c>
      <c r="C81" s="164">
        <v>230645</v>
      </c>
      <c r="D81" s="164">
        <v>13295</v>
      </c>
      <c r="E81" s="164">
        <v>229335</v>
      </c>
      <c r="F81" s="164">
        <v>287082</v>
      </c>
      <c r="G81" s="164">
        <v>248715</v>
      </c>
      <c r="H81" s="164">
        <v>245640</v>
      </c>
      <c r="I81" s="165">
        <f>IFERROR(H81/G81-1,"-")</f>
        <v>-1.2363548640009658E-2</v>
      </c>
      <c r="J81" s="164">
        <f t="shared" si="25"/>
        <v>-3075</v>
      </c>
      <c r="K81" s="165">
        <f>H81/H$8</f>
        <v>2.776854257317532E-2</v>
      </c>
      <c r="L81" s="79"/>
    </row>
    <row r="82" spans="1:12" x14ac:dyDescent="0.25">
      <c r="A82" s="162"/>
      <c r="B82" s="159" t="s">
        <v>107</v>
      </c>
      <c r="C82" s="160">
        <v>889502</v>
      </c>
      <c r="D82" s="160">
        <v>66400</v>
      </c>
      <c r="E82" s="160">
        <v>665533</v>
      </c>
      <c r="F82" s="160">
        <v>985273</v>
      </c>
      <c r="G82" s="160">
        <v>1178859</v>
      </c>
      <c r="H82" s="160">
        <v>1197503</v>
      </c>
      <c r="I82" s="161">
        <f>IFERROR(H82/G82-1,"-")</f>
        <v>1.5815292583761131E-2</v>
      </c>
      <c r="J82" s="160">
        <f t="shared" si="25"/>
        <v>18644</v>
      </c>
      <c r="K82" s="161">
        <f>H82/H$8</f>
        <v>0.13537254940972629</v>
      </c>
      <c r="L82" s="79"/>
    </row>
    <row r="83" spans="1:12" s="56" customFormat="1" x14ac:dyDescent="0.25">
      <c r="A83" s="162"/>
      <c r="B83" s="163" t="s">
        <v>110</v>
      </c>
      <c r="C83" s="164">
        <v>132162</v>
      </c>
      <c r="D83" s="164">
        <v>8582</v>
      </c>
      <c r="E83" s="164">
        <v>97067</v>
      </c>
      <c r="F83" s="164">
        <v>154181</v>
      </c>
      <c r="G83" s="164">
        <v>204057</v>
      </c>
      <c r="H83" s="164">
        <v>193676</v>
      </c>
      <c r="I83" s="165">
        <f t="shared" ref="I83:I90" si="26">IFERROR(H83/G83-1,"-")</f>
        <v>-5.08730403759734E-2</v>
      </c>
      <c r="J83" s="164">
        <f t="shared" si="25"/>
        <v>-10381</v>
      </c>
      <c r="K83" s="165">
        <f t="shared" ref="K83:K90" si="27">H83/H$8</f>
        <v>2.1894236489994723E-2</v>
      </c>
      <c r="L83" s="166"/>
    </row>
    <row r="84" spans="1:12" s="56" customFormat="1" x14ac:dyDescent="0.25">
      <c r="A84" s="162"/>
      <c r="B84" s="163" t="s">
        <v>113</v>
      </c>
      <c r="C84" s="164">
        <v>383453</v>
      </c>
      <c r="D84" s="164">
        <v>21653</v>
      </c>
      <c r="E84" s="164">
        <v>265292</v>
      </c>
      <c r="F84" s="164">
        <v>392587</v>
      </c>
      <c r="G84" s="164">
        <v>458386</v>
      </c>
      <c r="H84" s="164">
        <v>444975</v>
      </c>
      <c r="I84" s="165">
        <f t="shared" si="26"/>
        <v>-2.9257001740890853E-2</v>
      </c>
      <c r="J84" s="164">
        <f t="shared" si="25"/>
        <v>-13411</v>
      </c>
      <c r="K84" s="165">
        <f t="shared" si="27"/>
        <v>5.0302504606329138E-2</v>
      </c>
      <c r="L84" s="166"/>
    </row>
    <row r="85" spans="1:12" x14ac:dyDescent="0.25">
      <c r="A85" s="162"/>
      <c r="B85" s="163" t="s">
        <v>116</v>
      </c>
      <c r="C85" s="164">
        <v>35742</v>
      </c>
      <c r="D85" s="164">
        <v>10857</v>
      </c>
      <c r="E85" s="164">
        <v>42718</v>
      </c>
      <c r="F85" s="164">
        <v>62359</v>
      </c>
      <c r="G85" s="164">
        <v>88919</v>
      </c>
      <c r="H85" s="164">
        <v>93899</v>
      </c>
      <c r="I85" s="165">
        <f t="shared" si="26"/>
        <v>5.6006027958029225E-2</v>
      </c>
      <c r="J85" s="164">
        <f t="shared" si="25"/>
        <v>4980</v>
      </c>
      <c r="K85" s="165">
        <f t="shared" si="27"/>
        <v>1.0614876970683071E-2</v>
      </c>
      <c r="L85" s="79"/>
    </row>
    <row r="86" spans="1:12" x14ac:dyDescent="0.25">
      <c r="A86" s="162"/>
      <c r="B86" s="163" t="s">
        <v>123</v>
      </c>
      <c r="C86" s="164">
        <v>10923</v>
      </c>
      <c r="D86" s="164">
        <v>851</v>
      </c>
      <c r="E86" s="164">
        <v>17116</v>
      </c>
      <c r="F86" s="164">
        <v>17218</v>
      </c>
      <c r="G86" s="164">
        <v>23948</v>
      </c>
      <c r="H86" s="164">
        <v>32143</v>
      </c>
      <c r="I86" s="165">
        <f t="shared" si="26"/>
        <v>0.34219976616001335</v>
      </c>
      <c r="J86" s="164">
        <f t="shared" si="25"/>
        <v>8195</v>
      </c>
      <c r="K86" s="165">
        <f t="shared" si="27"/>
        <v>3.6336275196611886E-3</v>
      </c>
      <c r="L86" s="79"/>
    </row>
    <row r="87" spans="1:12" x14ac:dyDescent="0.25">
      <c r="A87" s="162"/>
      <c r="B87" s="163" t="s">
        <v>119</v>
      </c>
      <c r="C87" s="164">
        <v>7617</v>
      </c>
      <c r="D87" s="164">
        <v>603</v>
      </c>
      <c r="E87" s="164">
        <v>8837</v>
      </c>
      <c r="F87" s="164">
        <v>10371</v>
      </c>
      <c r="G87" s="164">
        <v>11406</v>
      </c>
      <c r="H87" s="164">
        <v>14835</v>
      </c>
      <c r="I87" s="165">
        <f t="shared" si="26"/>
        <v>0.30063124671225672</v>
      </c>
      <c r="J87" s="164">
        <f t="shared" si="25"/>
        <v>3429</v>
      </c>
      <c r="K87" s="165">
        <f t="shared" si="27"/>
        <v>1.6770327677619926E-3</v>
      </c>
      <c r="L87" s="79"/>
    </row>
    <row r="88" spans="1:12" x14ac:dyDescent="0.25">
      <c r="A88" s="162"/>
      <c r="B88" s="163" t="s">
        <v>128</v>
      </c>
      <c r="C88" s="164">
        <v>30187</v>
      </c>
      <c r="D88" s="164">
        <v>428</v>
      </c>
      <c r="E88" s="164">
        <v>23756</v>
      </c>
      <c r="F88" s="164">
        <v>40113</v>
      </c>
      <c r="G88" s="164">
        <v>37184</v>
      </c>
      <c r="H88" s="164">
        <v>36824</v>
      </c>
      <c r="I88" s="165">
        <f t="shared" si="26"/>
        <v>-9.6815834767641773E-3</v>
      </c>
      <c r="J88" s="164">
        <f t="shared" si="25"/>
        <v>-360</v>
      </c>
      <c r="K88" s="165">
        <f t="shared" si="27"/>
        <v>4.1627943808606417E-3</v>
      </c>
      <c r="L88" s="79"/>
    </row>
    <row r="89" spans="1:12" x14ac:dyDescent="0.25">
      <c r="A89" s="162" t="s">
        <v>144</v>
      </c>
      <c r="B89" s="163" t="s">
        <v>131</v>
      </c>
      <c r="C89" s="164">
        <v>48638</v>
      </c>
      <c r="D89" s="164">
        <v>1344</v>
      </c>
      <c r="E89" s="164">
        <v>20629</v>
      </c>
      <c r="F89" s="164">
        <v>38294</v>
      </c>
      <c r="G89" s="164">
        <v>42940</v>
      </c>
      <c r="H89" s="164">
        <v>34906</v>
      </c>
      <c r="I89" s="165">
        <f t="shared" si="26"/>
        <v>-0.18709827666511414</v>
      </c>
      <c r="J89" s="164">
        <f t="shared" si="25"/>
        <v>-8034</v>
      </c>
      <c r="K89" s="165">
        <f t="shared" si="27"/>
        <v>3.9459727530502271E-3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240780</v>
      </c>
      <c r="D90" s="169">
        <f t="shared" ref="D90:H90" si="29">D82-SUM(D83:D89)</f>
        <v>22082</v>
      </c>
      <c r="E90" s="169">
        <f t="shared" si="29"/>
        <v>190118</v>
      </c>
      <c r="F90" s="169">
        <f t="shared" si="29"/>
        <v>270150</v>
      </c>
      <c r="G90" s="169">
        <f t="shared" si="29"/>
        <v>312019</v>
      </c>
      <c r="H90" s="169">
        <f t="shared" si="29"/>
        <v>346245</v>
      </c>
      <c r="I90" s="170">
        <f t="shared" si="26"/>
        <v>0.10969203798486626</v>
      </c>
      <c r="J90" s="169">
        <f>H90-G90</f>
        <v>34226</v>
      </c>
      <c r="K90" s="170">
        <f t="shared" si="27"/>
        <v>3.9141503921385316E-2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33659</v>
      </c>
      <c r="D92" s="176">
        <v>10819</v>
      </c>
      <c r="E92" s="176">
        <v>35493</v>
      </c>
      <c r="F92" s="176">
        <v>44207</v>
      </c>
      <c r="G92" s="176">
        <v>45011</v>
      </c>
      <c r="H92" s="176">
        <v>41460</v>
      </c>
      <c r="I92" s="177">
        <f>IFERROR(H92/G92-1,"-")</f>
        <v>-7.8891826442425206E-2</v>
      </c>
      <c r="J92" s="176">
        <f>H92-G92</f>
        <v>-3551</v>
      </c>
      <c r="K92" s="177">
        <f>H92/H$8</f>
        <v>4.6868741861417068E-3</v>
      </c>
      <c r="L92" s="79"/>
    </row>
    <row r="93" spans="1:12" x14ac:dyDescent="0.25">
      <c r="A93" s="162" t="s">
        <v>96</v>
      </c>
      <c r="B93" s="159" t="s">
        <v>97</v>
      </c>
      <c r="C93" s="160">
        <v>13378</v>
      </c>
      <c r="D93" s="160">
        <v>4922</v>
      </c>
      <c r="E93" s="160">
        <v>14795</v>
      </c>
      <c r="F93" s="160">
        <v>17825</v>
      </c>
      <c r="G93" s="160">
        <v>14026</v>
      </c>
      <c r="H93" s="160">
        <v>13493</v>
      </c>
      <c r="I93" s="161">
        <f>IFERROR(H93/G93-1,"-")</f>
        <v>-3.8000855553971147E-2</v>
      </c>
      <c r="J93" s="160">
        <f t="shared" ref="J93:J103" si="30">H93-G93</f>
        <v>-533</v>
      </c>
      <c r="K93" s="161">
        <f>H93/H$8</f>
        <v>1.5253254557069476E-3</v>
      </c>
      <c r="L93" s="79"/>
    </row>
    <row r="94" spans="1:12" x14ac:dyDescent="0.25">
      <c r="A94" s="162" t="s">
        <v>103</v>
      </c>
      <c r="B94" s="163" t="s">
        <v>103</v>
      </c>
      <c r="C94" s="164">
        <v>6425</v>
      </c>
      <c r="D94" s="164">
        <v>2839</v>
      </c>
      <c r="E94" s="164">
        <v>6706</v>
      </c>
      <c r="F94" s="164">
        <v>4103</v>
      </c>
      <c r="G94" s="164">
        <v>3688</v>
      </c>
      <c r="H94" s="164">
        <v>3948</v>
      </c>
      <c r="I94" s="165">
        <f>IFERROR(H94/G94-1,"-")</f>
        <v>7.0498915401301598E-2</v>
      </c>
      <c r="J94" s="164">
        <f t="shared" si="30"/>
        <v>260</v>
      </c>
      <c r="K94" s="165">
        <f>H94/H$8</f>
        <v>4.4630437257326235E-4</v>
      </c>
      <c r="L94" s="79"/>
    </row>
    <row r="95" spans="1:12" x14ac:dyDescent="0.25">
      <c r="A95" s="162" t="s">
        <v>100</v>
      </c>
      <c r="B95" s="163" t="s">
        <v>100</v>
      </c>
      <c r="C95" s="164">
        <v>6953</v>
      </c>
      <c r="D95" s="164">
        <v>2083</v>
      </c>
      <c r="E95" s="164">
        <v>8089</v>
      </c>
      <c r="F95" s="164">
        <v>13722</v>
      </c>
      <c r="G95" s="164">
        <v>10338</v>
      </c>
      <c r="H95" s="164">
        <v>9545</v>
      </c>
      <c r="I95" s="165">
        <f>IFERROR(H95/G95-1,"-")</f>
        <v>-7.6707293480363758E-2</v>
      </c>
      <c r="J95" s="164">
        <f t="shared" si="30"/>
        <v>-793</v>
      </c>
      <c r="K95" s="165">
        <f>H95/H$8</f>
        <v>1.0790210831336852E-3</v>
      </c>
      <c r="L95" s="79"/>
    </row>
    <row r="96" spans="1:12" x14ac:dyDescent="0.25">
      <c r="A96" s="162"/>
      <c r="B96" s="159" t="s">
        <v>107</v>
      </c>
      <c r="C96" s="160">
        <v>20281</v>
      </c>
      <c r="D96" s="160">
        <v>5897</v>
      </c>
      <c r="E96" s="160">
        <v>20698</v>
      </c>
      <c r="F96" s="160">
        <v>26382</v>
      </c>
      <c r="G96" s="160">
        <v>30985</v>
      </c>
      <c r="H96" s="160">
        <v>27967</v>
      </c>
      <c r="I96" s="161">
        <f>IFERROR(H96/G96-1,"-")</f>
        <v>-9.7401968694529661E-2</v>
      </c>
      <c r="J96" s="160">
        <f t="shared" si="30"/>
        <v>-3018</v>
      </c>
      <c r="K96" s="161">
        <f>H96/H$8</f>
        <v>3.1615487304347588E-3</v>
      </c>
      <c r="L96" s="79"/>
    </row>
    <row r="97" spans="1:12" s="56" customFormat="1" x14ac:dyDescent="0.25">
      <c r="A97" s="162"/>
      <c r="B97" s="163" t="s">
        <v>110</v>
      </c>
      <c r="C97" s="164">
        <v>4441</v>
      </c>
      <c r="D97" s="164">
        <v>129</v>
      </c>
      <c r="E97" s="164">
        <v>3423</v>
      </c>
      <c r="F97" s="164">
        <v>5016</v>
      </c>
      <c r="G97" s="164">
        <v>5438</v>
      </c>
      <c r="H97" s="164">
        <v>4339</v>
      </c>
      <c r="I97" s="165">
        <f t="shared" ref="I97:I104" si="31">IFERROR(H97/G97-1,"-")</f>
        <v>-0.20209635895549838</v>
      </c>
      <c r="J97" s="164">
        <f t="shared" si="30"/>
        <v>-1099</v>
      </c>
      <c r="K97" s="165">
        <f t="shared" ref="K97:K104" si="32">H97/H$8</f>
        <v>4.9050523621970246E-4</v>
      </c>
      <c r="L97" s="166"/>
    </row>
    <row r="98" spans="1:12" s="56" customFormat="1" x14ac:dyDescent="0.25">
      <c r="A98" s="162"/>
      <c r="B98" s="163" t="s">
        <v>113</v>
      </c>
      <c r="C98" s="164">
        <v>6467</v>
      </c>
      <c r="D98" s="164">
        <v>1899</v>
      </c>
      <c r="E98" s="164">
        <v>6643</v>
      </c>
      <c r="F98" s="164">
        <v>8511</v>
      </c>
      <c r="G98" s="164">
        <v>10033</v>
      </c>
      <c r="H98" s="164">
        <v>9234</v>
      </c>
      <c r="I98" s="165">
        <f t="shared" si="31"/>
        <v>-7.9637197249078029E-2</v>
      </c>
      <c r="J98" s="164">
        <f t="shared" si="30"/>
        <v>-799</v>
      </c>
      <c r="K98" s="165">
        <f t="shared" si="32"/>
        <v>1.0438638744532686E-3</v>
      </c>
      <c r="L98" s="166"/>
    </row>
    <row r="99" spans="1:12" x14ac:dyDescent="0.25">
      <c r="A99" s="162"/>
      <c r="B99" s="163" t="s">
        <v>116</v>
      </c>
      <c r="C99" s="164">
        <v>2656</v>
      </c>
      <c r="D99" s="164">
        <v>1761</v>
      </c>
      <c r="E99" s="164">
        <v>2579</v>
      </c>
      <c r="F99" s="164">
        <v>3163</v>
      </c>
      <c r="G99" s="164">
        <v>3516</v>
      </c>
      <c r="H99" s="164">
        <v>3310</v>
      </c>
      <c r="I99" s="165">
        <f t="shared" si="31"/>
        <v>-5.8589306029579014E-2</v>
      </c>
      <c r="J99" s="164">
        <f t="shared" si="30"/>
        <v>-206</v>
      </c>
      <c r="K99" s="165">
        <f t="shared" si="32"/>
        <v>3.7418122421922453E-4</v>
      </c>
      <c r="L99" s="79"/>
    </row>
    <row r="100" spans="1:12" x14ac:dyDescent="0.25">
      <c r="A100" s="162"/>
      <c r="B100" s="163" t="s">
        <v>123</v>
      </c>
      <c r="C100" s="164">
        <v>839</v>
      </c>
      <c r="D100" s="164">
        <v>74</v>
      </c>
      <c r="E100" s="164">
        <v>1343</v>
      </c>
      <c r="F100" s="164">
        <v>1581</v>
      </c>
      <c r="G100" s="164">
        <v>1667</v>
      </c>
      <c r="H100" s="164">
        <v>1217</v>
      </c>
      <c r="I100" s="165">
        <f t="shared" si="31"/>
        <v>-0.26994601079784042</v>
      </c>
      <c r="J100" s="164">
        <f t="shared" si="30"/>
        <v>-450</v>
      </c>
      <c r="K100" s="165">
        <f t="shared" si="32"/>
        <v>1.3757660117063331E-4</v>
      </c>
      <c r="L100" s="79"/>
    </row>
    <row r="101" spans="1:12" x14ac:dyDescent="0.25">
      <c r="A101" s="162"/>
      <c r="B101" s="163" t="s">
        <v>119</v>
      </c>
      <c r="C101" s="164">
        <v>294</v>
      </c>
      <c r="D101" s="164">
        <v>186</v>
      </c>
      <c r="E101" s="164">
        <v>741</v>
      </c>
      <c r="F101" s="164">
        <v>605</v>
      </c>
      <c r="G101" s="164">
        <v>985</v>
      </c>
      <c r="H101" s="164">
        <v>1039</v>
      </c>
      <c r="I101" s="165">
        <f t="shared" si="31"/>
        <v>5.4822335025380697E-2</v>
      </c>
      <c r="J101" s="164">
        <f t="shared" si="30"/>
        <v>54</v>
      </c>
      <c r="K101" s="165">
        <f t="shared" si="32"/>
        <v>1.1745446887123091E-4</v>
      </c>
      <c r="L101" s="79"/>
    </row>
    <row r="102" spans="1:12" x14ac:dyDescent="0.25">
      <c r="A102" s="162"/>
      <c r="B102" s="163" t="s">
        <v>128</v>
      </c>
      <c r="C102" s="164">
        <v>565</v>
      </c>
      <c r="D102" s="164">
        <v>17</v>
      </c>
      <c r="E102" s="164">
        <v>478</v>
      </c>
      <c r="F102" s="164">
        <v>189</v>
      </c>
      <c r="G102" s="164">
        <v>369</v>
      </c>
      <c r="H102" s="164">
        <v>238</v>
      </c>
      <c r="I102" s="165">
        <f t="shared" si="31"/>
        <v>-0.3550135501355014</v>
      </c>
      <c r="J102" s="164">
        <f t="shared" si="30"/>
        <v>-131</v>
      </c>
      <c r="K102" s="165">
        <f t="shared" si="32"/>
        <v>2.6904873523920073E-5</v>
      </c>
      <c r="L102" s="79"/>
    </row>
    <row r="103" spans="1:12" x14ac:dyDescent="0.25">
      <c r="A103" s="162" t="s">
        <v>144</v>
      </c>
      <c r="B103" s="163" t="s">
        <v>131</v>
      </c>
      <c r="C103" s="164">
        <v>210</v>
      </c>
      <c r="D103" s="164">
        <v>70</v>
      </c>
      <c r="E103" s="164">
        <v>174</v>
      </c>
      <c r="F103" s="164">
        <v>400</v>
      </c>
      <c r="G103" s="164">
        <v>752</v>
      </c>
      <c r="H103" s="164">
        <v>328</v>
      </c>
      <c r="I103" s="165">
        <f t="shared" si="31"/>
        <v>-0.56382978723404253</v>
      </c>
      <c r="J103" s="164">
        <f t="shared" si="30"/>
        <v>-424</v>
      </c>
      <c r="K103" s="165">
        <f t="shared" si="32"/>
        <v>3.7078985360696567E-5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4809</v>
      </c>
      <c r="D104" s="169">
        <f t="shared" ref="D104:H104" si="34">D96-SUM(D97:D103)</f>
        <v>1761</v>
      </c>
      <c r="E104" s="169">
        <f t="shared" si="34"/>
        <v>5317</v>
      </c>
      <c r="F104" s="169">
        <f t="shared" si="34"/>
        <v>6917</v>
      </c>
      <c r="G104" s="169">
        <f t="shared" si="34"/>
        <v>8225</v>
      </c>
      <c r="H104" s="169">
        <f t="shared" si="34"/>
        <v>8262</v>
      </c>
      <c r="I104" s="170">
        <f t="shared" si="31"/>
        <v>4.4984802431611293E-3</v>
      </c>
      <c r="J104" s="169">
        <f>H104-G104</f>
        <v>37</v>
      </c>
      <c r="K104" s="170">
        <f t="shared" si="32"/>
        <v>9.3398346661608246E-4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248643</v>
      </c>
      <c r="D106" s="176">
        <v>54271</v>
      </c>
      <c r="E106" s="176">
        <v>306345</v>
      </c>
      <c r="F106" s="176">
        <v>315450</v>
      </c>
      <c r="G106" s="176">
        <v>350741</v>
      </c>
      <c r="H106" s="176">
        <v>343323</v>
      </c>
      <c r="I106" s="177">
        <f>IFERROR(H106/G106-1,"-")</f>
        <v>-2.114950918198899E-2</v>
      </c>
      <c r="J106" s="176">
        <f>H106-G106</f>
        <v>-7418</v>
      </c>
      <c r="K106" s="177">
        <f>H106/H$8</f>
        <v>3.8811184423751303E-2</v>
      </c>
      <c r="L106" s="79"/>
    </row>
    <row r="107" spans="1:12" x14ac:dyDescent="0.25">
      <c r="A107" s="162" t="s">
        <v>96</v>
      </c>
      <c r="B107" s="159" t="s">
        <v>97</v>
      </c>
      <c r="C107" s="160">
        <v>42776</v>
      </c>
      <c r="D107" s="160">
        <v>14828</v>
      </c>
      <c r="E107" s="160">
        <v>29442</v>
      </c>
      <c r="F107" s="160">
        <v>39536</v>
      </c>
      <c r="G107" s="160">
        <v>35763</v>
      </c>
      <c r="H107" s="160">
        <v>38292</v>
      </c>
      <c r="I107" s="161">
        <f>IFERROR(H107/G107-1,"-")</f>
        <v>7.0715543997986741E-2</v>
      </c>
      <c r="J107" s="160">
        <f t="shared" ref="J107:J117" si="35">H107-G107</f>
        <v>2529</v>
      </c>
      <c r="K107" s="161">
        <f>H107/H$8</f>
        <v>4.3287454494871742E-3</v>
      </c>
      <c r="L107" s="79"/>
    </row>
    <row r="108" spans="1:12" x14ac:dyDescent="0.25">
      <c r="A108" s="162" t="s">
        <v>103</v>
      </c>
      <c r="B108" s="163" t="s">
        <v>103</v>
      </c>
      <c r="C108" s="164">
        <v>3635</v>
      </c>
      <c r="D108" s="164">
        <v>14473</v>
      </c>
      <c r="E108" s="164">
        <v>13494</v>
      </c>
      <c r="F108" s="164">
        <v>9743</v>
      </c>
      <c r="G108" s="164">
        <v>7916</v>
      </c>
      <c r="H108" s="164">
        <v>11881</v>
      </c>
      <c r="I108" s="165">
        <f>IFERROR(H108/G108-1,"-")</f>
        <v>0.50088428499242044</v>
      </c>
      <c r="J108" s="164">
        <f t="shared" si="35"/>
        <v>3965</v>
      </c>
      <c r="K108" s="165">
        <f>H108/H$8</f>
        <v>1.3430958081415731E-3</v>
      </c>
      <c r="L108" s="79"/>
    </row>
    <row r="109" spans="1:12" x14ac:dyDescent="0.25">
      <c r="A109" s="162" t="s">
        <v>100</v>
      </c>
      <c r="B109" s="163" t="s">
        <v>100</v>
      </c>
      <c r="C109" s="164">
        <v>39141</v>
      </c>
      <c r="D109" s="164">
        <v>355</v>
      </c>
      <c r="E109" s="164">
        <v>15948</v>
      </c>
      <c r="F109" s="164">
        <v>29793</v>
      </c>
      <c r="G109" s="164">
        <v>27847</v>
      </c>
      <c r="H109" s="164">
        <v>26411</v>
      </c>
      <c r="I109" s="165">
        <f>IFERROR(H109/G109-1,"-")</f>
        <v>-5.1567493805436904E-2</v>
      </c>
      <c r="J109" s="164">
        <f t="shared" si="35"/>
        <v>-1436</v>
      </c>
      <c r="K109" s="165">
        <f>H109/H$8</f>
        <v>2.9856496413456007E-3</v>
      </c>
      <c r="L109" s="79"/>
    </row>
    <row r="110" spans="1:12" x14ac:dyDescent="0.25">
      <c r="A110" s="162"/>
      <c r="B110" s="159" t="s">
        <v>107</v>
      </c>
      <c r="C110" s="160">
        <v>205867</v>
      </c>
      <c r="D110" s="160">
        <v>39443</v>
      </c>
      <c r="E110" s="160">
        <v>276903</v>
      </c>
      <c r="F110" s="160">
        <v>275914</v>
      </c>
      <c r="G110" s="160">
        <v>314978</v>
      </c>
      <c r="H110" s="160">
        <v>305031</v>
      </c>
      <c r="I110" s="161">
        <f>IFERROR(H110/G110-1,"-")</f>
        <v>-3.157998336391743E-2</v>
      </c>
      <c r="J110" s="160">
        <f t="shared" si="35"/>
        <v>-9947</v>
      </c>
      <c r="K110" s="161">
        <f>H110/H$8</f>
        <v>3.4482438974264132E-2</v>
      </c>
      <c r="L110" s="79"/>
    </row>
    <row r="111" spans="1:12" s="56" customFormat="1" x14ac:dyDescent="0.25">
      <c r="A111" s="162"/>
      <c r="B111" s="163" t="s">
        <v>110</v>
      </c>
      <c r="C111" s="164">
        <v>117809</v>
      </c>
      <c r="D111" s="164">
        <v>18144</v>
      </c>
      <c r="E111" s="164">
        <v>162740</v>
      </c>
      <c r="F111" s="164">
        <v>160080</v>
      </c>
      <c r="G111" s="164">
        <v>175140</v>
      </c>
      <c r="H111" s="164">
        <v>163395</v>
      </c>
      <c r="I111" s="165">
        <f t="shared" ref="I111:I118" si="36">IFERROR(H111/G111-1,"-")</f>
        <v>-6.7060637204522044E-2</v>
      </c>
      <c r="J111" s="164">
        <f t="shared" si="35"/>
        <v>-11745</v>
      </c>
      <c r="K111" s="165">
        <f t="shared" ref="K111:K118" si="37">H111/H$8</f>
        <v>1.8471100039667732E-2</v>
      </c>
      <c r="L111" s="166"/>
    </row>
    <row r="112" spans="1:12" s="56" customFormat="1" x14ac:dyDescent="0.25">
      <c r="A112" s="162"/>
      <c r="B112" s="163" t="s">
        <v>113</v>
      </c>
      <c r="C112" s="164">
        <v>14803</v>
      </c>
      <c r="D112" s="164">
        <v>6429</v>
      </c>
      <c r="E112" s="164">
        <v>15839</v>
      </c>
      <c r="F112" s="164">
        <v>16705</v>
      </c>
      <c r="G112" s="164">
        <v>17105</v>
      </c>
      <c r="H112" s="164">
        <v>19156</v>
      </c>
      <c r="I112" s="165">
        <f t="shared" si="36"/>
        <v>0.11990646009938621</v>
      </c>
      <c r="J112" s="164">
        <f t="shared" si="35"/>
        <v>2051</v>
      </c>
      <c r="K112" s="165">
        <f t="shared" si="37"/>
        <v>2.1655031816143399E-3</v>
      </c>
      <c r="L112" s="166"/>
    </row>
    <row r="113" spans="1:12" x14ac:dyDescent="0.25">
      <c r="A113" s="162"/>
      <c r="B113" s="163" t="s">
        <v>116</v>
      </c>
      <c r="C113" s="164">
        <v>7410</v>
      </c>
      <c r="D113" s="164">
        <v>7184</v>
      </c>
      <c r="E113" s="164">
        <v>15724</v>
      </c>
      <c r="F113" s="164">
        <v>22256</v>
      </c>
      <c r="G113" s="164">
        <v>15443</v>
      </c>
      <c r="H113" s="164">
        <v>22055</v>
      </c>
      <c r="I113" s="165">
        <f t="shared" si="36"/>
        <v>0.42815515120119141</v>
      </c>
      <c r="J113" s="164">
        <f t="shared" si="35"/>
        <v>6612</v>
      </c>
      <c r="K113" s="165">
        <f t="shared" si="37"/>
        <v>2.4932226284456183E-3</v>
      </c>
      <c r="L113" s="79"/>
    </row>
    <row r="114" spans="1:12" x14ac:dyDescent="0.25">
      <c r="A114" s="162"/>
      <c r="B114" s="163" t="s">
        <v>123</v>
      </c>
      <c r="C114" s="164">
        <v>4179</v>
      </c>
      <c r="D114" s="164">
        <v>241</v>
      </c>
      <c r="E114" s="164">
        <v>13009</v>
      </c>
      <c r="F114" s="164">
        <v>9012</v>
      </c>
      <c r="G114" s="164">
        <v>10809</v>
      </c>
      <c r="H114" s="164">
        <v>11184</v>
      </c>
      <c r="I114" s="165">
        <f t="shared" si="36"/>
        <v>3.4693311129614157E-2</v>
      </c>
      <c r="J114" s="164">
        <f t="shared" si="35"/>
        <v>375</v>
      </c>
      <c r="K114" s="165">
        <f t="shared" si="37"/>
        <v>1.2643029642500929E-3</v>
      </c>
      <c r="L114" s="79"/>
    </row>
    <row r="115" spans="1:12" x14ac:dyDescent="0.25">
      <c r="A115" s="162"/>
      <c r="B115" s="163" t="s">
        <v>119</v>
      </c>
      <c r="C115" s="164">
        <v>5827</v>
      </c>
      <c r="D115" s="164">
        <v>973</v>
      </c>
      <c r="E115" s="164">
        <v>10988</v>
      </c>
      <c r="F115" s="164">
        <v>10657</v>
      </c>
      <c r="G115" s="164">
        <v>9911</v>
      </c>
      <c r="H115" s="164">
        <v>10032</v>
      </c>
      <c r="I115" s="165">
        <f t="shared" si="36"/>
        <v>1.2208657047724669E-2</v>
      </c>
      <c r="J115" s="164">
        <f t="shared" si="35"/>
        <v>121</v>
      </c>
      <c r="K115" s="165">
        <f t="shared" si="37"/>
        <v>1.1340743327393535E-3</v>
      </c>
      <c r="L115" s="79"/>
    </row>
    <row r="116" spans="1:12" x14ac:dyDescent="0.25">
      <c r="A116" s="162"/>
      <c r="B116" s="163" t="s">
        <v>128</v>
      </c>
      <c r="C116" s="164">
        <v>2277</v>
      </c>
      <c r="D116" s="164">
        <v>0</v>
      </c>
      <c r="E116" s="164">
        <v>2746</v>
      </c>
      <c r="F116" s="164">
        <v>4614</v>
      </c>
      <c r="G116" s="164">
        <v>8592</v>
      </c>
      <c r="H116" s="164">
        <v>4530</v>
      </c>
      <c r="I116" s="165">
        <f t="shared" si="36"/>
        <v>-0.4727653631284916</v>
      </c>
      <c r="J116" s="164">
        <f t="shared" si="35"/>
        <v>-4062</v>
      </c>
      <c r="K116" s="165">
        <f t="shared" si="37"/>
        <v>5.1209696245108375E-4</v>
      </c>
      <c r="L116" s="79"/>
    </row>
    <row r="117" spans="1:12" x14ac:dyDescent="0.25">
      <c r="A117" s="162" t="s">
        <v>144</v>
      </c>
      <c r="B117" s="163" t="s">
        <v>131</v>
      </c>
      <c r="C117" s="164">
        <v>7210</v>
      </c>
      <c r="D117" s="164">
        <v>0</v>
      </c>
      <c r="E117" s="164">
        <v>3981</v>
      </c>
      <c r="F117" s="164">
        <v>3983</v>
      </c>
      <c r="G117" s="164">
        <v>7689</v>
      </c>
      <c r="H117" s="164">
        <v>4154</v>
      </c>
      <c r="I117" s="165">
        <f t="shared" si="36"/>
        <v>-0.45974769150734818</v>
      </c>
      <c r="J117" s="164">
        <f t="shared" si="35"/>
        <v>-3535</v>
      </c>
      <c r="K117" s="165">
        <f t="shared" si="37"/>
        <v>4.69591784110773E-4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46352</v>
      </c>
      <c r="D118" s="169">
        <f t="shared" ref="D118:H118" si="39">D110-SUM(D111:D117)</f>
        <v>6472</v>
      </c>
      <c r="E118" s="169">
        <f t="shared" si="39"/>
        <v>51876</v>
      </c>
      <c r="F118" s="169">
        <f t="shared" si="39"/>
        <v>48607</v>
      </c>
      <c r="G118" s="169">
        <f t="shared" si="39"/>
        <v>70289</v>
      </c>
      <c r="H118" s="169">
        <f t="shared" si="39"/>
        <v>70525</v>
      </c>
      <c r="I118" s="170">
        <f t="shared" si="36"/>
        <v>3.3575666178207175E-3</v>
      </c>
      <c r="J118" s="169">
        <f>H118-G118</f>
        <v>236</v>
      </c>
      <c r="K118" s="170">
        <f t="shared" si="37"/>
        <v>7.9725470809851387E-3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118261</v>
      </c>
      <c r="D120" s="176">
        <v>46539</v>
      </c>
      <c r="E120" s="176">
        <v>129077</v>
      </c>
      <c r="F120" s="176">
        <v>170126</v>
      </c>
      <c r="G120" s="176">
        <v>177251</v>
      </c>
      <c r="H120" s="176">
        <v>166467</v>
      </c>
      <c r="I120" s="177">
        <f>IFERROR(H120/G120-1,"-")</f>
        <v>-6.0840277346813298E-2</v>
      </c>
      <c r="J120" s="176">
        <f>H120-G120</f>
        <v>-10784</v>
      </c>
      <c r="K120" s="177">
        <f>H120/H$8</f>
        <v>1.8818376390363035E-2</v>
      </c>
      <c r="L120" s="79"/>
    </row>
    <row r="121" spans="1:12" x14ac:dyDescent="0.25">
      <c r="A121" s="162" t="s">
        <v>96</v>
      </c>
      <c r="B121" s="159" t="s">
        <v>97</v>
      </c>
      <c r="C121" s="160">
        <v>50965</v>
      </c>
      <c r="D121" s="160">
        <v>26296</v>
      </c>
      <c r="E121" s="160">
        <v>55267</v>
      </c>
      <c r="F121" s="160">
        <v>75433</v>
      </c>
      <c r="G121" s="160">
        <v>75281</v>
      </c>
      <c r="H121" s="160">
        <v>77894</v>
      </c>
      <c r="I121" s="161">
        <f>IFERROR(H121/G121-1,"-")</f>
        <v>3.4709953374689517E-2</v>
      </c>
      <c r="J121" s="160">
        <f t="shared" ref="J121:J131" si="40">H121-G121</f>
        <v>2613</v>
      </c>
      <c r="K121" s="161">
        <f>H121/H$8</f>
        <v>8.8055807490429842E-3</v>
      </c>
      <c r="L121" s="79"/>
    </row>
    <row r="122" spans="1:12" x14ac:dyDescent="0.25">
      <c r="A122" s="162" t="s">
        <v>103</v>
      </c>
      <c r="B122" s="163" t="s">
        <v>103</v>
      </c>
      <c r="C122" s="164">
        <v>23473</v>
      </c>
      <c r="D122" s="164">
        <v>12361</v>
      </c>
      <c r="E122" s="164">
        <v>22365</v>
      </c>
      <c r="F122" s="164">
        <v>31669</v>
      </c>
      <c r="G122" s="164">
        <v>29809</v>
      </c>
      <c r="H122" s="164">
        <v>31667</v>
      </c>
      <c r="I122" s="165">
        <f>IFERROR(H122/G122-1,"-")</f>
        <v>6.2330168740984293E-2</v>
      </c>
      <c r="J122" s="164">
        <f t="shared" si="40"/>
        <v>1858</v>
      </c>
      <c r="K122" s="165">
        <f>H122/H$8</f>
        <v>3.5798177726133482E-3</v>
      </c>
      <c r="L122" s="79"/>
    </row>
    <row r="123" spans="1:12" x14ac:dyDescent="0.25">
      <c r="A123" s="162" t="s">
        <v>100</v>
      </c>
      <c r="B123" s="163" t="s">
        <v>100</v>
      </c>
      <c r="C123" s="164">
        <v>27492</v>
      </c>
      <c r="D123" s="164">
        <v>13935</v>
      </c>
      <c r="E123" s="164">
        <v>32902</v>
      </c>
      <c r="F123" s="164">
        <v>43764</v>
      </c>
      <c r="G123" s="164">
        <v>45472</v>
      </c>
      <c r="H123" s="164">
        <v>46227</v>
      </c>
      <c r="I123" s="165">
        <f>IFERROR(H123/G123-1,"-")</f>
        <v>1.660362420830408E-2</v>
      </c>
      <c r="J123" s="164">
        <f t="shared" si="40"/>
        <v>755</v>
      </c>
      <c r="K123" s="165">
        <f>H123/H$8</f>
        <v>5.2257629764296352E-3</v>
      </c>
      <c r="L123" s="79"/>
    </row>
    <row r="124" spans="1:12" x14ac:dyDescent="0.25">
      <c r="A124" s="162"/>
      <c r="B124" s="159" t="s">
        <v>107</v>
      </c>
      <c r="C124" s="160">
        <v>67296</v>
      </c>
      <c r="D124" s="160">
        <v>20243</v>
      </c>
      <c r="E124" s="160">
        <v>73810</v>
      </c>
      <c r="F124" s="160">
        <v>94693</v>
      </c>
      <c r="G124" s="160">
        <v>101970</v>
      </c>
      <c r="H124" s="160">
        <v>88573</v>
      </c>
      <c r="I124" s="161">
        <f>IFERROR(H124/G124-1,"-")</f>
        <v>-0.13138177895459446</v>
      </c>
      <c r="J124" s="160">
        <f t="shared" si="40"/>
        <v>-13397</v>
      </c>
      <c r="K124" s="161">
        <f>H124/H$8</f>
        <v>1.0012795641320052E-2</v>
      </c>
      <c r="L124" s="79"/>
    </row>
    <row r="125" spans="1:12" s="56" customFormat="1" x14ac:dyDescent="0.25">
      <c r="A125" s="162"/>
      <c r="B125" s="163" t="s">
        <v>110</v>
      </c>
      <c r="C125" s="164">
        <v>8916</v>
      </c>
      <c r="D125" s="164">
        <v>887</v>
      </c>
      <c r="E125" s="164">
        <v>10760</v>
      </c>
      <c r="F125" s="164">
        <v>11768</v>
      </c>
      <c r="G125" s="164">
        <v>15016</v>
      </c>
      <c r="H125" s="164">
        <v>11654</v>
      </c>
      <c r="I125" s="165">
        <f t="shared" ref="I125:I132" si="41">IFERROR(H125/G125-1,"-")</f>
        <v>-0.22389451251997872</v>
      </c>
      <c r="J125" s="164">
        <f t="shared" si="40"/>
        <v>-3362</v>
      </c>
      <c r="K125" s="165">
        <f t="shared" ref="K125:K132" si="42">H125/H$8</f>
        <v>1.3174344371754811E-3</v>
      </c>
      <c r="L125" s="166"/>
    </row>
    <row r="126" spans="1:12" s="56" customFormat="1" x14ac:dyDescent="0.25">
      <c r="A126" s="162"/>
      <c r="B126" s="163" t="s">
        <v>113</v>
      </c>
      <c r="C126" s="164">
        <v>8926</v>
      </c>
      <c r="D126" s="164">
        <v>2092</v>
      </c>
      <c r="E126" s="164">
        <v>9836</v>
      </c>
      <c r="F126" s="164">
        <v>16609</v>
      </c>
      <c r="G126" s="164">
        <v>16423</v>
      </c>
      <c r="H126" s="164">
        <v>15670</v>
      </c>
      <c r="I126" s="165">
        <f t="shared" si="41"/>
        <v>-4.5850331851671422E-2</v>
      </c>
      <c r="J126" s="164">
        <f t="shared" si="40"/>
        <v>-753</v>
      </c>
      <c r="K126" s="165">
        <f t="shared" si="42"/>
        <v>1.7714259164698636E-3</v>
      </c>
      <c r="L126" s="166"/>
    </row>
    <row r="127" spans="1:12" x14ac:dyDescent="0.25">
      <c r="A127" s="162"/>
      <c r="B127" s="163" t="s">
        <v>116</v>
      </c>
      <c r="C127" s="164">
        <v>4918</v>
      </c>
      <c r="D127" s="164">
        <v>2314</v>
      </c>
      <c r="E127" s="164">
        <v>6760</v>
      </c>
      <c r="F127" s="164">
        <v>8485</v>
      </c>
      <c r="G127" s="164">
        <v>8176</v>
      </c>
      <c r="H127" s="164">
        <v>6726</v>
      </c>
      <c r="I127" s="165">
        <f t="shared" si="41"/>
        <v>-0.17734833659491189</v>
      </c>
      <c r="J127" s="164">
        <f t="shared" si="40"/>
        <v>-1450</v>
      </c>
      <c r="K127" s="165">
        <f t="shared" si="42"/>
        <v>7.6034529126843022E-4</v>
      </c>
      <c r="L127" s="79"/>
    </row>
    <row r="128" spans="1:12" x14ac:dyDescent="0.25">
      <c r="A128" s="162"/>
      <c r="B128" s="163" t="s">
        <v>123</v>
      </c>
      <c r="C128" s="164">
        <v>1311</v>
      </c>
      <c r="D128" s="164">
        <v>258</v>
      </c>
      <c r="E128" s="164">
        <v>2043</v>
      </c>
      <c r="F128" s="164">
        <v>2131</v>
      </c>
      <c r="G128" s="164">
        <v>2365</v>
      </c>
      <c r="H128" s="164">
        <v>2648</v>
      </c>
      <c r="I128" s="165">
        <f t="shared" si="41"/>
        <v>0.11966173361522192</v>
      </c>
      <c r="J128" s="164">
        <f t="shared" si="40"/>
        <v>283</v>
      </c>
      <c r="K128" s="165">
        <f t="shared" si="42"/>
        <v>2.9934497937537962E-4</v>
      </c>
      <c r="L128" s="79"/>
    </row>
    <row r="129" spans="1:12" x14ac:dyDescent="0.25">
      <c r="A129" s="162"/>
      <c r="B129" s="163" t="s">
        <v>119</v>
      </c>
      <c r="C129" s="164">
        <v>1120</v>
      </c>
      <c r="D129" s="164">
        <v>206</v>
      </c>
      <c r="E129" s="164">
        <v>1414</v>
      </c>
      <c r="F129" s="164">
        <v>1985</v>
      </c>
      <c r="G129" s="164">
        <v>1905</v>
      </c>
      <c r="H129" s="164">
        <v>1916</v>
      </c>
      <c r="I129" s="165">
        <f t="shared" si="41"/>
        <v>5.7742782152230276E-3</v>
      </c>
      <c r="J129" s="164">
        <f t="shared" si="40"/>
        <v>11</v>
      </c>
      <c r="K129" s="165">
        <f t="shared" si="42"/>
        <v>2.165955364362641E-4</v>
      </c>
      <c r="L129" s="79"/>
    </row>
    <row r="130" spans="1:12" x14ac:dyDescent="0.25">
      <c r="A130" s="162"/>
      <c r="B130" s="163" t="s">
        <v>128</v>
      </c>
      <c r="C130" s="164">
        <v>1580</v>
      </c>
      <c r="D130" s="164">
        <v>17</v>
      </c>
      <c r="E130" s="164">
        <v>1030</v>
      </c>
      <c r="F130" s="164">
        <v>1458</v>
      </c>
      <c r="G130" s="164">
        <v>2029</v>
      </c>
      <c r="H130" s="164">
        <v>1386</v>
      </c>
      <c r="I130" s="165">
        <f t="shared" si="41"/>
        <v>-0.31690487925086253</v>
      </c>
      <c r="J130" s="164">
        <f t="shared" si="40"/>
        <v>-643</v>
      </c>
      <c r="K130" s="165">
        <f t="shared" si="42"/>
        <v>1.5668132228635807E-4</v>
      </c>
      <c r="L130" s="79"/>
    </row>
    <row r="131" spans="1:12" x14ac:dyDescent="0.25">
      <c r="A131" s="162" t="s">
        <v>144</v>
      </c>
      <c r="B131" s="163" t="s">
        <v>131</v>
      </c>
      <c r="C131" s="164">
        <v>1898</v>
      </c>
      <c r="D131" s="164">
        <v>97</v>
      </c>
      <c r="E131" s="164">
        <v>1508</v>
      </c>
      <c r="F131" s="164">
        <v>2237</v>
      </c>
      <c r="G131" s="164">
        <v>2387</v>
      </c>
      <c r="H131" s="164">
        <v>2166</v>
      </c>
      <c r="I131" s="165">
        <f t="shared" si="41"/>
        <v>-9.2584834520318404E-2</v>
      </c>
      <c r="J131" s="164">
        <f t="shared" si="40"/>
        <v>-221</v>
      </c>
      <c r="K131" s="165">
        <f t="shared" si="42"/>
        <v>2.4485695820508771E-4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38627</v>
      </c>
      <c r="D132" s="169">
        <f t="shared" ref="D132:H132" si="44">D124-SUM(D125:D131)</f>
        <v>14372</v>
      </c>
      <c r="E132" s="169">
        <f t="shared" si="44"/>
        <v>40459</v>
      </c>
      <c r="F132" s="169">
        <f t="shared" si="44"/>
        <v>50020</v>
      </c>
      <c r="G132" s="169">
        <f t="shared" si="44"/>
        <v>53669</v>
      </c>
      <c r="H132" s="169">
        <f t="shared" si="44"/>
        <v>46407</v>
      </c>
      <c r="I132" s="170">
        <f t="shared" si="41"/>
        <v>-0.1353108871042874</v>
      </c>
      <c r="J132" s="169">
        <f>H132-G132</f>
        <v>-7262</v>
      </c>
      <c r="K132" s="170">
        <f t="shared" si="42"/>
        <v>5.2461112001031878E-3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412691</v>
      </c>
      <c r="D134" s="176">
        <v>67123</v>
      </c>
      <c r="E134" s="176">
        <v>405065</v>
      </c>
      <c r="F134" s="176">
        <v>466428</v>
      </c>
      <c r="G134" s="176">
        <v>517037</v>
      </c>
      <c r="H134" s="176">
        <v>504513</v>
      </c>
      <c r="I134" s="177">
        <f>IFERROR(H134/G134-1,"-")</f>
        <v>-2.4222637838297811E-2</v>
      </c>
      <c r="J134" s="176">
        <f>H134-G134</f>
        <v>-12524</v>
      </c>
      <c r="K134" s="177">
        <f>H134/H$8</f>
        <v>5.7033018723418011E-2</v>
      </c>
      <c r="L134" s="79"/>
    </row>
    <row r="135" spans="1:12" x14ac:dyDescent="0.25">
      <c r="A135" s="162" t="s">
        <v>96</v>
      </c>
      <c r="B135" s="159" t="s">
        <v>97</v>
      </c>
      <c r="C135" s="160">
        <v>9152</v>
      </c>
      <c r="D135" s="160">
        <v>21091</v>
      </c>
      <c r="E135" s="160">
        <v>13089</v>
      </c>
      <c r="F135" s="160">
        <v>18760</v>
      </c>
      <c r="G135" s="160">
        <v>15334</v>
      </c>
      <c r="H135" s="160">
        <v>10158</v>
      </c>
      <c r="I135" s="161">
        <f>IFERROR(H135/G135-1,"-")</f>
        <v>-0.33755054128081385</v>
      </c>
      <c r="J135" s="160">
        <f t="shared" ref="J135:J145" si="45">H135-G135</f>
        <v>-5176</v>
      </c>
      <c r="K135" s="161">
        <f>H135/H$8</f>
        <v>1.1483180893108408E-3</v>
      </c>
      <c r="L135" s="79"/>
    </row>
    <row r="136" spans="1:12" x14ac:dyDescent="0.25">
      <c r="A136" s="162" t="s">
        <v>103</v>
      </c>
      <c r="B136" s="163" t="s">
        <v>103</v>
      </c>
      <c r="C136" s="164">
        <v>5032</v>
      </c>
      <c r="D136" s="164">
        <v>16237</v>
      </c>
      <c r="E136" s="164">
        <v>5330</v>
      </c>
      <c r="F136" s="164">
        <v>9693</v>
      </c>
      <c r="G136" s="164">
        <v>7636</v>
      </c>
      <c r="H136" s="164">
        <v>1972</v>
      </c>
      <c r="I136" s="165">
        <f>IFERROR(H136/G136-1,"-")</f>
        <v>-0.74174960712414872</v>
      </c>
      <c r="J136" s="164">
        <f t="shared" si="45"/>
        <v>-5664</v>
      </c>
      <c r="K136" s="165">
        <f>H136/H$8</f>
        <v>2.229260949124806E-4</v>
      </c>
      <c r="L136" s="79"/>
    </row>
    <row r="137" spans="1:12" x14ac:dyDescent="0.25">
      <c r="A137" s="162" t="s">
        <v>100</v>
      </c>
      <c r="B137" s="163" t="s">
        <v>100</v>
      </c>
      <c r="C137" s="164">
        <v>4120</v>
      </c>
      <c r="D137" s="164">
        <v>4854</v>
      </c>
      <c r="E137" s="164">
        <v>7759</v>
      </c>
      <c r="F137" s="164">
        <v>9067</v>
      </c>
      <c r="G137" s="164">
        <v>7698</v>
      </c>
      <c r="H137" s="164">
        <v>8186</v>
      </c>
      <c r="I137" s="165">
        <f>IFERROR(H137/G137-1,"-")</f>
        <v>6.3393089114055501E-2</v>
      </c>
      <c r="J137" s="164">
        <f t="shared" si="45"/>
        <v>488</v>
      </c>
      <c r="K137" s="165">
        <f>H137/H$8</f>
        <v>9.2539199439836011E-4</v>
      </c>
      <c r="L137" s="79"/>
    </row>
    <row r="138" spans="1:12" x14ac:dyDescent="0.25">
      <c r="A138" s="162"/>
      <c r="B138" s="159" t="s">
        <v>107</v>
      </c>
      <c r="C138" s="160">
        <v>403539</v>
      </c>
      <c r="D138" s="160">
        <v>46032</v>
      </c>
      <c r="E138" s="160">
        <v>391976</v>
      </c>
      <c r="F138" s="160">
        <v>447668</v>
      </c>
      <c r="G138" s="160">
        <v>501703</v>
      </c>
      <c r="H138" s="160">
        <v>494355</v>
      </c>
      <c r="I138" s="161">
        <f>IFERROR(H138/G138-1,"-")</f>
        <v>-1.4646115331181986E-2</v>
      </c>
      <c r="J138" s="160">
        <f t="shared" si="45"/>
        <v>-7348</v>
      </c>
      <c r="K138" s="161">
        <f>H138/H$8</f>
        <v>5.5884700634107172E-2</v>
      </c>
      <c r="L138" s="79"/>
    </row>
    <row r="139" spans="1:12" s="56" customFormat="1" x14ac:dyDescent="0.25">
      <c r="A139" s="162"/>
      <c r="B139" s="163" t="s">
        <v>110</v>
      </c>
      <c r="C139" s="164">
        <v>198194</v>
      </c>
      <c r="D139" s="164">
        <v>1366</v>
      </c>
      <c r="E139" s="164">
        <v>154462</v>
      </c>
      <c r="F139" s="164">
        <v>163749</v>
      </c>
      <c r="G139" s="164">
        <v>197265</v>
      </c>
      <c r="H139" s="164">
        <v>210913</v>
      </c>
      <c r="I139" s="165">
        <f t="shared" ref="I139:I146" si="46">IFERROR(H139/G139-1,"-")</f>
        <v>6.9186120193648115E-2</v>
      </c>
      <c r="J139" s="164">
        <f t="shared" si="45"/>
        <v>13648</v>
      </c>
      <c r="K139" s="165">
        <f t="shared" ref="K139:K146" si="47">H139/H$8</f>
        <v>2.3842804998111571E-2</v>
      </c>
      <c r="L139" s="166"/>
    </row>
    <row r="140" spans="1:12" s="56" customFormat="1" x14ac:dyDescent="0.25">
      <c r="A140" s="162"/>
      <c r="B140" s="163" t="s">
        <v>113</v>
      </c>
      <c r="C140" s="164">
        <v>25529</v>
      </c>
      <c r="D140" s="164">
        <v>5443</v>
      </c>
      <c r="E140" s="164">
        <v>31116</v>
      </c>
      <c r="F140" s="164">
        <v>46246</v>
      </c>
      <c r="G140" s="164">
        <v>61189</v>
      </c>
      <c r="H140" s="164">
        <v>49587</v>
      </c>
      <c r="I140" s="165">
        <f t="shared" si="46"/>
        <v>-0.18960924349147723</v>
      </c>
      <c r="J140" s="164">
        <f t="shared" si="45"/>
        <v>-11602</v>
      </c>
      <c r="K140" s="165">
        <f t="shared" si="47"/>
        <v>5.605596485002624E-3</v>
      </c>
      <c r="L140" s="166"/>
    </row>
    <row r="141" spans="1:12" x14ac:dyDescent="0.25">
      <c r="A141" s="162"/>
      <c r="B141" s="163" t="s">
        <v>116</v>
      </c>
      <c r="C141" s="164">
        <v>22867</v>
      </c>
      <c r="D141" s="164">
        <v>15112</v>
      </c>
      <c r="E141" s="164">
        <v>39312</v>
      </c>
      <c r="F141" s="164">
        <v>37174</v>
      </c>
      <c r="G141" s="164">
        <v>41835</v>
      </c>
      <c r="H141" s="164">
        <v>39167</v>
      </c>
      <c r="I141" s="165">
        <f t="shared" si="46"/>
        <v>-6.3774351619457437E-2</v>
      </c>
      <c r="J141" s="164">
        <f t="shared" si="45"/>
        <v>-2668</v>
      </c>
      <c r="K141" s="165">
        <f t="shared" si="47"/>
        <v>4.4276604256780561E-3</v>
      </c>
      <c r="L141" s="79"/>
    </row>
    <row r="142" spans="1:12" x14ac:dyDescent="0.25">
      <c r="A142" s="162"/>
      <c r="B142" s="163" t="s">
        <v>123</v>
      </c>
      <c r="C142" s="164">
        <v>5400</v>
      </c>
      <c r="D142" s="164">
        <v>414</v>
      </c>
      <c r="E142" s="164">
        <v>13123</v>
      </c>
      <c r="F142" s="164">
        <v>14400</v>
      </c>
      <c r="G142" s="164">
        <v>16946</v>
      </c>
      <c r="H142" s="164">
        <v>12998</v>
      </c>
      <c r="I142" s="165">
        <f t="shared" si="46"/>
        <v>-0.2329753334120146</v>
      </c>
      <c r="J142" s="164">
        <f t="shared" si="45"/>
        <v>-3948</v>
      </c>
      <c r="K142" s="165">
        <f t="shared" si="47"/>
        <v>1.4693678406046769E-3</v>
      </c>
      <c r="L142" s="79"/>
    </row>
    <row r="143" spans="1:12" x14ac:dyDescent="0.25">
      <c r="A143" s="162"/>
      <c r="B143" s="163" t="s">
        <v>119</v>
      </c>
      <c r="C143" s="164">
        <v>6566</v>
      </c>
      <c r="D143" s="164">
        <v>1364</v>
      </c>
      <c r="E143" s="164">
        <v>8269</v>
      </c>
      <c r="F143" s="164">
        <v>9450</v>
      </c>
      <c r="G143" s="164">
        <v>11398</v>
      </c>
      <c r="H143" s="164">
        <v>7700</v>
      </c>
      <c r="I143" s="165">
        <f t="shared" si="46"/>
        <v>-0.32444288471661697</v>
      </c>
      <c r="J143" s="164">
        <f t="shared" si="45"/>
        <v>-3698</v>
      </c>
      <c r="K143" s="165">
        <f t="shared" si="47"/>
        <v>8.7045179047976699E-4</v>
      </c>
      <c r="L143" s="79"/>
    </row>
    <row r="144" spans="1:12" x14ac:dyDescent="0.25">
      <c r="A144" s="162"/>
      <c r="B144" s="163" t="s">
        <v>128</v>
      </c>
      <c r="C144" s="164">
        <v>15280</v>
      </c>
      <c r="D144" s="164">
        <v>134</v>
      </c>
      <c r="E144" s="164">
        <v>10956</v>
      </c>
      <c r="F144" s="164">
        <v>16546</v>
      </c>
      <c r="G144" s="164">
        <v>14500</v>
      </c>
      <c r="H144" s="164">
        <v>14876</v>
      </c>
      <c r="I144" s="165">
        <f t="shared" si="46"/>
        <v>2.5931034482758575E-2</v>
      </c>
      <c r="J144" s="164">
        <f t="shared" si="45"/>
        <v>376</v>
      </c>
      <c r="K144" s="165">
        <f t="shared" si="47"/>
        <v>1.6816676409320797E-3</v>
      </c>
      <c r="L144" s="79"/>
    </row>
    <row r="145" spans="1:12" x14ac:dyDescent="0.25">
      <c r="A145" s="162" t="s">
        <v>144</v>
      </c>
      <c r="B145" s="163" t="s">
        <v>131</v>
      </c>
      <c r="C145" s="164">
        <v>28780</v>
      </c>
      <c r="D145" s="164">
        <v>160</v>
      </c>
      <c r="E145" s="164">
        <v>4985</v>
      </c>
      <c r="F145" s="164">
        <v>9968</v>
      </c>
      <c r="G145" s="164">
        <v>9453</v>
      </c>
      <c r="H145" s="164">
        <v>7629</v>
      </c>
      <c r="I145" s="165">
        <f t="shared" si="46"/>
        <v>-0.19295461758172006</v>
      </c>
      <c r="J145" s="164">
        <f t="shared" si="45"/>
        <v>-1824</v>
      </c>
      <c r="K145" s="165">
        <f t="shared" si="47"/>
        <v>8.6242554669742116E-4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100923</v>
      </c>
      <c r="D146" s="169">
        <f t="shared" ref="D146:H146" si="49">D138-SUM(D139:D145)</f>
        <v>22039</v>
      </c>
      <c r="E146" s="169">
        <f t="shared" si="49"/>
        <v>129753</v>
      </c>
      <c r="F146" s="169">
        <f t="shared" si="49"/>
        <v>150135</v>
      </c>
      <c r="G146" s="169">
        <f t="shared" si="49"/>
        <v>149117</v>
      </c>
      <c r="H146" s="169">
        <f t="shared" si="49"/>
        <v>151485</v>
      </c>
      <c r="I146" s="170">
        <f t="shared" si="46"/>
        <v>1.5880147803402744E-2</v>
      </c>
      <c r="J146" s="169">
        <f>H146-G146</f>
        <v>2368</v>
      </c>
      <c r="K146" s="170">
        <f t="shared" si="47"/>
        <v>1.7124725906600975E-2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167308</v>
      </c>
      <c r="D148" s="176">
        <v>28475</v>
      </c>
      <c r="E148" s="176">
        <v>149426</v>
      </c>
      <c r="F148" s="176">
        <v>227946</v>
      </c>
      <c r="G148" s="176">
        <v>204052</v>
      </c>
      <c r="H148" s="176">
        <v>192630</v>
      </c>
      <c r="I148" s="177">
        <f>IFERROR(H148/G148-1,"-")</f>
        <v>-5.5975927704702721E-2</v>
      </c>
      <c r="J148" s="176">
        <f>H148-G148</f>
        <v>-11422</v>
      </c>
      <c r="K148" s="177">
        <f>H148/H$8</f>
        <v>2.1775990701313964E-2</v>
      </c>
      <c r="L148" s="79"/>
    </row>
    <row r="149" spans="1:12" x14ac:dyDescent="0.25">
      <c r="A149" s="162" t="s">
        <v>96</v>
      </c>
      <c r="B149" s="159" t="s">
        <v>97</v>
      </c>
      <c r="C149" s="160">
        <v>54412</v>
      </c>
      <c r="D149" s="160">
        <v>14283</v>
      </c>
      <c r="E149" s="160">
        <v>50823</v>
      </c>
      <c r="F149" s="160">
        <v>74273</v>
      </c>
      <c r="G149" s="160">
        <v>62612</v>
      </c>
      <c r="H149" s="160">
        <v>57060</v>
      </c>
      <c r="I149" s="161">
        <f>IFERROR(H149/G149-1,"-")</f>
        <v>-8.8673097808726786E-2</v>
      </c>
      <c r="J149" s="160">
        <f t="shared" ref="J149:J159" si="50">H149-G149</f>
        <v>-5552</v>
      </c>
      <c r="K149" s="161">
        <f>H149/H$8</f>
        <v>6.4503869045162993E-3</v>
      </c>
      <c r="L149" s="79"/>
    </row>
    <row r="150" spans="1:12" x14ac:dyDescent="0.25">
      <c r="A150" s="162" t="s">
        <v>103</v>
      </c>
      <c r="B150" s="163" t="s">
        <v>103</v>
      </c>
      <c r="C150" s="164">
        <v>21621</v>
      </c>
      <c r="D150" s="164">
        <v>12642</v>
      </c>
      <c r="E150" s="164">
        <v>30959</v>
      </c>
      <c r="F150" s="164">
        <v>51202</v>
      </c>
      <c r="G150" s="164">
        <v>45715</v>
      </c>
      <c r="H150" s="164">
        <v>39172</v>
      </c>
      <c r="I150" s="165">
        <f>IFERROR(H150/G150-1,"-")</f>
        <v>-0.1431258886579897</v>
      </c>
      <c r="J150" s="164">
        <f t="shared" si="50"/>
        <v>-6543</v>
      </c>
      <c r="K150" s="165">
        <f>H150/H$8</f>
        <v>4.4282256541134327E-3</v>
      </c>
      <c r="L150" s="79"/>
    </row>
    <row r="151" spans="1:12" x14ac:dyDescent="0.25">
      <c r="A151" s="162" t="s">
        <v>100</v>
      </c>
      <c r="B151" s="163" t="s">
        <v>100</v>
      </c>
      <c r="C151" s="164">
        <v>32791</v>
      </c>
      <c r="D151" s="164">
        <v>1641</v>
      </c>
      <c r="E151" s="164">
        <v>19864</v>
      </c>
      <c r="F151" s="164">
        <v>23071</v>
      </c>
      <c r="G151" s="164">
        <v>16897</v>
      </c>
      <c r="H151" s="164">
        <v>17888</v>
      </c>
      <c r="I151" s="165">
        <f>IFERROR(H151/G151-1,"-")</f>
        <v>5.8649464401964835E-2</v>
      </c>
      <c r="J151" s="164">
        <f t="shared" si="50"/>
        <v>991</v>
      </c>
      <c r="K151" s="165">
        <f>H151/H$8</f>
        <v>2.0221612504028666E-3</v>
      </c>
      <c r="L151" s="79"/>
    </row>
    <row r="152" spans="1:12" x14ac:dyDescent="0.25">
      <c r="A152" s="162"/>
      <c r="B152" s="159" t="s">
        <v>107</v>
      </c>
      <c r="C152" s="160">
        <v>112896</v>
      </c>
      <c r="D152" s="160">
        <v>14192</v>
      </c>
      <c r="E152" s="160">
        <v>98603</v>
      </c>
      <c r="F152" s="160">
        <v>153673</v>
      </c>
      <c r="G152" s="160">
        <v>141440</v>
      </c>
      <c r="H152" s="160">
        <v>135570</v>
      </c>
      <c r="I152" s="161">
        <f>IFERROR(H152/G152-1,"-")</f>
        <v>-4.1501696832579205E-2</v>
      </c>
      <c r="J152" s="160">
        <f t="shared" si="50"/>
        <v>-5870</v>
      </c>
      <c r="K152" s="161">
        <f>H152/H$8</f>
        <v>1.5325603796797664E-2</v>
      </c>
      <c r="L152" s="79"/>
    </row>
    <row r="153" spans="1:12" s="56" customFormat="1" x14ac:dyDescent="0.25">
      <c r="A153" s="162"/>
      <c r="B153" s="163" t="s">
        <v>110</v>
      </c>
      <c r="C153" s="164">
        <v>26513</v>
      </c>
      <c r="D153" s="164">
        <v>294</v>
      </c>
      <c r="E153" s="164">
        <v>34411</v>
      </c>
      <c r="F153" s="164">
        <v>58039</v>
      </c>
      <c r="G153" s="164">
        <v>46927</v>
      </c>
      <c r="H153" s="164">
        <v>27573</v>
      </c>
      <c r="I153" s="165">
        <f t="shared" ref="I153:I160" si="51">IFERROR(H153/G153-1,"-")</f>
        <v>-0.41242781341232126</v>
      </c>
      <c r="J153" s="164">
        <f t="shared" si="50"/>
        <v>-19354</v>
      </c>
      <c r="K153" s="165">
        <f t="shared" ref="K153:K160" si="52">H153/H$8</f>
        <v>3.1170087297270931E-3</v>
      </c>
      <c r="L153" s="166"/>
    </row>
    <row r="154" spans="1:12" s="56" customFormat="1" x14ac:dyDescent="0.25">
      <c r="A154" s="162"/>
      <c r="B154" s="163" t="s">
        <v>113</v>
      </c>
      <c r="C154" s="164">
        <v>44172</v>
      </c>
      <c r="D154" s="164">
        <v>5777</v>
      </c>
      <c r="E154" s="164">
        <v>30022</v>
      </c>
      <c r="F154" s="164">
        <v>38366</v>
      </c>
      <c r="G154" s="164">
        <v>40158</v>
      </c>
      <c r="H154" s="164">
        <v>36009</v>
      </c>
      <c r="I154" s="165">
        <f t="shared" si="51"/>
        <v>-0.10331689825190493</v>
      </c>
      <c r="J154" s="164">
        <f t="shared" si="50"/>
        <v>-4149</v>
      </c>
      <c r="K154" s="165">
        <f t="shared" si="52"/>
        <v>4.0706621458942768E-3</v>
      </c>
      <c r="L154" s="166"/>
    </row>
    <row r="155" spans="1:12" x14ac:dyDescent="0.25">
      <c r="A155" s="162"/>
      <c r="B155" s="163" t="s">
        <v>116</v>
      </c>
      <c r="C155" s="164">
        <v>11693</v>
      </c>
      <c r="D155" s="164">
        <v>2715</v>
      </c>
      <c r="E155" s="164">
        <v>8262</v>
      </c>
      <c r="F155" s="164">
        <v>17860</v>
      </c>
      <c r="G155" s="164">
        <v>12200</v>
      </c>
      <c r="H155" s="164">
        <v>31684</v>
      </c>
      <c r="I155" s="165">
        <f t="shared" si="51"/>
        <v>1.5970491803278688</v>
      </c>
      <c r="J155" s="164">
        <f t="shared" si="50"/>
        <v>19484</v>
      </c>
      <c r="K155" s="165">
        <f t="shared" si="52"/>
        <v>3.5817395492936284E-3</v>
      </c>
      <c r="L155" s="79"/>
    </row>
    <row r="156" spans="1:12" x14ac:dyDescent="0.25">
      <c r="A156" s="162"/>
      <c r="B156" s="163" t="s">
        <v>123</v>
      </c>
      <c r="C156" s="164">
        <v>2314</v>
      </c>
      <c r="D156" s="164">
        <v>514</v>
      </c>
      <c r="E156" s="164">
        <v>1986</v>
      </c>
      <c r="F156" s="164">
        <v>3586</v>
      </c>
      <c r="G156" s="164">
        <v>4631</v>
      </c>
      <c r="H156" s="164">
        <v>4481</v>
      </c>
      <c r="I156" s="165">
        <f t="shared" si="51"/>
        <v>-3.2390412437918403E-2</v>
      </c>
      <c r="J156" s="164">
        <f t="shared" si="50"/>
        <v>-150</v>
      </c>
      <c r="K156" s="165">
        <f t="shared" si="52"/>
        <v>5.0655772378439433E-4</v>
      </c>
      <c r="L156" s="79"/>
    </row>
    <row r="157" spans="1:12" x14ac:dyDescent="0.25">
      <c r="A157" s="162"/>
      <c r="B157" s="163" t="s">
        <v>119</v>
      </c>
      <c r="C157" s="164">
        <v>5589</v>
      </c>
      <c r="D157" s="164">
        <v>637</v>
      </c>
      <c r="E157" s="164">
        <v>6022</v>
      </c>
      <c r="F157" s="164">
        <v>7863</v>
      </c>
      <c r="G157" s="164">
        <v>5076</v>
      </c>
      <c r="H157" s="164">
        <v>5360</v>
      </c>
      <c r="I157" s="165">
        <f t="shared" si="51"/>
        <v>5.594956658786443E-2</v>
      </c>
      <c r="J157" s="164">
        <f t="shared" si="50"/>
        <v>284</v>
      </c>
      <c r="K157" s="165">
        <f t="shared" si="52"/>
        <v>6.0592488272357813E-4</v>
      </c>
      <c r="L157" s="79"/>
    </row>
    <row r="158" spans="1:12" x14ac:dyDescent="0.25">
      <c r="A158" s="162"/>
      <c r="B158" s="163" t="s">
        <v>128</v>
      </c>
      <c r="C158" s="164">
        <v>2769</v>
      </c>
      <c r="D158" s="164">
        <v>94</v>
      </c>
      <c r="E158" s="164">
        <v>1071</v>
      </c>
      <c r="F158" s="164">
        <v>2255</v>
      </c>
      <c r="G158" s="164">
        <v>1912</v>
      </c>
      <c r="H158" s="164">
        <v>1496</v>
      </c>
      <c r="I158" s="165">
        <f t="shared" si="51"/>
        <v>-0.21757322175732219</v>
      </c>
      <c r="J158" s="164">
        <f t="shared" si="50"/>
        <v>-416</v>
      </c>
      <c r="K158" s="165">
        <f t="shared" si="52"/>
        <v>1.6911634786464044E-4</v>
      </c>
      <c r="L158" s="79"/>
    </row>
    <row r="159" spans="1:12" x14ac:dyDescent="0.25">
      <c r="A159" s="162" t="s">
        <v>144</v>
      </c>
      <c r="B159" s="163" t="s">
        <v>131</v>
      </c>
      <c r="C159" s="164">
        <v>3726</v>
      </c>
      <c r="D159" s="164">
        <v>46</v>
      </c>
      <c r="E159" s="164">
        <v>2248</v>
      </c>
      <c r="F159" s="164">
        <v>3483</v>
      </c>
      <c r="G159" s="164">
        <v>3488</v>
      </c>
      <c r="H159" s="164">
        <v>2329</v>
      </c>
      <c r="I159" s="165">
        <f t="shared" si="51"/>
        <v>-0.33228211009174313</v>
      </c>
      <c r="J159" s="164">
        <f t="shared" si="50"/>
        <v>-1159</v>
      </c>
      <c r="K159" s="165">
        <f t="shared" si="52"/>
        <v>2.6328340519836071E-4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16120</v>
      </c>
      <c r="D160" s="169">
        <f t="shared" ref="D160:H160" si="54">D152-SUM(D153:D159)</f>
        <v>4115</v>
      </c>
      <c r="E160" s="169">
        <f t="shared" si="54"/>
        <v>14581</v>
      </c>
      <c r="F160" s="169">
        <f t="shared" si="54"/>
        <v>22221</v>
      </c>
      <c r="G160" s="169">
        <f t="shared" si="54"/>
        <v>27048</v>
      </c>
      <c r="H160" s="169">
        <f t="shared" si="54"/>
        <v>26638</v>
      </c>
      <c r="I160" s="170">
        <f t="shared" si="51"/>
        <v>-1.5158237207926639E-2</v>
      </c>
      <c r="J160" s="169">
        <f>H160-G160</f>
        <v>-410</v>
      </c>
      <c r="K160" s="170">
        <f t="shared" si="52"/>
        <v>3.0113110123116929E-3</v>
      </c>
      <c r="L160" s="79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28BFC-7161-4E60-AE25-516DC143211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6" customFormat="1" ht="72" customHeight="1" x14ac:dyDescent="0.25">
      <c r="B6" s="147"/>
      <c r="C6" s="185">
        <v>2019</v>
      </c>
      <c r="D6" s="185">
        <v>2020</v>
      </c>
      <c r="E6" s="185">
        <v>2021</v>
      </c>
      <c r="F6" s="185">
        <v>2022</v>
      </c>
      <c r="G6" s="185">
        <v>2023</v>
      </c>
      <c r="H6" s="185">
        <v>2024</v>
      </c>
      <c r="I6" s="173" t="str">
        <f>CONCATENATE("var. ",RIGHT(H6,2),"/",RIGHT(G6,2))</f>
        <v>var. 24/23</v>
      </c>
      <c r="J6" s="173" t="str">
        <f>CONCATENATE("var. ",RIGHT(H6,2),"/",RIGHT(E6,2))</f>
        <v>var. 24/21</v>
      </c>
      <c r="K6" s="172" t="str">
        <f>CONCATENATE("dif. ",RIGHT(H6,2),"/",RIGHT(G6,2))</f>
        <v>dif. 24/23</v>
      </c>
      <c r="L6" s="172" t="str">
        <f>CONCATENATE("dif. ",RIGHT(H6,2),"/",RIGHT(E6,2))</f>
        <v>dif. 24/21</v>
      </c>
      <c r="M6" s="173" t="str">
        <f>CONCATENATE("Cuota s/ total lugares de residencia ",RIGHT(H6,4))</f>
        <v>Cuota s/ total lugares de residencia 2024</v>
      </c>
    </row>
    <row r="7" spans="1:14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68</v>
      </c>
      <c r="C8" s="176">
        <v>34034766</v>
      </c>
      <c r="D8" s="176">
        <v>10243785</v>
      </c>
      <c r="E8" s="176">
        <v>13903380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IFERROR(H8/E8-1,"-")</f>
        <v>1.5948185261425638</v>
      </c>
      <c r="K8" s="176">
        <f>H8-G8</f>
        <v>1566825</v>
      </c>
      <c r="L8" s="176">
        <f>H8-E8</f>
        <v>22173368</v>
      </c>
      <c r="M8" s="177">
        <f>H8/H$8</f>
        <v>1</v>
      </c>
      <c r="N8" s="79"/>
    </row>
    <row r="9" spans="1:14" x14ac:dyDescent="0.25">
      <c r="A9" s="1" t="s">
        <v>96</v>
      </c>
      <c r="B9" s="159" t="s">
        <v>97</v>
      </c>
      <c r="C9" s="160">
        <v>4613933</v>
      </c>
      <c r="D9" s="160">
        <v>1666329</v>
      </c>
      <c r="E9" s="160">
        <v>2851484</v>
      </c>
      <c r="F9" s="160">
        <v>4154268</v>
      </c>
      <c r="G9" s="160">
        <v>4256196</v>
      </c>
      <c r="H9" s="160">
        <v>4222474</v>
      </c>
      <c r="I9" s="161">
        <f>IFERROR(H9/G9-1,"-")</f>
        <v>-7.9230373789177522E-3</v>
      </c>
      <c r="J9" s="178">
        <f t="shared" ref="J9:J20" si="0">IFERROR(H9/E9-1,"-")</f>
        <v>0.48079877004394911</v>
      </c>
      <c r="K9" s="160">
        <f t="shared" ref="K9:K19" si="1">H9-G9</f>
        <v>-33722</v>
      </c>
      <c r="L9" s="160">
        <f t="shared" ref="L9:L20" si="2">H9-E9</f>
        <v>1370990</v>
      </c>
      <c r="M9" s="161">
        <f>H9/H$8</f>
        <v>0.11704142513066865</v>
      </c>
      <c r="N9" s="79"/>
    </row>
    <row r="10" spans="1:14" x14ac:dyDescent="0.25">
      <c r="A10" s="162" t="s">
        <v>103</v>
      </c>
      <c r="B10" s="163" t="s">
        <v>103</v>
      </c>
      <c r="C10" s="164">
        <v>1301233</v>
      </c>
      <c r="D10" s="164">
        <v>564792</v>
      </c>
      <c r="E10" s="164">
        <v>1116779</v>
      </c>
      <c r="F10" s="164">
        <v>1214668</v>
      </c>
      <c r="G10" s="164">
        <v>1317693</v>
      </c>
      <c r="H10" s="164">
        <v>1326202</v>
      </c>
      <c r="I10" s="165">
        <f>IFERROR(H10/G10-1,"-")</f>
        <v>6.4574980666969317E-3</v>
      </c>
      <c r="J10" s="179">
        <f t="shared" si="0"/>
        <v>0.18752412070785707</v>
      </c>
      <c r="K10" s="164">
        <f t="shared" si="1"/>
        <v>8509</v>
      </c>
      <c r="L10" s="164">
        <f t="shared" si="2"/>
        <v>209423</v>
      </c>
      <c r="M10" s="165">
        <f>H10/H$8</f>
        <v>3.676057498308883E-2</v>
      </c>
      <c r="N10" s="79"/>
    </row>
    <row r="11" spans="1:14" x14ac:dyDescent="0.25">
      <c r="A11" s="162" t="s">
        <v>100</v>
      </c>
      <c r="B11" s="163" t="s">
        <v>100</v>
      </c>
      <c r="C11" s="164">
        <v>3312700</v>
      </c>
      <c r="D11" s="164">
        <v>1101537</v>
      </c>
      <c r="E11" s="164">
        <v>1734705</v>
      </c>
      <c r="F11" s="164">
        <v>2939600</v>
      </c>
      <c r="G11" s="164">
        <v>2938503</v>
      </c>
      <c r="H11" s="164">
        <v>2896272</v>
      </c>
      <c r="I11" s="165">
        <f>IFERROR(H11/G11-1,"-")</f>
        <v>-1.4371603500149543E-2</v>
      </c>
      <c r="J11" s="179">
        <f t="shared" si="0"/>
        <v>0.66960491841552305</v>
      </c>
      <c r="K11" s="164">
        <f t="shared" si="1"/>
        <v>-42231</v>
      </c>
      <c r="L11" s="164">
        <f t="shared" si="2"/>
        <v>1161567</v>
      </c>
      <c r="M11" s="165">
        <f>H11/H$8</f>
        <v>8.0280850147579824E-2</v>
      </c>
      <c r="N11" s="79"/>
    </row>
    <row r="12" spans="1:14" x14ac:dyDescent="0.25">
      <c r="A12" s="1"/>
      <c r="B12" s="159" t="s">
        <v>107</v>
      </c>
      <c r="C12" s="160">
        <v>29420833</v>
      </c>
      <c r="D12" s="160">
        <v>8577456</v>
      </c>
      <c r="E12" s="160">
        <v>11051896</v>
      </c>
      <c r="F12" s="160">
        <v>27251669</v>
      </c>
      <c r="G12" s="160">
        <v>30253727</v>
      </c>
      <c r="H12" s="160">
        <v>31854274</v>
      </c>
      <c r="I12" s="161">
        <f>IFERROR(H12/G12-1,"-")</f>
        <v>5.2904126489936365E-2</v>
      </c>
      <c r="J12" s="178">
        <f t="shared" si="0"/>
        <v>1.8822451821841248</v>
      </c>
      <c r="K12" s="160">
        <f t="shared" si="1"/>
        <v>1600547</v>
      </c>
      <c r="L12" s="160">
        <f t="shared" si="2"/>
        <v>20802378</v>
      </c>
      <c r="M12" s="161">
        <f>H12/H$8</f>
        <v>0.88295857486933138</v>
      </c>
      <c r="N12" s="79"/>
    </row>
    <row r="13" spans="1:14" s="56" customFormat="1" x14ac:dyDescent="0.25">
      <c r="B13" s="163" t="s">
        <v>110</v>
      </c>
      <c r="C13" s="164">
        <v>13160030</v>
      </c>
      <c r="D13" s="164">
        <v>3390819</v>
      </c>
      <c r="E13" s="164">
        <v>3350798</v>
      </c>
      <c r="F13" s="164">
        <v>12657617</v>
      </c>
      <c r="G13" s="164">
        <v>13883101</v>
      </c>
      <c r="H13" s="164">
        <v>14673664</v>
      </c>
      <c r="I13" s="165">
        <f t="shared" ref="I13:I20" si="3">IFERROR(H13/G13-1,"-")</f>
        <v>5.6944266270194221E-2</v>
      </c>
      <c r="J13" s="179">
        <f t="shared" si="0"/>
        <v>3.3791550550048077</v>
      </c>
      <c r="K13" s="164">
        <f t="shared" si="1"/>
        <v>790563</v>
      </c>
      <c r="L13" s="164">
        <f t="shared" si="2"/>
        <v>11322866</v>
      </c>
      <c r="M13" s="165">
        <f t="shared" ref="M13:M20" si="4">H13/H$8</f>
        <v>0.40673466466545155</v>
      </c>
      <c r="N13" s="166"/>
    </row>
    <row r="14" spans="1:14" s="56" customFormat="1" x14ac:dyDescent="0.25">
      <c r="B14" s="163" t="s">
        <v>113</v>
      </c>
      <c r="C14" s="164">
        <v>4424103</v>
      </c>
      <c r="D14" s="164">
        <v>1278654</v>
      </c>
      <c r="E14" s="164">
        <v>1806937</v>
      </c>
      <c r="F14" s="164">
        <v>3169256</v>
      </c>
      <c r="G14" s="164">
        <v>3598054</v>
      </c>
      <c r="H14" s="164">
        <v>3756774</v>
      </c>
      <c r="I14" s="165">
        <f t="shared" si="3"/>
        <v>4.4112734272470533E-2</v>
      </c>
      <c r="J14" s="179">
        <f t="shared" si="0"/>
        <v>1.0790841075256083</v>
      </c>
      <c r="K14" s="164">
        <f t="shared" si="1"/>
        <v>158720</v>
      </c>
      <c r="L14" s="164">
        <f t="shared" si="2"/>
        <v>1949837</v>
      </c>
      <c r="M14" s="165">
        <f t="shared" si="4"/>
        <v>0.10413283370219512</v>
      </c>
      <c r="N14" s="166"/>
    </row>
    <row r="15" spans="1:14" x14ac:dyDescent="0.25">
      <c r="A15" s="1"/>
      <c r="B15" s="163" t="s">
        <v>116</v>
      </c>
      <c r="C15" s="164">
        <v>1180822</v>
      </c>
      <c r="D15" s="164">
        <v>395218</v>
      </c>
      <c r="E15" s="164">
        <v>815902</v>
      </c>
      <c r="F15" s="164">
        <v>1288352</v>
      </c>
      <c r="G15" s="164">
        <v>1520450</v>
      </c>
      <c r="H15" s="164">
        <v>1590542</v>
      </c>
      <c r="I15" s="165">
        <f t="shared" si="3"/>
        <v>4.6099510013482892E-2</v>
      </c>
      <c r="J15" s="179">
        <f t="shared" si="0"/>
        <v>0.94942774990133616</v>
      </c>
      <c r="K15" s="164">
        <f t="shared" si="1"/>
        <v>70092</v>
      </c>
      <c r="L15" s="164">
        <f t="shared" si="2"/>
        <v>774640</v>
      </c>
      <c r="M15" s="165">
        <f t="shared" si="4"/>
        <v>4.408773207607293E-2</v>
      </c>
      <c r="N15" s="79"/>
    </row>
    <row r="16" spans="1:14" x14ac:dyDescent="0.25">
      <c r="A16" s="1"/>
      <c r="B16" s="163" t="s">
        <v>123</v>
      </c>
      <c r="C16" s="164">
        <v>1116998</v>
      </c>
      <c r="D16" s="164">
        <v>302698</v>
      </c>
      <c r="E16" s="164">
        <v>691981</v>
      </c>
      <c r="F16" s="164">
        <v>1287744</v>
      </c>
      <c r="G16" s="164">
        <v>1318357</v>
      </c>
      <c r="H16" s="164">
        <v>1375692</v>
      </c>
      <c r="I16" s="165">
        <f t="shared" si="3"/>
        <v>4.3489737605216128E-2</v>
      </c>
      <c r="J16" s="179">
        <f t="shared" si="0"/>
        <v>0.98804880480822455</v>
      </c>
      <c r="K16" s="164">
        <f t="shared" si="1"/>
        <v>57335</v>
      </c>
      <c r="L16" s="164">
        <f t="shared" si="2"/>
        <v>683711</v>
      </c>
      <c r="M16" s="165">
        <f t="shared" si="4"/>
        <v>3.8132372685032473E-2</v>
      </c>
      <c r="N16" s="79"/>
    </row>
    <row r="17" spans="1:14" x14ac:dyDescent="0.25">
      <c r="A17" s="1"/>
      <c r="B17" s="163" t="s">
        <v>119</v>
      </c>
      <c r="C17" s="164">
        <v>1084813</v>
      </c>
      <c r="D17" s="164">
        <v>443857</v>
      </c>
      <c r="E17" s="164">
        <v>726467</v>
      </c>
      <c r="F17" s="164">
        <v>1124652</v>
      </c>
      <c r="G17" s="164">
        <v>1172687</v>
      </c>
      <c r="H17" s="164">
        <v>1202962</v>
      </c>
      <c r="I17" s="165">
        <f t="shared" si="3"/>
        <v>2.5816778049044586E-2</v>
      </c>
      <c r="J17" s="179">
        <f t="shared" si="0"/>
        <v>0.65590728828701095</v>
      </c>
      <c r="K17" s="164">
        <f t="shared" si="1"/>
        <v>30275</v>
      </c>
      <c r="L17" s="164">
        <f t="shared" si="2"/>
        <v>476495</v>
      </c>
      <c r="M17" s="165">
        <f t="shared" si="4"/>
        <v>3.3344524290271398E-2</v>
      </c>
      <c r="N17" s="79"/>
    </row>
    <row r="18" spans="1:14" x14ac:dyDescent="0.25">
      <c r="A18" s="1"/>
      <c r="B18" s="163" t="s">
        <v>128</v>
      </c>
      <c r="C18" s="164">
        <v>594834</v>
      </c>
      <c r="D18" s="164">
        <v>241432</v>
      </c>
      <c r="E18" s="164">
        <v>191434</v>
      </c>
      <c r="F18" s="164">
        <v>491173</v>
      </c>
      <c r="G18" s="164">
        <v>523681</v>
      </c>
      <c r="H18" s="164">
        <v>511763</v>
      </c>
      <c r="I18" s="165">
        <f t="shared" si="3"/>
        <v>-2.2758129471949551E-2</v>
      </c>
      <c r="J18" s="179">
        <f t="shared" si="0"/>
        <v>1.6733129956016173</v>
      </c>
      <c r="K18" s="164">
        <f t="shared" si="1"/>
        <v>-11918</v>
      </c>
      <c r="L18" s="164">
        <f t="shared" si="2"/>
        <v>320329</v>
      </c>
      <c r="M18" s="165">
        <f t="shared" si="4"/>
        <v>1.4185397198217533E-2</v>
      </c>
      <c r="N18" s="79"/>
    </row>
    <row r="19" spans="1:14" x14ac:dyDescent="0.25">
      <c r="A19" s="162" t="s">
        <v>144</v>
      </c>
      <c r="B19" s="163" t="s">
        <v>131</v>
      </c>
      <c r="C19" s="164">
        <v>847396</v>
      </c>
      <c r="D19" s="164">
        <v>356220</v>
      </c>
      <c r="E19" s="164">
        <v>171613</v>
      </c>
      <c r="F19" s="164">
        <v>432862</v>
      </c>
      <c r="G19" s="164">
        <v>543249</v>
      </c>
      <c r="H19" s="164">
        <v>528059</v>
      </c>
      <c r="I19" s="165">
        <f t="shared" si="3"/>
        <v>-2.796139523496588E-2</v>
      </c>
      <c r="J19" s="179">
        <f t="shared" si="0"/>
        <v>2.0770337911463583</v>
      </c>
      <c r="K19" s="164">
        <f t="shared" si="1"/>
        <v>-15190</v>
      </c>
      <c r="L19" s="164">
        <f t="shared" si="2"/>
        <v>356446</v>
      </c>
      <c r="M19" s="165">
        <f t="shared" si="4"/>
        <v>1.463710088281793E-2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7011837</v>
      </c>
      <c r="D20" s="169">
        <f t="shared" ref="D20:H20" si="6">D12-SUM(D13:D19)</f>
        <v>2168558</v>
      </c>
      <c r="E20" s="169">
        <f t="shared" si="6"/>
        <v>3296764</v>
      </c>
      <c r="F20" s="169">
        <f t="shared" si="6"/>
        <v>6800013</v>
      </c>
      <c r="G20" s="169">
        <f t="shared" si="6"/>
        <v>7694148</v>
      </c>
      <c r="H20" s="169">
        <f t="shared" si="6"/>
        <v>8214818</v>
      </c>
      <c r="I20" s="170">
        <f t="shared" si="3"/>
        <v>6.7670910411393281E-2</v>
      </c>
      <c r="J20" s="180">
        <f t="shared" si="0"/>
        <v>1.4917822446496021</v>
      </c>
      <c r="K20" s="169">
        <f>H20-G20</f>
        <v>520670</v>
      </c>
      <c r="L20" s="169">
        <f t="shared" si="2"/>
        <v>4918054</v>
      </c>
      <c r="M20" s="170">
        <f t="shared" si="4"/>
        <v>0.22770394936927241</v>
      </c>
      <c r="N20" s="79"/>
    </row>
    <row r="21" spans="1:14" s="146" customFormat="1" x14ac:dyDescent="0.25"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68</v>
      </c>
      <c r="C22" s="176">
        <v>13105945</v>
      </c>
      <c r="D22" s="176">
        <v>3913809</v>
      </c>
      <c r="E22" s="176">
        <v>5763674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IFERROR(H22/E22-1,"-")</f>
        <v>1.4011790049194315</v>
      </c>
      <c r="K22" s="176">
        <f>H22-G22</f>
        <v>249096</v>
      </c>
      <c r="L22" s="176">
        <f>H22-E22</f>
        <v>8075939</v>
      </c>
      <c r="M22" s="177">
        <f>H22/H$8</f>
        <v>0.38361586803777326</v>
      </c>
      <c r="N22" s="79"/>
    </row>
    <row r="23" spans="1:14" x14ac:dyDescent="0.25">
      <c r="A23" s="1" t="s">
        <v>96</v>
      </c>
      <c r="B23" s="159" t="s">
        <v>97</v>
      </c>
      <c r="C23" s="160">
        <v>1013579</v>
      </c>
      <c r="D23" s="160">
        <v>419753</v>
      </c>
      <c r="E23" s="160">
        <v>926094</v>
      </c>
      <c r="F23" s="160">
        <v>924124</v>
      </c>
      <c r="G23" s="160">
        <v>817242</v>
      </c>
      <c r="H23" s="160">
        <v>742610</v>
      </c>
      <c r="I23" s="161">
        <f>IFERROR(H23/G23-1,"-")</f>
        <v>-9.132178718176498E-2</v>
      </c>
      <c r="J23" s="178">
        <f t="shared" ref="J23:J34" si="7">IFERROR(H23/E23-1,"-")</f>
        <v>-0.19812675603124519</v>
      </c>
      <c r="K23" s="160">
        <f t="shared" ref="K23:K33" si="8">H23-G23</f>
        <v>-74632</v>
      </c>
      <c r="L23" s="160">
        <f t="shared" ref="L23:L34" si="9">H23-E23</f>
        <v>-183484</v>
      </c>
      <c r="M23" s="161">
        <f>H23/H$8</f>
        <v>2.0584172387156402E-2</v>
      </c>
      <c r="N23" s="79"/>
    </row>
    <row r="24" spans="1:14" x14ac:dyDescent="0.25">
      <c r="A24" s="162" t="s">
        <v>103</v>
      </c>
      <c r="B24" s="163" t="s">
        <v>103</v>
      </c>
      <c r="C24" s="164">
        <v>409352</v>
      </c>
      <c r="D24" s="164">
        <v>197437</v>
      </c>
      <c r="E24" s="164">
        <v>341894</v>
      </c>
      <c r="F24" s="164">
        <v>286571</v>
      </c>
      <c r="G24" s="164">
        <v>256506</v>
      </c>
      <c r="H24" s="164">
        <v>219209</v>
      </c>
      <c r="I24" s="165">
        <f>IFERROR(H24/G24-1,"-")</f>
        <v>-0.14540400614410576</v>
      </c>
      <c r="J24" s="179">
        <f t="shared" si="7"/>
        <v>-0.35883928937038967</v>
      </c>
      <c r="K24" s="164">
        <f t="shared" si="8"/>
        <v>-37297</v>
      </c>
      <c r="L24" s="164">
        <f t="shared" si="9"/>
        <v>-122685</v>
      </c>
      <c r="M24" s="165">
        <f>H24/H$8</f>
        <v>6.0761851373078305E-3</v>
      </c>
      <c r="N24" s="79"/>
    </row>
    <row r="25" spans="1:14" x14ac:dyDescent="0.25">
      <c r="A25" s="162" t="s">
        <v>100</v>
      </c>
      <c r="B25" s="163" t="s">
        <v>100</v>
      </c>
      <c r="C25" s="164">
        <v>604227</v>
      </c>
      <c r="D25" s="164">
        <v>222316</v>
      </c>
      <c r="E25" s="164">
        <v>584200</v>
      </c>
      <c r="F25" s="164">
        <v>637553</v>
      </c>
      <c r="G25" s="164">
        <v>560736</v>
      </c>
      <c r="H25" s="164">
        <v>523401</v>
      </c>
      <c r="I25" s="165">
        <f>IFERROR(H25/G25-1,"-")</f>
        <v>-6.6582134908406143E-2</v>
      </c>
      <c r="J25" s="179">
        <f t="shared" si="7"/>
        <v>-0.10407223553577538</v>
      </c>
      <c r="K25" s="164">
        <f t="shared" si="8"/>
        <v>-37335</v>
      </c>
      <c r="L25" s="164">
        <f t="shared" si="9"/>
        <v>-60799</v>
      </c>
      <c r="M25" s="165">
        <f>H25/H$8</f>
        <v>1.4507987249848572E-2</v>
      </c>
      <c r="N25" s="79"/>
    </row>
    <row r="26" spans="1:14" x14ac:dyDescent="0.25">
      <c r="A26" s="1"/>
      <c r="B26" s="159" t="s">
        <v>107</v>
      </c>
      <c r="C26" s="160">
        <v>12092366</v>
      </c>
      <c r="D26" s="160">
        <v>3494056</v>
      </c>
      <c r="E26" s="160">
        <v>4837580</v>
      </c>
      <c r="F26" s="160">
        <v>11708263</v>
      </c>
      <c r="G26" s="160">
        <v>12773275</v>
      </c>
      <c r="H26" s="160">
        <v>13097003</v>
      </c>
      <c r="I26" s="161">
        <f>IFERROR(H26/G26-1,"-")</f>
        <v>2.5344165846268973E-2</v>
      </c>
      <c r="J26" s="178">
        <f t="shared" si="7"/>
        <v>1.7073460283860937</v>
      </c>
      <c r="K26" s="160">
        <f t="shared" si="8"/>
        <v>323728</v>
      </c>
      <c r="L26" s="160">
        <f t="shared" si="9"/>
        <v>8259423</v>
      </c>
      <c r="M26" s="161">
        <f>H26/H$8</f>
        <v>0.36303169565061683</v>
      </c>
      <c r="N26" s="79"/>
    </row>
    <row r="27" spans="1:14" s="56" customFormat="1" x14ac:dyDescent="0.25">
      <c r="B27" s="163" t="s">
        <v>110</v>
      </c>
      <c r="C27" s="164">
        <v>5650065</v>
      </c>
      <c r="D27" s="164">
        <v>1483938</v>
      </c>
      <c r="E27" s="164">
        <v>1575483</v>
      </c>
      <c r="F27" s="164">
        <v>5839663</v>
      </c>
      <c r="G27" s="164">
        <v>6456134</v>
      </c>
      <c r="H27" s="164">
        <v>6689570</v>
      </c>
      <c r="I27" s="165">
        <f t="shared" ref="I27:I34" si="10">IFERROR(H27/G27-1,"-")</f>
        <v>3.6157242089460917E-2</v>
      </c>
      <c r="J27" s="179">
        <f t="shared" si="7"/>
        <v>3.2460439116131372</v>
      </c>
      <c r="K27" s="164">
        <f t="shared" si="8"/>
        <v>233436</v>
      </c>
      <c r="L27" s="164">
        <f t="shared" si="9"/>
        <v>5114087</v>
      </c>
      <c r="M27" s="165">
        <f t="shared" ref="M27:M34" si="11">H27/H$8</f>
        <v>0.1854260810869095</v>
      </c>
      <c r="N27" s="166"/>
    </row>
    <row r="28" spans="1:14" s="56" customFormat="1" x14ac:dyDescent="0.25">
      <c r="B28" s="163" t="s">
        <v>113</v>
      </c>
      <c r="C28" s="164">
        <v>1813831</v>
      </c>
      <c r="D28" s="164">
        <v>510569</v>
      </c>
      <c r="E28" s="164">
        <v>851193</v>
      </c>
      <c r="F28" s="164">
        <v>1420539</v>
      </c>
      <c r="G28" s="164">
        <v>1496214</v>
      </c>
      <c r="H28" s="164">
        <v>1483358</v>
      </c>
      <c r="I28" s="165">
        <f t="shared" si="10"/>
        <v>-8.5923537675760553E-3</v>
      </c>
      <c r="J28" s="179">
        <f t="shared" si="7"/>
        <v>0.7426811545677654</v>
      </c>
      <c r="K28" s="164">
        <f t="shared" si="8"/>
        <v>-12856</v>
      </c>
      <c r="L28" s="164">
        <f t="shared" si="9"/>
        <v>632165</v>
      </c>
      <c r="M28" s="165">
        <f t="shared" si="11"/>
        <v>4.111673258354661E-2</v>
      </c>
      <c r="N28" s="166"/>
    </row>
    <row r="29" spans="1:14" x14ac:dyDescent="0.25">
      <c r="A29" s="1"/>
      <c r="B29" s="163" t="s">
        <v>116</v>
      </c>
      <c r="C29" s="164">
        <v>428540</v>
      </c>
      <c r="D29" s="164">
        <v>173273</v>
      </c>
      <c r="E29" s="164">
        <v>321437</v>
      </c>
      <c r="F29" s="164">
        <v>466813</v>
      </c>
      <c r="G29" s="164">
        <v>535409</v>
      </c>
      <c r="H29" s="164">
        <v>462244</v>
      </c>
      <c r="I29" s="165">
        <f t="shared" si="10"/>
        <v>-0.13665254039435271</v>
      </c>
      <c r="J29" s="179">
        <f t="shared" si="7"/>
        <v>0.43805473545360374</v>
      </c>
      <c r="K29" s="164">
        <f t="shared" si="8"/>
        <v>-73165</v>
      </c>
      <c r="L29" s="164">
        <f t="shared" si="9"/>
        <v>140807</v>
      </c>
      <c r="M29" s="165">
        <f t="shared" si="11"/>
        <v>1.281279565441985E-2</v>
      </c>
      <c r="N29" s="79"/>
    </row>
    <row r="30" spans="1:14" x14ac:dyDescent="0.25">
      <c r="A30" s="1"/>
      <c r="B30" s="163" t="s">
        <v>123</v>
      </c>
      <c r="C30" s="164">
        <v>502164</v>
      </c>
      <c r="D30" s="164">
        <v>134940</v>
      </c>
      <c r="E30" s="164">
        <v>321774</v>
      </c>
      <c r="F30" s="164">
        <v>583899</v>
      </c>
      <c r="G30" s="164">
        <v>553235</v>
      </c>
      <c r="H30" s="164">
        <v>562616</v>
      </c>
      <c r="I30" s="165">
        <f t="shared" si="10"/>
        <v>1.695662783446461E-2</v>
      </c>
      <c r="J30" s="179">
        <f t="shared" si="7"/>
        <v>0.7484818537234208</v>
      </c>
      <c r="K30" s="164">
        <f t="shared" si="8"/>
        <v>9381</v>
      </c>
      <c r="L30" s="164">
        <f t="shared" si="9"/>
        <v>240842</v>
      </c>
      <c r="M30" s="165">
        <f t="shared" si="11"/>
        <v>1.5594975467300988E-2</v>
      </c>
      <c r="N30" s="79"/>
    </row>
    <row r="31" spans="1:14" x14ac:dyDescent="0.25">
      <c r="A31" s="1"/>
      <c r="B31" s="163" t="s">
        <v>119</v>
      </c>
      <c r="C31" s="164">
        <v>566275</v>
      </c>
      <c r="D31" s="164">
        <v>241515</v>
      </c>
      <c r="E31" s="164">
        <v>414396</v>
      </c>
      <c r="F31" s="164">
        <v>639629</v>
      </c>
      <c r="G31" s="164">
        <v>619738</v>
      </c>
      <c r="H31" s="164">
        <v>632422</v>
      </c>
      <c r="I31" s="165">
        <f t="shared" si="10"/>
        <v>2.0466713353062049E-2</v>
      </c>
      <c r="J31" s="179">
        <f t="shared" si="7"/>
        <v>0.52612959584551966</v>
      </c>
      <c r="K31" s="164">
        <f t="shared" si="8"/>
        <v>12684</v>
      </c>
      <c r="L31" s="164">
        <f t="shared" si="9"/>
        <v>218026</v>
      </c>
      <c r="M31" s="165">
        <f t="shared" si="11"/>
        <v>1.7529905966025539E-2</v>
      </c>
      <c r="N31" s="79"/>
    </row>
    <row r="32" spans="1:14" x14ac:dyDescent="0.25">
      <c r="A32" s="1"/>
      <c r="B32" s="163" t="s">
        <v>128</v>
      </c>
      <c r="C32" s="164">
        <v>242464</v>
      </c>
      <c r="D32" s="164">
        <v>95128</v>
      </c>
      <c r="E32" s="164">
        <v>58069</v>
      </c>
      <c r="F32" s="164">
        <v>177706</v>
      </c>
      <c r="G32" s="164">
        <v>184473</v>
      </c>
      <c r="H32" s="164">
        <v>184792</v>
      </c>
      <c r="I32" s="165">
        <f t="shared" si="10"/>
        <v>1.7292503509998003E-3</v>
      </c>
      <c r="J32" s="179">
        <f t="shared" si="7"/>
        <v>2.1822831459126211</v>
      </c>
      <c r="K32" s="164">
        <f t="shared" si="8"/>
        <v>319</v>
      </c>
      <c r="L32" s="164">
        <f t="shared" si="9"/>
        <v>126723</v>
      </c>
      <c r="M32" s="165">
        <f t="shared" si="11"/>
        <v>5.122191168671855E-3</v>
      </c>
      <c r="N32" s="79"/>
    </row>
    <row r="33" spans="1:14" x14ac:dyDescent="0.25">
      <c r="A33" s="162" t="s">
        <v>144</v>
      </c>
      <c r="B33" s="163" t="s">
        <v>131</v>
      </c>
      <c r="C33" s="164">
        <v>276453</v>
      </c>
      <c r="D33" s="164">
        <v>106598</v>
      </c>
      <c r="E33" s="164">
        <v>43884</v>
      </c>
      <c r="F33" s="164">
        <v>147837</v>
      </c>
      <c r="G33" s="164">
        <v>187545</v>
      </c>
      <c r="H33" s="164">
        <v>166807</v>
      </c>
      <c r="I33" s="165">
        <f t="shared" si="10"/>
        <v>-0.11057612839585163</v>
      </c>
      <c r="J33" s="179">
        <f t="shared" si="7"/>
        <v>2.8010892352565855</v>
      </c>
      <c r="K33" s="164">
        <f t="shared" si="8"/>
        <v>-20738</v>
      </c>
      <c r="L33" s="164">
        <f t="shared" si="9"/>
        <v>122923</v>
      </c>
      <c r="M33" s="165">
        <f t="shared" si="11"/>
        <v>4.6236706257448707E-3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2612574</v>
      </c>
      <c r="D34" s="169">
        <f t="shared" ref="D34:H34" si="13">D26-SUM(D27:D33)</f>
        <v>748095</v>
      </c>
      <c r="E34" s="169">
        <f t="shared" si="13"/>
        <v>1251344</v>
      </c>
      <c r="F34" s="169">
        <f t="shared" si="13"/>
        <v>2432177</v>
      </c>
      <c r="G34" s="169">
        <f t="shared" si="13"/>
        <v>2740527</v>
      </c>
      <c r="H34" s="169">
        <f t="shared" si="13"/>
        <v>2915194</v>
      </c>
      <c r="I34" s="170">
        <f t="shared" si="10"/>
        <v>6.3734821806170849E-2</v>
      </c>
      <c r="J34" s="180">
        <f t="shared" si="7"/>
        <v>1.3296503599329998</v>
      </c>
      <c r="K34" s="169">
        <f>H34-G34</f>
        <v>174667</v>
      </c>
      <c r="L34" s="169">
        <f t="shared" si="9"/>
        <v>1663850</v>
      </c>
      <c r="M34" s="170">
        <f t="shared" si="11"/>
        <v>8.0805343097997639E-2</v>
      </c>
      <c r="N34" s="79"/>
    </row>
    <row r="35" spans="1:14" s="146" customFormat="1" x14ac:dyDescent="0.25"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68</v>
      </c>
      <c r="C36" s="176">
        <v>10093577</v>
      </c>
      <c r="D36" s="176">
        <v>2858440</v>
      </c>
      <c r="E36" s="176">
        <v>3367162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IFERROR(H36/E36-1,"-")</f>
        <v>1.9743092253951549</v>
      </c>
      <c r="K36" s="176">
        <f>H36-G36</f>
        <v>275673</v>
      </c>
      <c r="L36" s="176">
        <f>H36-E36</f>
        <v>6647819</v>
      </c>
      <c r="M36" s="177">
        <f>H36/H$8</f>
        <v>0.2776020998344973</v>
      </c>
      <c r="N36" s="79"/>
    </row>
    <row r="37" spans="1:14" x14ac:dyDescent="0.25">
      <c r="A37" s="1" t="s">
        <v>96</v>
      </c>
      <c r="B37" s="159" t="s">
        <v>97</v>
      </c>
      <c r="C37" s="160">
        <v>614530</v>
      </c>
      <c r="D37" s="160">
        <v>241430</v>
      </c>
      <c r="E37" s="160">
        <v>350874</v>
      </c>
      <c r="F37" s="160">
        <v>513218</v>
      </c>
      <c r="G37" s="160">
        <v>576863</v>
      </c>
      <c r="H37" s="160">
        <v>551747</v>
      </c>
      <c r="I37" s="161">
        <f>IFERROR(H37/G37-1,"-")</f>
        <v>-4.3538933854312067E-2</v>
      </c>
      <c r="J37" s="178">
        <f t="shared" ref="J37:J48" si="14">IFERROR(H37/E37-1,"-")</f>
        <v>0.57249325968866316</v>
      </c>
      <c r="K37" s="160">
        <f t="shared" ref="K37:K47" si="15">H37-G37</f>
        <v>-25116</v>
      </c>
      <c r="L37" s="160">
        <f t="shared" ref="L37:L48" si="16">H37-E37</f>
        <v>200873</v>
      </c>
      <c r="M37" s="161">
        <f>H37/H$8</f>
        <v>1.529370108414428E-2</v>
      </c>
      <c r="N37" s="79"/>
    </row>
    <row r="38" spans="1:14" x14ac:dyDescent="0.25">
      <c r="A38" s="162" t="s">
        <v>103</v>
      </c>
      <c r="B38" s="163" t="s">
        <v>103</v>
      </c>
      <c r="C38" s="164">
        <v>210543</v>
      </c>
      <c r="D38" s="164">
        <v>92534</v>
      </c>
      <c r="E38" s="164">
        <v>131066</v>
      </c>
      <c r="F38" s="164">
        <v>155108</v>
      </c>
      <c r="G38" s="164">
        <v>218201</v>
      </c>
      <c r="H38" s="164">
        <v>239030</v>
      </c>
      <c r="I38" s="165">
        <f>IFERROR(H38/G38-1,"-")</f>
        <v>9.5457857663347134E-2</v>
      </c>
      <c r="J38" s="179">
        <f t="shared" si="14"/>
        <v>0.82373765888941453</v>
      </c>
      <c r="K38" s="164">
        <f t="shared" si="15"/>
        <v>20829</v>
      </c>
      <c r="L38" s="164">
        <f t="shared" si="16"/>
        <v>107964</v>
      </c>
      <c r="M38" s="165">
        <f>H38/H$8</f>
        <v>6.6255971852008395E-3</v>
      </c>
      <c r="N38" s="79"/>
    </row>
    <row r="39" spans="1:14" x14ac:dyDescent="0.25">
      <c r="A39" s="162" t="s">
        <v>100</v>
      </c>
      <c r="B39" s="163" t="s">
        <v>100</v>
      </c>
      <c r="C39" s="164">
        <v>403987</v>
      </c>
      <c r="D39" s="164">
        <v>148896</v>
      </c>
      <c r="E39" s="164">
        <v>219808</v>
      </c>
      <c r="F39" s="164">
        <v>358110</v>
      </c>
      <c r="G39" s="164">
        <v>358662</v>
      </c>
      <c r="H39" s="164">
        <v>312717</v>
      </c>
      <c r="I39" s="165">
        <f>IFERROR(H39/G39-1,"-")</f>
        <v>-0.1281011091222376</v>
      </c>
      <c r="J39" s="179">
        <f t="shared" si="14"/>
        <v>0.4226825229291018</v>
      </c>
      <c r="K39" s="164">
        <f t="shared" si="15"/>
        <v>-45945</v>
      </c>
      <c r="L39" s="164">
        <f t="shared" si="16"/>
        <v>92909</v>
      </c>
      <c r="M39" s="165">
        <f>H39/H$8</f>
        <v>8.6681038989434422E-3</v>
      </c>
      <c r="N39" s="79"/>
    </row>
    <row r="40" spans="1:14" x14ac:dyDescent="0.25">
      <c r="A40" s="1"/>
      <c r="B40" s="159" t="s">
        <v>107</v>
      </c>
      <c r="C40" s="160">
        <v>9479047</v>
      </c>
      <c r="D40" s="160">
        <v>2617010</v>
      </c>
      <c r="E40" s="160">
        <v>3016288</v>
      </c>
      <c r="F40" s="160">
        <v>8352025</v>
      </c>
      <c r="G40" s="160">
        <v>9162445</v>
      </c>
      <c r="H40" s="160">
        <v>9463234</v>
      </c>
      <c r="I40" s="161">
        <f>IFERROR(H40/G40-1,"-")</f>
        <v>3.2828464454629724E-2</v>
      </c>
      <c r="J40" s="178">
        <f t="shared" si="14"/>
        <v>2.1373774652818298</v>
      </c>
      <c r="K40" s="160">
        <f t="shared" si="15"/>
        <v>300789</v>
      </c>
      <c r="L40" s="160">
        <f t="shared" si="16"/>
        <v>6446946</v>
      </c>
      <c r="M40" s="161">
        <f>H40/H$8</f>
        <v>0.262308398750353</v>
      </c>
      <c r="N40" s="79"/>
    </row>
    <row r="41" spans="1:14" s="56" customFormat="1" x14ac:dyDescent="0.25">
      <c r="B41" s="163" t="s">
        <v>110</v>
      </c>
      <c r="C41" s="164">
        <v>5094935</v>
      </c>
      <c r="D41" s="164">
        <v>1173619</v>
      </c>
      <c r="E41" s="164">
        <v>1066343</v>
      </c>
      <c r="F41" s="164">
        <v>4256430</v>
      </c>
      <c r="G41" s="164">
        <v>4628153</v>
      </c>
      <c r="H41" s="164">
        <v>4858902</v>
      </c>
      <c r="I41" s="165">
        <f t="shared" ref="I41:I48" si="17">IFERROR(H41/G41-1,"-")</f>
        <v>4.9857686208731655E-2</v>
      </c>
      <c r="J41" s="179">
        <f t="shared" si="14"/>
        <v>3.5566032693045297</v>
      </c>
      <c r="K41" s="164">
        <f t="shared" si="15"/>
        <v>230749</v>
      </c>
      <c r="L41" s="164">
        <f t="shared" si="16"/>
        <v>3792559</v>
      </c>
      <c r="M41" s="165">
        <f t="shared" ref="M41:M48" si="18">H41/H$8</f>
        <v>0.13468237214728998</v>
      </c>
      <c r="N41" s="166"/>
    </row>
    <row r="42" spans="1:14" s="56" customFormat="1" x14ac:dyDescent="0.25">
      <c r="B42" s="163" t="s">
        <v>113</v>
      </c>
      <c r="C42" s="164">
        <v>470924</v>
      </c>
      <c r="D42" s="164">
        <v>139836</v>
      </c>
      <c r="E42" s="164">
        <v>174981</v>
      </c>
      <c r="F42" s="164">
        <v>311196</v>
      </c>
      <c r="G42" s="164">
        <v>358380</v>
      </c>
      <c r="H42" s="164">
        <v>358116</v>
      </c>
      <c r="I42" s="165">
        <f t="shared" si="17"/>
        <v>-7.3664825046038107E-4</v>
      </c>
      <c r="J42" s="179">
        <f t="shared" si="14"/>
        <v>1.0465993450717508</v>
      </c>
      <c r="K42" s="164">
        <f t="shared" si="15"/>
        <v>-264</v>
      </c>
      <c r="L42" s="164">
        <f t="shared" si="16"/>
        <v>183135</v>
      </c>
      <c r="M42" s="165">
        <f t="shared" si="18"/>
        <v>9.9265044620984125E-3</v>
      </c>
      <c r="N42" s="166"/>
    </row>
    <row r="43" spans="1:14" x14ac:dyDescent="0.25">
      <c r="A43" s="1"/>
      <c r="B43" s="163" t="s">
        <v>116</v>
      </c>
      <c r="C43" s="164">
        <v>178407</v>
      </c>
      <c r="D43" s="164">
        <v>67848</v>
      </c>
      <c r="E43" s="164">
        <v>127385</v>
      </c>
      <c r="F43" s="164">
        <v>198903</v>
      </c>
      <c r="G43" s="164">
        <v>247793</v>
      </c>
      <c r="H43" s="164">
        <v>245648</v>
      </c>
      <c r="I43" s="165">
        <f t="shared" si="17"/>
        <v>-8.6564188657468621E-3</v>
      </c>
      <c r="J43" s="179">
        <f t="shared" si="14"/>
        <v>0.92839031283118101</v>
      </c>
      <c r="K43" s="164">
        <f t="shared" si="15"/>
        <v>-2145</v>
      </c>
      <c r="L43" s="164">
        <f t="shared" si="16"/>
        <v>118263</v>
      </c>
      <c r="M43" s="165">
        <f t="shared" si="18"/>
        <v>6.8090394400293509E-3</v>
      </c>
      <c r="N43" s="79"/>
    </row>
    <row r="44" spans="1:14" x14ac:dyDescent="0.25">
      <c r="A44" s="1"/>
      <c r="B44" s="163" t="s">
        <v>123</v>
      </c>
      <c r="C44" s="164">
        <v>451476</v>
      </c>
      <c r="D44" s="164">
        <v>124287</v>
      </c>
      <c r="E44" s="164">
        <v>239923</v>
      </c>
      <c r="F44" s="164">
        <v>477050</v>
      </c>
      <c r="G44" s="164">
        <v>501096</v>
      </c>
      <c r="H44" s="164">
        <v>499671</v>
      </c>
      <c r="I44" s="165">
        <f t="shared" si="17"/>
        <v>-2.8437664639111571E-3</v>
      </c>
      <c r="J44" s="179">
        <f t="shared" si="14"/>
        <v>1.0826306773423138</v>
      </c>
      <c r="K44" s="164">
        <f t="shared" si="15"/>
        <v>-1425</v>
      </c>
      <c r="L44" s="164">
        <f t="shared" si="16"/>
        <v>259748</v>
      </c>
      <c r="M44" s="165">
        <f t="shared" si="18"/>
        <v>1.3850222863768098E-2</v>
      </c>
      <c r="N44" s="79"/>
    </row>
    <row r="45" spans="1:14" x14ac:dyDescent="0.25">
      <c r="A45" s="1"/>
      <c r="B45" s="163" t="s">
        <v>119</v>
      </c>
      <c r="C45" s="164">
        <v>353625</v>
      </c>
      <c r="D45" s="164">
        <v>131712</v>
      </c>
      <c r="E45" s="164">
        <v>184201</v>
      </c>
      <c r="F45" s="164">
        <v>318686</v>
      </c>
      <c r="G45" s="164">
        <v>374932</v>
      </c>
      <c r="H45" s="164">
        <v>372782</v>
      </c>
      <c r="I45" s="165">
        <f t="shared" si="17"/>
        <v>-5.7343731663341835E-3</v>
      </c>
      <c r="J45" s="179">
        <f t="shared" si="14"/>
        <v>1.0237783725386942</v>
      </c>
      <c r="K45" s="164">
        <f t="shared" si="15"/>
        <v>-2150</v>
      </c>
      <c r="L45" s="164">
        <f t="shared" si="16"/>
        <v>188581</v>
      </c>
      <c r="M45" s="165">
        <f t="shared" si="18"/>
        <v>1.0333026690764921E-2</v>
      </c>
      <c r="N45" s="79"/>
    </row>
    <row r="46" spans="1:14" x14ac:dyDescent="0.25">
      <c r="A46" s="1"/>
      <c r="B46" s="163" t="s">
        <v>128</v>
      </c>
      <c r="C46" s="164">
        <v>227686</v>
      </c>
      <c r="D46" s="164">
        <v>86739</v>
      </c>
      <c r="E46" s="164">
        <v>81833</v>
      </c>
      <c r="F46" s="164">
        <v>185692</v>
      </c>
      <c r="G46" s="164">
        <v>188339</v>
      </c>
      <c r="H46" s="164">
        <v>187108</v>
      </c>
      <c r="I46" s="165">
        <f t="shared" si="17"/>
        <v>-6.5360865248301758E-3</v>
      </c>
      <c r="J46" s="179">
        <f t="shared" si="14"/>
        <v>1.2864614519814745</v>
      </c>
      <c r="K46" s="164">
        <f t="shared" si="15"/>
        <v>-1231</v>
      </c>
      <c r="L46" s="164">
        <f t="shared" si="16"/>
        <v>105275</v>
      </c>
      <c r="M46" s="165">
        <f t="shared" si="18"/>
        <v>5.1863876422564474E-3</v>
      </c>
      <c r="N46" s="79"/>
    </row>
    <row r="47" spans="1:14" x14ac:dyDescent="0.25">
      <c r="A47" s="162" t="s">
        <v>144</v>
      </c>
      <c r="B47" s="163" t="s">
        <v>131</v>
      </c>
      <c r="C47" s="164">
        <v>366669</v>
      </c>
      <c r="D47" s="164">
        <v>150036</v>
      </c>
      <c r="E47" s="164">
        <v>88248</v>
      </c>
      <c r="F47" s="164">
        <v>188228</v>
      </c>
      <c r="G47" s="164">
        <v>224522</v>
      </c>
      <c r="H47" s="164">
        <v>217369</v>
      </c>
      <c r="I47" s="165">
        <f t="shared" si="17"/>
        <v>-3.1858793347645187E-2</v>
      </c>
      <c r="J47" s="179">
        <f t="shared" si="14"/>
        <v>1.4631606382014324</v>
      </c>
      <c r="K47" s="164">
        <f t="shared" si="15"/>
        <v>-7153</v>
      </c>
      <c r="L47" s="164">
        <f t="shared" si="16"/>
        <v>129121</v>
      </c>
      <c r="M47" s="165">
        <f t="shared" si="18"/>
        <v>6.0251827576033182E-3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2335325</v>
      </c>
      <c r="D48" s="169">
        <f t="shared" si="19"/>
        <v>742933</v>
      </c>
      <c r="E48" s="169">
        <f t="shared" si="19"/>
        <v>1053374</v>
      </c>
      <c r="F48" s="169">
        <f t="shared" si="19"/>
        <v>2415840</v>
      </c>
      <c r="G48" s="169">
        <f t="shared" si="19"/>
        <v>2639230</v>
      </c>
      <c r="H48" s="169">
        <f t="shared" si="19"/>
        <v>2723638</v>
      </c>
      <c r="I48" s="170">
        <f t="shared" si="17"/>
        <v>3.1982055372210771E-2</v>
      </c>
      <c r="J48" s="180">
        <f t="shared" si="14"/>
        <v>1.5856324534305952</v>
      </c>
      <c r="K48" s="169">
        <f>H48-G48</f>
        <v>84408</v>
      </c>
      <c r="L48" s="169">
        <f t="shared" si="16"/>
        <v>1670264</v>
      </c>
      <c r="M48" s="170">
        <f t="shared" si="18"/>
        <v>7.5495662746542458E-2</v>
      </c>
      <c r="N48" s="79"/>
    </row>
    <row r="49" spans="1:14" s="146" customFormat="1" x14ac:dyDescent="0.25"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68</v>
      </c>
      <c r="C50" s="176">
        <v>234787</v>
      </c>
      <c r="D50" s="176">
        <v>65275</v>
      </c>
      <c r="E50" s="176">
        <v>98762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IFERROR(H50/E50-1,"-")</f>
        <v>0.97081873595107426</v>
      </c>
      <c r="K50" s="176">
        <f>H50-G50</f>
        <v>12607</v>
      </c>
      <c r="L50" s="176">
        <f>H50-E50</f>
        <v>95880</v>
      </c>
      <c r="M50" s="177">
        <f>H50/H$8</f>
        <v>5.3952202121987274E-3</v>
      </c>
      <c r="N50" s="79"/>
    </row>
    <row r="51" spans="1:14" x14ac:dyDescent="0.25">
      <c r="A51" s="1" t="s">
        <v>96</v>
      </c>
      <c r="B51" s="159" t="s">
        <v>97</v>
      </c>
      <c r="C51" s="160">
        <v>30969</v>
      </c>
      <c r="D51" s="160">
        <v>6950</v>
      </c>
      <c r="E51" s="160">
        <v>17286</v>
      </c>
      <c r="F51" s="160">
        <v>21218</v>
      </c>
      <c r="G51" s="160">
        <v>40235</v>
      </c>
      <c r="H51" s="160">
        <v>25819</v>
      </c>
      <c r="I51" s="161">
        <f>IFERROR(H51/G51-1,"-")</f>
        <v>-0.35829501677643838</v>
      </c>
      <c r="J51" s="178">
        <f t="shared" ref="J51:J62" si="20">IFERROR(H51/E51-1,"-")</f>
        <v>0.49363646881869716</v>
      </c>
      <c r="K51" s="160">
        <f t="shared" ref="K51:K61" si="21">H51-G51</f>
        <v>-14416</v>
      </c>
      <c r="L51" s="160">
        <f t="shared" ref="L51:L62" si="22">H51-E51</f>
        <v>8533</v>
      </c>
      <c r="M51" s="161">
        <f>H51/H$8</f>
        <v>7.1566871825586942E-4</v>
      </c>
      <c r="N51" s="79"/>
    </row>
    <row r="52" spans="1:14" x14ac:dyDescent="0.25">
      <c r="A52" s="162" t="s">
        <v>103</v>
      </c>
      <c r="B52" s="163" t="s">
        <v>103</v>
      </c>
      <c r="C52" s="164">
        <v>12961</v>
      </c>
      <c r="D52" s="164">
        <v>5003</v>
      </c>
      <c r="E52" s="164">
        <v>6990</v>
      </c>
      <c r="F52" s="164">
        <v>6990</v>
      </c>
      <c r="G52" s="164">
        <v>25164</v>
      </c>
      <c r="H52" s="164">
        <v>14324</v>
      </c>
      <c r="I52" s="165">
        <f>IFERROR(H52/G52-1,"-")</f>
        <v>-0.43077412176124619</v>
      </c>
      <c r="J52" s="179">
        <f t="shared" si="20"/>
        <v>1.0492131616595137</v>
      </c>
      <c r="K52" s="164">
        <f t="shared" si="21"/>
        <v>-10840</v>
      </c>
      <c r="L52" s="164">
        <f t="shared" si="22"/>
        <v>7334</v>
      </c>
      <c r="M52" s="165">
        <f>H52/H$8</f>
        <v>3.9704243852577842E-4</v>
      </c>
      <c r="N52" s="79"/>
    </row>
    <row r="53" spans="1:14" x14ac:dyDescent="0.25">
      <c r="A53" s="162" t="s">
        <v>100</v>
      </c>
      <c r="B53" s="163" t="s">
        <v>100</v>
      </c>
      <c r="C53" s="164">
        <v>18008</v>
      </c>
      <c r="D53" s="164">
        <v>1947</v>
      </c>
      <c r="E53" s="164">
        <v>10296</v>
      </c>
      <c r="F53" s="164">
        <v>14228</v>
      </c>
      <c r="G53" s="164">
        <v>15071</v>
      </c>
      <c r="H53" s="164">
        <v>11495</v>
      </c>
      <c r="I53" s="165">
        <f>IFERROR(H53/G53-1,"-")</f>
        <v>-0.23727688939021963</v>
      </c>
      <c r="J53" s="179">
        <f t="shared" si="20"/>
        <v>0.11645299145299148</v>
      </c>
      <c r="K53" s="164">
        <f t="shared" si="21"/>
        <v>-3576</v>
      </c>
      <c r="L53" s="164">
        <f t="shared" si="22"/>
        <v>1199</v>
      </c>
      <c r="M53" s="165">
        <f>H53/H$8</f>
        <v>3.1862627973009095E-4</v>
      </c>
      <c r="N53" s="79"/>
    </row>
    <row r="54" spans="1:14" x14ac:dyDescent="0.25">
      <c r="A54" s="1"/>
      <c r="B54" s="159" t="s">
        <v>107</v>
      </c>
      <c r="C54" s="160">
        <v>203818</v>
      </c>
      <c r="D54" s="160">
        <v>58325</v>
      </c>
      <c r="E54" s="160">
        <v>81476</v>
      </c>
      <c r="F54" s="160">
        <v>147121</v>
      </c>
      <c r="G54" s="160">
        <v>141800</v>
      </c>
      <c r="H54" s="160">
        <v>168823</v>
      </c>
      <c r="I54" s="161">
        <f>IFERROR(H54/G54-1,"-")</f>
        <v>0.19057122708039498</v>
      </c>
      <c r="J54" s="178">
        <f t="shared" si="20"/>
        <v>1.0720580293583386</v>
      </c>
      <c r="K54" s="160">
        <f t="shared" si="21"/>
        <v>27023</v>
      </c>
      <c r="L54" s="160">
        <f t="shared" si="22"/>
        <v>87347</v>
      </c>
      <c r="M54" s="161">
        <f>H54/H$8</f>
        <v>4.6795514939428576E-3</v>
      </c>
      <c r="N54" s="79"/>
    </row>
    <row r="55" spans="1:14" s="56" customFormat="1" x14ac:dyDescent="0.25">
      <c r="B55" s="163" t="s">
        <v>110</v>
      </c>
      <c r="C55" s="164">
        <v>67733</v>
      </c>
      <c r="D55" s="164">
        <v>19771</v>
      </c>
      <c r="E55" s="164">
        <v>20693</v>
      </c>
      <c r="F55" s="164">
        <v>65122</v>
      </c>
      <c r="G55" s="164">
        <v>55484</v>
      </c>
      <c r="H55" s="164">
        <v>69733</v>
      </c>
      <c r="I55" s="165">
        <f t="shared" ref="I55:I62" si="23">IFERROR(H55/G55-1,"-")</f>
        <v>0.25681277485401188</v>
      </c>
      <c r="J55" s="179">
        <f t="shared" si="20"/>
        <v>2.3698835354950951</v>
      </c>
      <c r="K55" s="164">
        <f t="shared" si="21"/>
        <v>14249</v>
      </c>
      <c r="L55" s="164">
        <f t="shared" si="22"/>
        <v>49040</v>
      </c>
      <c r="M55" s="165">
        <f t="shared" ref="M55:M62" si="24">H55/H$8</f>
        <v>1.9329070347471452E-3</v>
      </c>
      <c r="N55" s="166"/>
    </row>
    <row r="56" spans="1:14" s="56" customFormat="1" x14ac:dyDescent="0.25">
      <c r="B56" s="163" t="s">
        <v>113</v>
      </c>
      <c r="C56" s="164">
        <v>69940</v>
      </c>
      <c r="D56" s="164">
        <v>18669</v>
      </c>
      <c r="E56" s="164">
        <v>31230</v>
      </c>
      <c r="F56" s="164">
        <v>34084</v>
      </c>
      <c r="G56" s="164">
        <v>34465</v>
      </c>
      <c r="H56" s="164">
        <v>39071</v>
      </c>
      <c r="I56" s="165">
        <f t="shared" si="23"/>
        <v>0.13364282605541855</v>
      </c>
      <c r="J56" s="179">
        <f t="shared" si="20"/>
        <v>0.25107268651937242</v>
      </c>
      <c r="K56" s="164">
        <f t="shared" si="21"/>
        <v>4606</v>
      </c>
      <c r="L56" s="164">
        <f t="shared" si="22"/>
        <v>7841</v>
      </c>
      <c r="M56" s="165">
        <f t="shared" si="24"/>
        <v>1.0829967268668451E-3</v>
      </c>
      <c r="N56" s="166"/>
    </row>
    <row r="57" spans="1:14" x14ac:dyDescent="0.25">
      <c r="A57" s="1"/>
      <c r="B57" s="163" t="s">
        <v>116</v>
      </c>
      <c r="C57" s="164">
        <v>6792</v>
      </c>
      <c r="D57" s="164">
        <v>1519</v>
      </c>
      <c r="E57" s="164">
        <v>3873</v>
      </c>
      <c r="F57" s="164">
        <v>6397</v>
      </c>
      <c r="G57" s="164">
        <v>6784</v>
      </c>
      <c r="H57" s="164">
        <v>6674</v>
      </c>
      <c r="I57" s="165">
        <f t="shared" si="23"/>
        <v>-1.6214622641509413E-2</v>
      </c>
      <c r="J57" s="179">
        <f t="shared" si="20"/>
        <v>0.72321198037696877</v>
      </c>
      <c r="K57" s="164">
        <f t="shared" si="21"/>
        <v>-110</v>
      </c>
      <c r="L57" s="164">
        <f t="shared" si="22"/>
        <v>2801</v>
      </c>
      <c r="M57" s="165">
        <f t="shared" si="24"/>
        <v>1.849945011673447E-4</v>
      </c>
      <c r="N57" s="79"/>
    </row>
    <row r="58" spans="1:14" x14ac:dyDescent="0.25">
      <c r="A58" s="1"/>
      <c r="B58" s="163" t="s">
        <v>123</v>
      </c>
      <c r="C58" s="164">
        <v>3713</v>
      </c>
      <c r="D58" s="164">
        <v>1082</v>
      </c>
      <c r="E58" s="164">
        <v>2191</v>
      </c>
      <c r="F58" s="164">
        <v>3053</v>
      </c>
      <c r="G58" s="164">
        <v>2811</v>
      </c>
      <c r="H58" s="164">
        <v>4837</v>
      </c>
      <c r="I58" s="165">
        <f t="shared" si="23"/>
        <v>0.72073995019565995</v>
      </c>
      <c r="J58" s="179">
        <f t="shared" si="20"/>
        <v>1.2076677316293929</v>
      </c>
      <c r="K58" s="164">
        <f t="shared" si="21"/>
        <v>2026</v>
      </c>
      <c r="L58" s="164">
        <f t="shared" si="22"/>
        <v>2646</v>
      </c>
      <c r="M58" s="165">
        <f t="shared" si="24"/>
        <v>1.3407527751669858E-4</v>
      </c>
      <c r="N58" s="79"/>
    </row>
    <row r="59" spans="1:14" x14ac:dyDescent="0.25">
      <c r="A59" s="1"/>
      <c r="B59" s="163" t="s">
        <v>119</v>
      </c>
      <c r="C59" s="164">
        <v>4285</v>
      </c>
      <c r="D59" s="164">
        <v>1095</v>
      </c>
      <c r="E59" s="164">
        <v>1459</v>
      </c>
      <c r="F59" s="164">
        <v>2254</v>
      </c>
      <c r="G59" s="164">
        <v>2628</v>
      </c>
      <c r="H59" s="164">
        <v>3308</v>
      </c>
      <c r="I59" s="165">
        <f t="shared" si="23"/>
        <v>0.25875190258751912</v>
      </c>
      <c r="J59" s="179">
        <f t="shared" si="20"/>
        <v>1.2673063742289239</v>
      </c>
      <c r="K59" s="164">
        <f t="shared" si="21"/>
        <v>680</v>
      </c>
      <c r="L59" s="164">
        <f t="shared" si="22"/>
        <v>1849</v>
      </c>
      <c r="M59" s="165">
        <f t="shared" si="24"/>
        <v>9.1693408729633829E-5</v>
      </c>
      <c r="N59" s="79"/>
    </row>
    <row r="60" spans="1:14" x14ac:dyDescent="0.25">
      <c r="A60" s="1"/>
      <c r="B60" s="163" t="s">
        <v>128</v>
      </c>
      <c r="C60" s="164">
        <v>1783</v>
      </c>
      <c r="D60" s="164">
        <v>713</v>
      </c>
      <c r="E60" s="164">
        <v>445</v>
      </c>
      <c r="F60" s="164">
        <v>554</v>
      </c>
      <c r="G60" s="164">
        <v>804</v>
      </c>
      <c r="H60" s="164">
        <v>636</v>
      </c>
      <c r="I60" s="165">
        <f t="shared" si="23"/>
        <v>-0.20895522388059706</v>
      </c>
      <c r="J60" s="179">
        <f t="shared" si="20"/>
        <v>0.42921348314606744</v>
      </c>
      <c r="K60" s="164">
        <f t="shared" si="21"/>
        <v>-168</v>
      </c>
      <c r="L60" s="164">
        <f t="shared" si="22"/>
        <v>191</v>
      </c>
      <c r="M60" s="165">
        <f t="shared" si="24"/>
        <v>1.7629083419603121E-5</v>
      </c>
      <c r="N60" s="79"/>
    </row>
    <row r="61" spans="1:14" x14ac:dyDescent="0.25">
      <c r="A61" s="162" t="s">
        <v>144</v>
      </c>
      <c r="B61" s="163" t="s">
        <v>131</v>
      </c>
      <c r="C61" s="164">
        <v>3475</v>
      </c>
      <c r="D61" s="164">
        <v>1531</v>
      </c>
      <c r="E61" s="164">
        <v>432</v>
      </c>
      <c r="F61" s="164">
        <v>418</v>
      </c>
      <c r="G61" s="164">
        <v>635</v>
      </c>
      <c r="H61" s="164">
        <v>633</v>
      </c>
      <c r="I61" s="165">
        <f t="shared" si="23"/>
        <v>-3.1496062992125706E-3</v>
      </c>
      <c r="J61" s="179">
        <f t="shared" si="20"/>
        <v>0.46527777777777768</v>
      </c>
      <c r="K61" s="164">
        <f t="shared" si="21"/>
        <v>-2</v>
      </c>
      <c r="L61" s="164">
        <f t="shared" si="22"/>
        <v>201</v>
      </c>
      <c r="M61" s="165">
        <f t="shared" si="24"/>
        <v>1.7545927365737068E-5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46097</v>
      </c>
      <c r="D62" s="169">
        <f t="shared" si="25"/>
        <v>13945</v>
      </c>
      <c r="E62" s="169">
        <f t="shared" si="25"/>
        <v>21153</v>
      </c>
      <c r="F62" s="169">
        <f t="shared" si="25"/>
        <v>35239</v>
      </c>
      <c r="G62" s="169">
        <f t="shared" si="25"/>
        <v>38189</v>
      </c>
      <c r="H62" s="169">
        <f t="shared" si="25"/>
        <v>43931</v>
      </c>
      <c r="I62" s="170">
        <f t="shared" si="23"/>
        <v>0.15035743276859836</v>
      </c>
      <c r="J62" s="180">
        <f t="shared" si="20"/>
        <v>1.0768212546683684</v>
      </c>
      <c r="K62" s="169">
        <f>H62-G62</f>
        <v>5742</v>
      </c>
      <c r="L62" s="169">
        <f t="shared" si="22"/>
        <v>22778</v>
      </c>
      <c r="M62" s="170">
        <f t="shared" si="24"/>
        <v>1.2177095341298501E-3</v>
      </c>
      <c r="N62" s="79"/>
    </row>
    <row r="63" spans="1:14" s="146" customFormat="1" x14ac:dyDescent="0.25"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68</v>
      </c>
      <c r="C64" s="176">
        <v>834528</v>
      </c>
      <c r="D64" s="176">
        <v>295880</v>
      </c>
      <c r="E64" s="176">
        <v>419370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IFERROR(H64/E64-1,"-")</f>
        <v>2.2463337863938766</v>
      </c>
      <c r="K64" s="176">
        <f>H64-G64</f>
        <v>326466</v>
      </c>
      <c r="L64" s="176">
        <f>H64-E64</f>
        <v>942045</v>
      </c>
      <c r="M64" s="177">
        <f>H64/H$8</f>
        <v>3.7736633024683934E-2</v>
      </c>
      <c r="N64" s="79"/>
    </row>
    <row r="65" spans="1:14" x14ac:dyDescent="0.25">
      <c r="A65" s="1" t="s">
        <v>96</v>
      </c>
      <c r="B65" s="159" t="s">
        <v>97</v>
      </c>
      <c r="C65" s="160">
        <v>158439</v>
      </c>
      <c r="D65" s="160">
        <v>84704</v>
      </c>
      <c r="E65" s="160">
        <v>83752</v>
      </c>
      <c r="F65" s="160">
        <v>119256</v>
      </c>
      <c r="G65" s="160">
        <v>173467</v>
      </c>
      <c r="H65" s="160">
        <v>256345</v>
      </c>
      <c r="I65" s="161">
        <f>IFERROR(H65/G65-1,"-")</f>
        <v>0.47777387053445319</v>
      </c>
      <c r="J65" s="178">
        <f t="shared" ref="J65:J76" si="26">IFERROR(H65/E65-1,"-")</f>
        <v>2.0607627280542555</v>
      </c>
      <c r="K65" s="160">
        <f t="shared" ref="K65:K75" si="27">H65-G65</f>
        <v>82878</v>
      </c>
      <c r="L65" s="160">
        <f t="shared" ref="L65:L76" si="28">H65-E65</f>
        <v>172593</v>
      </c>
      <c r="M65" s="161">
        <f>H65/H$8</f>
        <v>7.1055462094310714E-3</v>
      </c>
      <c r="N65" s="79"/>
    </row>
    <row r="66" spans="1:14" x14ac:dyDescent="0.25">
      <c r="A66" s="162" t="s">
        <v>103</v>
      </c>
      <c r="B66" s="163" t="s">
        <v>103</v>
      </c>
      <c r="C66" s="164">
        <v>67992</v>
      </c>
      <c r="D66" s="164">
        <v>23458</v>
      </c>
      <c r="E66" s="164">
        <v>59324</v>
      </c>
      <c r="F66" s="164">
        <v>72718</v>
      </c>
      <c r="G66" s="164">
        <v>91538</v>
      </c>
      <c r="H66" s="164">
        <v>124261</v>
      </c>
      <c r="I66" s="165">
        <f>IFERROR(H66/G66-1,"-")</f>
        <v>0.35747995368043872</v>
      </c>
      <c r="J66" s="179">
        <f t="shared" si="26"/>
        <v>1.094616007012339</v>
      </c>
      <c r="K66" s="164">
        <f t="shared" si="27"/>
        <v>32723</v>
      </c>
      <c r="L66" s="164">
        <f t="shared" si="28"/>
        <v>64937</v>
      </c>
      <c r="M66" s="165">
        <f>H66/H$8</f>
        <v>3.4443514698165147E-3</v>
      </c>
      <c r="N66" s="79"/>
    </row>
    <row r="67" spans="1:14" x14ac:dyDescent="0.25">
      <c r="A67" s="162" t="s">
        <v>100</v>
      </c>
      <c r="B67" s="163" t="s">
        <v>100</v>
      </c>
      <c r="C67" s="164">
        <v>90447</v>
      </c>
      <c r="D67" s="164">
        <v>61246</v>
      </c>
      <c r="E67" s="164">
        <v>24428</v>
      </c>
      <c r="F67" s="164">
        <v>46538</v>
      </c>
      <c r="G67" s="164">
        <v>81929</v>
      </c>
      <c r="H67" s="164">
        <v>132084</v>
      </c>
      <c r="I67" s="165">
        <f>IFERROR(H67/G67-1,"-")</f>
        <v>0.61217639663611179</v>
      </c>
      <c r="J67" s="179">
        <f t="shared" si="26"/>
        <v>4.4070738496806943</v>
      </c>
      <c r="K67" s="164">
        <f t="shared" si="27"/>
        <v>50155</v>
      </c>
      <c r="L67" s="164">
        <f t="shared" si="28"/>
        <v>107656</v>
      </c>
      <c r="M67" s="165">
        <f>H67/H$8</f>
        <v>3.6611947396145571E-3</v>
      </c>
      <c r="N67" s="79"/>
    </row>
    <row r="68" spans="1:14" x14ac:dyDescent="0.25">
      <c r="A68" s="1"/>
      <c r="B68" s="159" t="s">
        <v>107</v>
      </c>
      <c r="C68" s="160">
        <v>676089</v>
      </c>
      <c r="D68" s="160">
        <v>211176</v>
      </c>
      <c r="E68" s="160">
        <v>335618</v>
      </c>
      <c r="F68" s="160">
        <v>895441</v>
      </c>
      <c r="G68" s="160">
        <v>861482</v>
      </c>
      <c r="H68" s="160">
        <v>1105070</v>
      </c>
      <c r="I68" s="161">
        <f>IFERROR(H68/G68-1,"-")</f>
        <v>0.28275460195337798</v>
      </c>
      <c r="J68" s="178">
        <f t="shared" si="26"/>
        <v>2.2926422301545211</v>
      </c>
      <c r="K68" s="160">
        <f t="shared" si="27"/>
        <v>243588</v>
      </c>
      <c r="L68" s="160">
        <f t="shared" si="28"/>
        <v>769452</v>
      </c>
      <c r="M68" s="161">
        <f>H68/H$8</f>
        <v>3.063108681525286E-2</v>
      </c>
      <c r="N68" s="79"/>
    </row>
    <row r="69" spans="1:14" s="56" customFormat="1" x14ac:dyDescent="0.25">
      <c r="B69" s="163" t="s">
        <v>110</v>
      </c>
      <c r="C69" s="164">
        <v>286315</v>
      </c>
      <c r="D69" s="164">
        <v>94120</v>
      </c>
      <c r="E69" s="164">
        <v>85414</v>
      </c>
      <c r="F69" s="164">
        <v>399420</v>
      </c>
      <c r="G69" s="164">
        <v>324780</v>
      </c>
      <c r="H69" s="164">
        <v>454766</v>
      </c>
      <c r="I69" s="165">
        <f t="shared" ref="I69:I76" si="29">IFERROR(H69/G69-1,"-")</f>
        <v>0.40022784654227483</v>
      </c>
      <c r="J69" s="179">
        <f t="shared" si="26"/>
        <v>4.3242559767719575</v>
      </c>
      <c r="K69" s="164">
        <f t="shared" si="27"/>
        <v>129986</v>
      </c>
      <c r="L69" s="164">
        <f t="shared" si="28"/>
        <v>369352</v>
      </c>
      <c r="M69" s="165">
        <f t="shared" ref="M69:M76" si="30">H69/H$8</f>
        <v>1.2605515330816403E-2</v>
      </c>
      <c r="N69" s="166"/>
    </row>
    <row r="70" spans="1:14" s="56" customFormat="1" x14ac:dyDescent="0.25">
      <c r="B70" s="163" t="s">
        <v>113</v>
      </c>
      <c r="C70" s="164">
        <v>94492</v>
      </c>
      <c r="D70" s="164">
        <v>27344</v>
      </c>
      <c r="E70" s="164">
        <v>36140</v>
      </c>
      <c r="F70" s="164">
        <v>56705</v>
      </c>
      <c r="G70" s="164">
        <v>85292</v>
      </c>
      <c r="H70" s="164">
        <v>78559</v>
      </c>
      <c r="I70" s="165">
        <f t="shared" si="29"/>
        <v>-7.8940580593725107E-2</v>
      </c>
      <c r="J70" s="179">
        <f t="shared" si="26"/>
        <v>1.1737410071942445</v>
      </c>
      <c r="K70" s="164">
        <f t="shared" si="27"/>
        <v>-6733</v>
      </c>
      <c r="L70" s="164">
        <f t="shared" si="28"/>
        <v>42419</v>
      </c>
      <c r="M70" s="165">
        <f t="shared" si="30"/>
        <v>2.1775521452210714E-3</v>
      </c>
      <c r="N70" s="166"/>
    </row>
    <row r="71" spans="1:14" x14ac:dyDescent="0.25">
      <c r="A71" s="1"/>
      <c r="B71" s="163" t="s">
        <v>116</v>
      </c>
      <c r="C71" s="164">
        <v>75234</v>
      </c>
      <c r="D71" s="164">
        <v>21566</v>
      </c>
      <c r="E71" s="164">
        <v>44372</v>
      </c>
      <c r="F71" s="164">
        <v>126795</v>
      </c>
      <c r="G71" s="164">
        <v>108706</v>
      </c>
      <c r="H71" s="164">
        <v>131979</v>
      </c>
      <c r="I71" s="165">
        <f t="shared" si="29"/>
        <v>0.21409121851599733</v>
      </c>
      <c r="J71" s="179">
        <f t="shared" si="26"/>
        <v>1.9743757324438835</v>
      </c>
      <c r="K71" s="164">
        <f t="shared" si="27"/>
        <v>23273</v>
      </c>
      <c r="L71" s="164">
        <f t="shared" si="28"/>
        <v>87607</v>
      </c>
      <c r="M71" s="165">
        <f t="shared" si="30"/>
        <v>3.6582842777292453E-3</v>
      </c>
      <c r="N71" s="79"/>
    </row>
    <row r="72" spans="1:14" x14ac:dyDescent="0.25">
      <c r="A72" s="1"/>
      <c r="B72" s="163" t="s">
        <v>123</v>
      </c>
      <c r="C72" s="164">
        <v>11792</v>
      </c>
      <c r="D72" s="164">
        <v>3914</v>
      </c>
      <c r="E72" s="164">
        <v>28426</v>
      </c>
      <c r="F72" s="164">
        <v>25157</v>
      </c>
      <c r="G72" s="164">
        <v>26613</v>
      </c>
      <c r="H72" s="164">
        <v>47499</v>
      </c>
      <c r="I72" s="165">
        <f t="shared" si="29"/>
        <v>0.7848044188930221</v>
      </c>
      <c r="J72" s="179">
        <f t="shared" si="26"/>
        <v>0.67097023851403637</v>
      </c>
      <c r="K72" s="164">
        <f t="shared" si="27"/>
        <v>20886</v>
      </c>
      <c r="L72" s="164">
        <f t="shared" si="28"/>
        <v>19073</v>
      </c>
      <c r="M72" s="165">
        <f t="shared" si="30"/>
        <v>1.3166098008612083E-3</v>
      </c>
      <c r="N72" s="79"/>
    </row>
    <row r="73" spans="1:14" x14ac:dyDescent="0.25">
      <c r="A73" s="1"/>
      <c r="B73" s="163" t="s">
        <v>119</v>
      </c>
      <c r="C73" s="164">
        <v>17507</v>
      </c>
      <c r="D73" s="164">
        <v>8571</v>
      </c>
      <c r="E73" s="164">
        <v>16869</v>
      </c>
      <c r="F73" s="164">
        <v>22926</v>
      </c>
      <c r="G73" s="164">
        <v>17467</v>
      </c>
      <c r="H73" s="164">
        <v>27574</v>
      </c>
      <c r="I73" s="165">
        <f t="shared" si="29"/>
        <v>0.5786339955344364</v>
      </c>
      <c r="J73" s="179">
        <f t="shared" si="26"/>
        <v>0.63459600450530562</v>
      </c>
      <c r="K73" s="164">
        <f t="shared" si="27"/>
        <v>10107</v>
      </c>
      <c r="L73" s="164">
        <f t="shared" si="28"/>
        <v>10705</v>
      </c>
      <c r="M73" s="165">
        <f t="shared" si="30"/>
        <v>7.6431500976751005E-4</v>
      </c>
      <c r="N73" s="79"/>
    </row>
    <row r="74" spans="1:14" x14ac:dyDescent="0.25">
      <c r="A74" s="1"/>
      <c r="B74" s="163" t="s">
        <v>128</v>
      </c>
      <c r="C74" s="164">
        <v>15819</v>
      </c>
      <c r="D74" s="164">
        <v>5541</v>
      </c>
      <c r="E74" s="164">
        <v>14404</v>
      </c>
      <c r="F74" s="164">
        <v>20957</v>
      </c>
      <c r="G74" s="164">
        <v>26801</v>
      </c>
      <c r="H74" s="164">
        <v>24320</v>
      </c>
      <c r="I74" s="165">
        <f t="shared" si="29"/>
        <v>-9.2571172717435868E-2</v>
      </c>
      <c r="J74" s="179">
        <f t="shared" si="26"/>
        <v>0.68841988336573179</v>
      </c>
      <c r="K74" s="164">
        <f t="shared" si="27"/>
        <v>-2481</v>
      </c>
      <c r="L74" s="164">
        <f t="shared" si="28"/>
        <v>9916</v>
      </c>
      <c r="M74" s="165">
        <f t="shared" si="30"/>
        <v>6.7411841000746518E-4</v>
      </c>
      <c r="N74" s="79"/>
    </row>
    <row r="75" spans="1:14" x14ac:dyDescent="0.25">
      <c r="A75" s="162" t="s">
        <v>144</v>
      </c>
      <c r="B75" s="163" t="s">
        <v>131</v>
      </c>
      <c r="C75" s="164">
        <v>12733</v>
      </c>
      <c r="D75" s="164">
        <v>5018</v>
      </c>
      <c r="E75" s="164">
        <v>1659</v>
      </c>
      <c r="F75" s="164">
        <v>6100</v>
      </c>
      <c r="G75" s="164">
        <v>7680</v>
      </c>
      <c r="H75" s="164">
        <v>21506</v>
      </c>
      <c r="I75" s="165">
        <f t="shared" si="29"/>
        <v>1.8002604166666667</v>
      </c>
      <c r="J75" s="179">
        <f t="shared" si="26"/>
        <v>11.963230861965039</v>
      </c>
      <c r="K75" s="164">
        <f t="shared" si="27"/>
        <v>13826</v>
      </c>
      <c r="L75" s="164">
        <f t="shared" si="28"/>
        <v>19847</v>
      </c>
      <c r="M75" s="165">
        <f t="shared" si="30"/>
        <v>5.9611803148110795E-4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162197</v>
      </c>
      <c r="D76" s="169">
        <f t="shared" si="31"/>
        <v>45102</v>
      </c>
      <c r="E76" s="169">
        <f t="shared" si="31"/>
        <v>108334</v>
      </c>
      <c r="F76" s="169">
        <f t="shared" si="31"/>
        <v>237381</v>
      </c>
      <c r="G76" s="169">
        <f t="shared" si="31"/>
        <v>264143</v>
      </c>
      <c r="H76" s="169">
        <f t="shared" si="31"/>
        <v>318867</v>
      </c>
      <c r="I76" s="170">
        <f t="shared" si="29"/>
        <v>0.20717565863944909</v>
      </c>
      <c r="J76" s="180">
        <f t="shared" si="26"/>
        <v>1.9433695792641275</v>
      </c>
      <c r="K76" s="169">
        <f>H76-G76</f>
        <v>54724</v>
      </c>
      <c r="L76" s="169">
        <f t="shared" si="28"/>
        <v>210533</v>
      </c>
      <c r="M76" s="170">
        <f t="shared" si="30"/>
        <v>8.8385738093688486E-3</v>
      </c>
      <c r="N76" s="79"/>
    </row>
    <row r="77" spans="1:14" s="146" customFormat="1" x14ac:dyDescent="0.25"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68</v>
      </c>
      <c r="C78" s="176">
        <v>5492551</v>
      </c>
      <c r="D78" s="176">
        <v>1546641</v>
      </c>
      <c r="E78" s="176">
        <v>1967362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IFERROR(H78/E78-1,"-")</f>
        <v>1.9236098897915075</v>
      </c>
      <c r="K78" s="176">
        <f>H78-G78</f>
        <v>628472</v>
      </c>
      <c r="L78" s="176">
        <f>H78-E78</f>
        <v>3784437</v>
      </c>
      <c r="M78" s="177">
        <f>H78/H$8</f>
        <v>0.15943230249023554</v>
      </c>
      <c r="N78" s="79"/>
    </row>
    <row r="79" spans="1:14" x14ac:dyDescent="0.25">
      <c r="A79" s="1" t="s">
        <v>96</v>
      </c>
      <c r="B79" s="159" t="s">
        <v>97</v>
      </c>
      <c r="C79" s="160">
        <v>1871426</v>
      </c>
      <c r="D79" s="160">
        <v>472177</v>
      </c>
      <c r="E79" s="160">
        <v>765462</v>
      </c>
      <c r="F79" s="160">
        <v>1656388</v>
      </c>
      <c r="G79" s="160">
        <v>1641108</v>
      </c>
      <c r="H79" s="160">
        <v>1680399</v>
      </c>
      <c r="I79" s="161">
        <f>IFERROR(H79/G79-1,"-")</f>
        <v>2.3941751548344214E-2</v>
      </c>
      <c r="J79" s="178">
        <f t="shared" ref="J79:J90" si="32">IFERROR(H79/E79-1,"-")</f>
        <v>1.1952742265455374</v>
      </c>
      <c r="K79" s="160">
        <f t="shared" ref="K79:K89" si="33">H79-G79</f>
        <v>39291</v>
      </c>
      <c r="L79" s="160">
        <f t="shared" ref="L79:L90" si="34">H79-E79</f>
        <v>914937</v>
      </c>
      <c r="M79" s="161">
        <f>H79/H$8</f>
        <v>4.6578449920153558E-2</v>
      </c>
      <c r="N79" s="79"/>
    </row>
    <row r="80" spans="1:14" x14ac:dyDescent="0.25">
      <c r="A80" s="162" t="s">
        <v>103</v>
      </c>
      <c r="B80" s="163" t="s">
        <v>103</v>
      </c>
      <c r="C80" s="164">
        <v>208038</v>
      </c>
      <c r="D80" s="164">
        <v>71537</v>
      </c>
      <c r="E80" s="164">
        <v>181910</v>
      </c>
      <c r="F80" s="164">
        <v>247663</v>
      </c>
      <c r="G80" s="164">
        <v>255714</v>
      </c>
      <c r="H80" s="164">
        <v>287334</v>
      </c>
      <c r="I80" s="165">
        <f>IFERROR(H80/G80-1,"-")</f>
        <v>0.1236537694455524</v>
      </c>
      <c r="J80" s="179">
        <f t="shared" si="32"/>
        <v>0.5795393326370184</v>
      </c>
      <c r="K80" s="164">
        <f t="shared" si="33"/>
        <v>31620</v>
      </c>
      <c r="L80" s="164">
        <f t="shared" si="34"/>
        <v>105424</v>
      </c>
      <c r="M80" s="165">
        <f>H80/H$8</f>
        <v>7.9645205271827724E-3</v>
      </c>
      <c r="N80" s="79"/>
    </row>
    <row r="81" spans="1:14" x14ac:dyDescent="0.25">
      <c r="A81" s="162" t="s">
        <v>100</v>
      </c>
      <c r="B81" s="163" t="s">
        <v>100</v>
      </c>
      <c r="C81" s="164">
        <v>1663388</v>
      </c>
      <c r="D81" s="164">
        <v>400640</v>
      </c>
      <c r="E81" s="164">
        <v>583552</v>
      </c>
      <c r="F81" s="164">
        <v>1408725</v>
      </c>
      <c r="G81" s="164">
        <v>1385394</v>
      </c>
      <c r="H81" s="164">
        <v>1393065</v>
      </c>
      <c r="I81" s="165">
        <f>IFERROR(H81/G81-1,"-")</f>
        <v>5.5370529971978666E-3</v>
      </c>
      <c r="J81" s="179">
        <f t="shared" si="32"/>
        <v>1.3872165633910947</v>
      </c>
      <c r="K81" s="164">
        <f t="shared" si="33"/>
        <v>7671</v>
      </c>
      <c r="L81" s="164">
        <f t="shared" si="34"/>
        <v>809513</v>
      </c>
      <c r="M81" s="165">
        <f>H81/H$8</f>
        <v>3.8613929392970786E-2</v>
      </c>
      <c r="N81" s="79"/>
    </row>
    <row r="82" spans="1:14" x14ac:dyDescent="0.25">
      <c r="A82" s="1"/>
      <c r="B82" s="159" t="s">
        <v>107</v>
      </c>
      <c r="C82" s="160">
        <v>3621125</v>
      </c>
      <c r="D82" s="160">
        <v>1074464</v>
      </c>
      <c r="E82" s="160">
        <v>1201900</v>
      </c>
      <c r="F82" s="160">
        <v>2696005</v>
      </c>
      <c r="G82" s="160">
        <v>3482219</v>
      </c>
      <c r="H82" s="160">
        <v>4071400</v>
      </c>
      <c r="I82" s="161">
        <f>IFERROR(H82/G82-1,"-")</f>
        <v>0.16919699766154861</v>
      </c>
      <c r="J82" s="178">
        <f t="shared" si="32"/>
        <v>2.3874698394209171</v>
      </c>
      <c r="K82" s="160">
        <f t="shared" si="33"/>
        <v>589181</v>
      </c>
      <c r="L82" s="160">
        <f t="shared" si="34"/>
        <v>2869500</v>
      </c>
      <c r="M82" s="161">
        <f>H82/H$8</f>
        <v>0.11285385257008199</v>
      </c>
      <c r="N82" s="79"/>
    </row>
    <row r="83" spans="1:14" s="56" customFormat="1" x14ac:dyDescent="0.25">
      <c r="B83" s="163" t="s">
        <v>110</v>
      </c>
      <c r="C83" s="164">
        <v>574884</v>
      </c>
      <c r="D83" s="164">
        <v>163077</v>
      </c>
      <c r="E83" s="164">
        <v>114301</v>
      </c>
      <c r="F83" s="164">
        <v>504044</v>
      </c>
      <c r="G83" s="164">
        <v>666541</v>
      </c>
      <c r="H83" s="164">
        <v>786563</v>
      </c>
      <c r="I83" s="165">
        <f t="shared" ref="I83:I90" si="35">IFERROR(H83/G83-1,"-")</f>
        <v>0.18006694261868361</v>
      </c>
      <c r="J83" s="179">
        <f t="shared" si="32"/>
        <v>5.8815058485927505</v>
      </c>
      <c r="K83" s="164">
        <f t="shared" si="33"/>
        <v>120022</v>
      </c>
      <c r="L83" s="164">
        <f t="shared" si="34"/>
        <v>672262</v>
      </c>
      <c r="M83" s="165">
        <f t="shared" ref="M83:M90" si="36">H83/H$8</f>
        <v>2.1802491732347939E-2</v>
      </c>
      <c r="N83" s="166"/>
    </row>
    <row r="84" spans="1:14" s="56" customFormat="1" x14ac:dyDescent="0.25">
      <c r="B84" s="163" t="s">
        <v>113</v>
      </c>
      <c r="C84" s="164">
        <v>1562789</v>
      </c>
      <c r="D84" s="164">
        <v>445011</v>
      </c>
      <c r="E84" s="164">
        <v>478237</v>
      </c>
      <c r="F84" s="164">
        <v>1014024</v>
      </c>
      <c r="G84" s="164">
        <v>1210830</v>
      </c>
      <c r="H84" s="164">
        <v>1374516</v>
      </c>
      <c r="I84" s="165">
        <f t="shared" si="35"/>
        <v>0.13518495577413847</v>
      </c>
      <c r="J84" s="179">
        <f t="shared" si="32"/>
        <v>1.8741314452875875</v>
      </c>
      <c r="K84" s="164">
        <f t="shared" si="33"/>
        <v>163686</v>
      </c>
      <c r="L84" s="164">
        <f t="shared" si="34"/>
        <v>896279</v>
      </c>
      <c r="M84" s="165">
        <f t="shared" si="36"/>
        <v>3.8099775511916983E-2</v>
      </c>
      <c r="N84" s="166"/>
    </row>
    <row r="85" spans="1:14" x14ac:dyDescent="0.25">
      <c r="A85" s="1"/>
      <c r="B85" s="163" t="s">
        <v>116</v>
      </c>
      <c r="C85" s="164">
        <v>173660</v>
      </c>
      <c r="D85" s="164">
        <v>48969</v>
      </c>
      <c r="E85" s="164">
        <v>105849</v>
      </c>
      <c r="F85" s="164">
        <v>179405</v>
      </c>
      <c r="G85" s="164">
        <v>275311</v>
      </c>
      <c r="H85" s="164">
        <v>384207</v>
      </c>
      <c r="I85" s="165">
        <f t="shared" si="35"/>
        <v>0.3955381368706663</v>
      </c>
      <c r="J85" s="179">
        <f t="shared" si="32"/>
        <v>2.6297650426551029</v>
      </c>
      <c r="K85" s="164">
        <f t="shared" si="33"/>
        <v>108896</v>
      </c>
      <c r="L85" s="164">
        <f t="shared" si="34"/>
        <v>278358</v>
      </c>
      <c r="M85" s="165">
        <f t="shared" si="36"/>
        <v>1.0649712662571472E-2</v>
      </c>
      <c r="N85" s="79"/>
    </row>
    <row r="86" spans="1:14" x14ac:dyDescent="0.25">
      <c r="A86" s="1"/>
      <c r="B86" s="163" t="s">
        <v>123</v>
      </c>
      <c r="C86" s="164">
        <v>75235</v>
      </c>
      <c r="D86" s="164">
        <v>15102</v>
      </c>
      <c r="E86" s="164">
        <v>38224</v>
      </c>
      <c r="F86" s="164">
        <v>75513</v>
      </c>
      <c r="G86" s="164">
        <v>90350</v>
      </c>
      <c r="H86" s="164">
        <v>134266</v>
      </c>
      <c r="I86" s="165">
        <f t="shared" si="35"/>
        <v>0.48606530160486994</v>
      </c>
      <c r="J86" s="179">
        <f t="shared" si="32"/>
        <v>2.5126098786102973</v>
      </c>
      <c r="K86" s="164">
        <f t="shared" si="33"/>
        <v>43916</v>
      </c>
      <c r="L86" s="164">
        <f t="shared" si="34"/>
        <v>96042</v>
      </c>
      <c r="M86" s="165">
        <f t="shared" si="36"/>
        <v>3.7216769094597993E-3</v>
      </c>
      <c r="N86" s="79"/>
    </row>
    <row r="87" spans="1:14" x14ac:dyDescent="0.25">
      <c r="A87" s="1"/>
      <c r="B87" s="163" t="s">
        <v>119</v>
      </c>
      <c r="C87" s="164">
        <v>46816</v>
      </c>
      <c r="D87" s="164">
        <v>14962</v>
      </c>
      <c r="E87" s="164">
        <v>33300</v>
      </c>
      <c r="F87" s="164">
        <v>33738</v>
      </c>
      <c r="G87" s="164">
        <v>45567</v>
      </c>
      <c r="H87" s="164">
        <v>58820</v>
      </c>
      <c r="I87" s="165">
        <f t="shared" si="35"/>
        <v>0.29084644589286102</v>
      </c>
      <c r="J87" s="179">
        <f t="shared" si="32"/>
        <v>0.76636636636636646</v>
      </c>
      <c r="K87" s="164">
        <f t="shared" si="33"/>
        <v>13253</v>
      </c>
      <c r="L87" s="164">
        <f t="shared" si="34"/>
        <v>25520</v>
      </c>
      <c r="M87" s="165">
        <f t="shared" si="36"/>
        <v>1.6304130294670684E-3</v>
      </c>
      <c r="N87" s="79"/>
    </row>
    <row r="88" spans="1:14" x14ac:dyDescent="0.25">
      <c r="A88" s="1"/>
      <c r="B88" s="163" t="s">
        <v>128</v>
      </c>
      <c r="C88" s="164">
        <v>74813</v>
      </c>
      <c r="D88" s="164">
        <v>30460</v>
      </c>
      <c r="E88" s="164">
        <v>20871</v>
      </c>
      <c r="F88" s="164">
        <v>63463</v>
      </c>
      <c r="G88" s="164">
        <v>74935</v>
      </c>
      <c r="H88" s="164">
        <v>68632</v>
      </c>
      <c r="I88" s="165">
        <f t="shared" si="35"/>
        <v>-8.4112897844798806E-2</v>
      </c>
      <c r="J88" s="179">
        <f t="shared" si="32"/>
        <v>2.2883905898136168</v>
      </c>
      <c r="K88" s="164">
        <f t="shared" si="33"/>
        <v>-6303</v>
      </c>
      <c r="L88" s="164">
        <f t="shared" si="34"/>
        <v>47761</v>
      </c>
      <c r="M88" s="165">
        <f t="shared" si="36"/>
        <v>1.9023887629783039E-3</v>
      </c>
      <c r="N88" s="79"/>
    </row>
    <row r="89" spans="1:14" x14ac:dyDescent="0.25">
      <c r="A89" s="162" t="s">
        <v>144</v>
      </c>
      <c r="B89" s="163" t="s">
        <v>131</v>
      </c>
      <c r="C89" s="164">
        <v>112745</v>
      </c>
      <c r="D89" s="164">
        <v>50030</v>
      </c>
      <c r="E89" s="164">
        <v>22441</v>
      </c>
      <c r="F89" s="164">
        <v>59972</v>
      </c>
      <c r="G89" s="164">
        <v>81697</v>
      </c>
      <c r="H89" s="164">
        <v>79675</v>
      </c>
      <c r="I89" s="165">
        <f t="shared" si="35"/>
        <v>-2.4749990819736389E-2</v>
      </c>
      <c r="J89" s="179">
        <f t="shared" si="32"/>
        <v>2.5504211042288669</v>
      </c>
      <c r="K89" s="164">
        <f t="shared" si="33"/>
        <v>-2022</v>
      </c>
      <c r="L89" s="164">
        <f t="shared" si="34"/>
        <v>57234</v>
      </c>
      <c r="M89" s="165">
        <f t="shared" si="36"/>
        <v>2.2084861972592432E-3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1000183</v>
      </c>
      <c r="D90" s="169">
        <f t="shared" si="37"/>
        <v>306853</v>
      </c>
      <c r="E90" s="169">
        <f t="shared" si="37"/>
        <v>388677</v>
      </c>
      <c r="F90" s="169">
        <f t="shared" si="37"/>
        <v>765846</v>
      </c>
      <c r="G90" s="169">
        <f t="shared" si="37"/>
        <v>1036988</v>
      </c>
      <c r="H90" s="169">
        <f t="shared" si="37"/>
        <v>1184721</v>
      </c>
      <c r="I90" s="170">
        <f t="shared" si="35"/>
        <v>0.14246355791966736</v>
      </c>
      <c r="J90" s="180">
        <f t="shared" si="32"/>
        <v>2.0480862001096027</v>
      </c>
      <c r="K90" s="169">
        <f>H90-G90</f>
        <v>147733</v>
      </c>
      <c r="L90" s="169">
        <f t="shared" si="34"/>
        <v>796044</v>
      </c>
      <c r="M90" s="170">
        <f t="shared" si="36"/>
        <v>3.2838907764081174E-2</v>
      </c>
      <c r="N90" s="79"/>
    </row>
    <row r="91" spans="1:14" s="146" customFormat="1" x14ac:dyDescent="0.25"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68</v>
      </c>
      <c r="C92" s="176">
        <v>136126</v>
      </c>
      <c r="D92" s="176">
        <v>59047</v>
      </c>
      <c r="E92" s="176">
        <v>83402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IFERROR(H92/E92-1,"-")</f>
        <v>0.82609529747488075</v>
      </c>
      <c r="K92" s="176">
        <f>H92-G92</f>
        <v>3966</v>
      </c>
      <c r="L92" s="176">
        <f>H92-E92</f>
        <v>68898</v>
      </c>
      <c r="M92" s="177">
        <f>H92/H$8</f>
        <v>4.2215556679332626E-3</v>
      </c>
      <c r="N92" s="79"/>
    </row>
    <row r="93" spans="1:14" x14ac:dyDescent="0.25">
      <c r="A93" s="1" t="s">
        <v>96</v>
      </c>
      <c r="B93" s="159" t="s">
        <v>97</v>
      </c>
      <c r="C93" s="160">
        <v>72932</v>
      </c>
      <c r="D93" s="160">
        <v>31800</v>
      </c>
      <c r="E93" s="160">
        <v>42063</v>
      </c>
      <c r="F93" s="160">
        <v>70951</v>
      </c>
      <c r="G93" s="160">
        <v>72432</v>
      </c>
      <c r="H93" s="160">
        <v>71061</v>
      </c>
      <c r="I93" s="161">
        <f>IFERROR(H93/G93-1,"-")</f>
        <v>-1.8928098078197508E-2</v>
      </c>
      <c r="J93" s="178">
        <f t="shared" ref="J93:J104" si="38">IFERROR(H93/E93-1,"-")</f>
        <v>0.68939447970900791</v>
      </c>
      <c r="K93" s="160">
        <f t="shared" ref="K93:K103" si="39">H93-G93</f>
        <v>-1371</v>
      </c>
      <c r="L93" s="160">
        <f t="shared" ref="L93:L104" si="40">H93-E93</f>
        <v>28998</v>
      </c>
      <c r="M93" s="161">
        <f>H93/H$8</f>
        <v>1.9697174479251845E-3</v>
      </c>
      <c r="N93" s="79"/>
    </row>
    <row r="94" spans="1:14" x14ac:dyDescent="0.25">
      <c r="A94" s="162" t="s">
        <v>103</v>
      </c>
      <c r="B94" s="163" t="s">
        <v>103</v>
      </c>
      <c r="C94" s="164">
        <v>33003</v>
      </c>
      <c r="D94" s="164">
        <v>15549</v>
      </c>
      <c r="E94" s="164">
        <v>20037</v>
      </c>
      <c r="F94" s="164">
        <v>30228</v>
      </c>
      <c r="G94" s="164">
        <v>19606</v>
      </c>
      <c r="H94" s="164">
        <v>21646</v>
      </c>
      <c r="I94" s="165">
        <f>IFERROR(H94/G94-1,"-")</f>
        <v>0.10404978067938386</v>
      </c>
      <c r="J94" s="179">
        <f t="shared" si="38"/>
        <v>8.0301442331686346E-2</v>
      </c>
      <c r="K94" s="164">
        <f t="shared" si="39"/>
        <v>2040</v>
      </c>
      <c r="L94" s="164">
        <f t="shared" si="40"/>
        <v>1609</v>
      </c>
      <c r="M94" s="165">
        <f>H94/H$8</f>
        <v>5.9999864732819042E-4</v>
      </c>
      <c r="N94" s="79"/>
    </row>
    <row r="95" spans="1:14" x14ac:dyDescent="0.25">
      <c r="A95" s="162" t="s">
        <v>100</v>
      </c>
      <c r="B95" s="163" t="s">
        <v>100</v>
      </c>
      <c r="C95" s="164">
        <v>39929</v>
      </c>
      <c r="D95" s="164">
        <v>16251</v>
      </c>
      <c r="E95" s="164">
        <v>22026</v>
      </c>
      <c r="F95" s="164">
        <v>40723</v>
      </c>
      <c r="G95" s="164">
        <v>52826</v>
      </c>
      <c r="H95" s="164">
        <v>49415</v>
      </c>
      <c r="I95" s="165">
        <f>IFERROR(H95/G95-1,"-")</f>
        <v>-6.4570476659220888E-2</v>
      </c>
      <c r="J95" s="179">
        <f t="shared" si="38"/>
        <v>1.2434849723054571</v>
      </c>
      <c r="K95" s="164">
        <f t="shared" si="39"/>
        <v>-3411</v>
      </c>
      <c r="L95" s="164">
        <f t="shared" si="40"/>
        <v>27389</v>
      </c>
      <c r="M95" s="165">
        <f>H95/H$8</f>
        <v>1.3697188005969939E-3</v>
      </c>
      <c r="N95" s="79"/>
    </row>
    <row r="96" spans="1:14" x14ac:dyDescent="0.25">
      <c r="A96" s="1"/>
      <c r="B96" s="159" t="s">
        <v>107</v>
      </c>
      <c r="C96" s="160">
        <v>63194</v>
      </c>
      <c r="D96" s="160">
        <v>27247</v>
      </c>
      <c r="E96" s="160">
        <v>41339</v>
      </c>
      <c r="F96" s="160">
        <v>66806</v>
      </c>
      <c r="G96" s="160">
        <v>75902</v>
      </c>
      <c r="H96" s="160">
        <v>81239</v>
      </c>
      <c r="I96" s="161">
        <f>IFERROR(H96/G96-1,"-")</f>
        <v>7.0314352717978368E-2</v>
      </c>
      <c r="J96" s="178">
        <f t="shared" si="38"/>
        <v>0.96519025617455667</v>
      </c>
      <c r="K96" s="160">
        <f t="shared" si="39"/>
        <v>5337</v>
      </c>
      <c r="L96" s="160">
        <f t="shared" si="40"/>
        <v>39900</v>
      </c>
      <c r="M96" s="161">
        <f>H96/H$8</f>
        <v>2.2518382200080785E-3</v>
      </c>
      <c r="N96" s="79"/>
    </row>
    <row r="97" spans="1:14" s="56" customFormat="1" x14ac:dyDescent="0.25">
      <c r="B97" s="163" t="s">
        <v>110</v>
      </c>
      <c r="C97" s="164">
        <v>8082</v>
      </c>
      <c r="D97" s="164">
        <v>5019</v>
      </c>
      <c r="E97" s="164">
        <v>3494</v>
      </c>
      <c r="F97" s="164">
        <v>9249</v>
      </c>
      <c r="G97" s="164">
        <v>11177</v>
      </c>
      <c r="H97" s="164">
        <v>12296</v>
      </c>
      <c r="I97" s="165">
        <f t="shared" ref="I97:I104" si="41">IFERROR(H97/G97-1,"-")</f>
        <v>0.10011631028003931</v>
      </c>
      <c r="J97" s="179">
        <f t="shared" si="38"/>
        <v>2.5191757298225528</v>
      </c>
      <c r="K97" s="164">
        <f t="shared" si="39"/>
        <v>1119</v>
      </c>
      <c r="L97" s="164">
        <f t="shared" si="40"/>
        <v>8802</v>
      </c>
      <c r="M97" s="165">
        <f t="shared" ref="M97:M104" si="42">H97/H$8</f>
        <v>3.4082894611232699E-4</v>
      </c>
      <c r="N97" s="166"/>
    </row>
    <row r="98" spans="1:14" s="56" customFormat="1" x14ac:dyDescent="0.25">
      <c r="B98" s="163" t="s">
        <v>113</v>
      </c>
      <c r="C98" s="164">
        <v>21366</v>
      </c>
      <c r="D98" s="164">
        <v>7473</v>
      </c>
      <c r="E98" s="164">
        <v>15393</v>
      </c>
      <c r="F98" s="164">
        <v>21050</v>
      </c>
      <c r="G98" s="164">
        <v>22639</v>
      </c>
      <c r="H98" s="164">
        <v>25055</v>
      </c>
      <c r="I98" s="165">
        <f t="shared" si="41"/>
        <v>0.10671849463315519</v>
      </c>
      <c r="J98" s="179">
        <f t="shared" si="38"/>
        <v>0.6276879100890016</v>
      </c>
      <c r="K98" s="164">
        <f t="shared" si="39"/>
        <v>2416</v>
      </c>
      <c r="L98" s="164">
        <f t="shared" si="40"/>
        <v>9662</v>
      </c>
      <c r="M98" s="165">
        <f t="shared" si="42"/>
        <v>6.9449164320464806E-4</v>
      </c>
      <c r="N98" s="166"/>
    </row>
    <row r="99" spans="1:14" x14ac:dyDescent="0.25">
      <c r="A99" s="1"/>
      <c r="B99" s="163" t="s">
        <v>116</v>
      </c>
      <c r="C99" s="164">
        <v>8657</v>
      </c>
      <c r="D99" s="164">
        <v>4658</v>
      </c>
      <c r="E99" s="164">
        <v>7148</v>
      </c>
      <c r="F99" s="164">
        <v>7881</v>
      </c>
      <c r="G99" s="164">
        <v>8902</v>
      </c>
      <c r="H99" s="164">
        <v>9750</v>
      </c>
      <c r="I99" s="165">
        <f t="shared" si="41"/>
        <v>9.5259492248932931E-2</v>
      </c>
      <c r="J99" s="179">
        <f t="shared" si="38"/>
        <v>0.36401790710688298</v>
      </c>
      <c r="K99" s="164">
        <f t="shared" si="39"/>
        <v>848</v>
      </c>
      <c r="L99" s="164">
        <f t="shared" si="40"/>
        <v>2602</v>
      </c>
      <c r="M99" s="165">
        <f t="shared" si="42"/>
        <v>2.7025717506467048E-4</v>
      </c>
      <c r="N99" s="79"/>
    </row>
    <row r="100" spans="1:14" x14ac:dyDescent="0.25">
      <c r="A100" s="1"/>
      <c r="B100" s="163" t="s">
        <v>123</v>
      </c>
      <c r="C100" s="164">
        <v>2390</v>
      </c>
      <c r="D100" s="164">
        <v>940</v>
      </c>
      <c r="E100" s="164">
        <v>1385</v>
      </c>
      <c r="F100" s="164">
        <v>4981</v>
      </c>
      <c r="G100" s="164">
        <v>3623</v>
      </c>
      <c r="H100" s="164">
        <v>3800</v>
      </c>
      <c r="I100" s="165">
        <f t="shared" si="41"/>
        <v>4.8854540436102711E-2</v>
      </c>
      <c r="J100" s="179">
        <f t="shared" si="38"/>
        <v>1.743682310469314</v>
      </c>
      <c r="K100" s="164">
        <f t="shared" si="39"/>
        <v>177</v>
      </c>
      <c r="L100" s="164">
        <f t="shared" si="40"/>
        <v>2415</v>
      </c>
      <c r="M100" s="165">
        <f t="shared" si="42"/>
        <v>1.0533100156366643E-4</v>
      </c>
      <c r="N100" s="79"/>
    </row>
    <row r="101" spans="1:14" x14ac:dyDescent="0.25">
      <c r="A101" s="1"/>
      <c r="B101" s="163" t="s">
        <v>119</v>
      </c>
      <c r="C101" s="164">
        <v>1298</v>
      </c>
      <c r="D101" s="164">
        <v>788</v>
      </c>
      <c r="E101" s="164">
        <v>1315</v>
      </c>
      <c r="F101" s="164">
        <v>1892</v>
      </c>
      <c r="G101" s="164">
        <v>1812</v>
      </c>
      <c r="H101" s="164">
        <v>2358</v>
      </c>
      <c r="I101" s="165">
        <f t="shared" si="41"/>
        <v>0.30132450331125837</v>
      </c>
      <c r="J101" s="179">
        <f t="shared" si="38"/>
        <v>0.79315589353612159</v>
      </c>
      <c r="K101" s="164">
        <f t="shared" si="39"/>
        <v>546</v>
      </c>
      <c r="L101" s="164">
        <f t="shared" si="40"/>
        <v>1043</v>
      </c>
      <c r="M101" s="165">
        <f t="shared" si="42"/>
        <v>6.5360658338717225E-5</v>
      </c>
      <c r="N101" s="79"/>
    </row>
    <row r="102" spans="1:14" x14ac:dyDescent="0.25">
      <c r="A102" s="1"/>
      <c r="B102" s="163" t="s">
        <v>128</v>
      </c>
      <c r="C102" s="164">
        <v>444</v>
      </c>
      <c r="D102" s="164">
        <v>599</v>
      </c>
      <c r="E102" s="164">
        <v>275</v>
      </c>
      <c r="F102" s="164">
        <v>817</v>
      </c>
      <c r="G102" s="164">
        <v>420</v>
      </c>
      <c r="H102" s="164">
        <v>782</v>
      </c>
      <c r="I102" s="165">
        <f t="shared" si="41"/>
        <v>0.86190476190476195</v>
      </c>
      <c r="J102" s="179">
        <f t="shared" si="38"/>
        <v>1.8436363636363637</v>
      </c>
      <c r="K102" s="164">
        <f t="shared" si="39"/>
        <v>362</v>
      </c>
      <c r="L102" s="164">
        <f t="shared" si="40"/>
        <v>507</v>
      </c>
      <c r="M102" s="165">
        <f t="shared" si="42"/>
        <v>2.1676011374417671E-5</v>
      </c>
      <c r="N102" s="79"/>
    </row>
    <row r="103" spans="1:14" x14ac:dyDescent="0.25">
      <c r="A103" s="162" t="s">
        <v>144</v>
      </c>
      <c r="B103" s="163" t="s">
        <v>131</v>
      </c>
      <c r="C103" s="164">
        <v>699</v>
      </c>
      <c r="D103" s="164">
        <v>259</v>
      </c>
      <c r="E103" s="164">
        <v>259</v>
      </c>
      <c r="F103" s="164">
        <v>385</v>
      </c>
      <c r="G103" s="164">
        <v>950</v>
      </c>
      <c r="H103" s="164">
        <v>1244</v>
      </c>
      <c r="I103" s="165">
        <f t="shared" si="41"/>
        <v>0.30947368421052635</v>
      </c>
      <c r="J103" s="179">
        <f t="shared" si="38"/>
        <v>3.8030888030888033</v>
      </c>
      <c r="K103" s="164">
        <f t="shared" si="39"/>
        <v>294</v>
      </c>
      <c r="L103" s="164">
        <f t="shared" si="40"/>
        <v>985</v>
      </c>
      <c r="M103" s="165">
        <f t="shared" si="42"/>
        <v>3.4482043669789748E-5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20258</v>
      </c>
      <c r="D104" s="169">
        <f t="shared" si="43"/>
        <v>7511</v>
      </c>
      <c r="E104" s="169">
        <f t="shared" si="43"/>
        <v>12070</v>
      </c>
      <c r="F104" s="169">
        <f t="shared" si="43"/>
        <v>20551</v>
      </c>
      <c r="G104" s="169">
        <f t="shared" si="43"/>
        <v>26379</v>
      </c>
      <c r="H104" s="169">
        <f t="shared" si="43"/>
        <v>25954</v>
      </c>
      <c r="I104" s="170">
        <f t="shared" si="41"/>
        <v>-1.6111300655824667E-2</v>
      </c>
      <c r="J104" s="180">
        <f t="shared" si="38"/>
        <v>1.1502899751449878</v>
      </c>
      <c r="K104" s="169">
        <f>H104-G104</f>
        <v>-425</v>
      </c>
      <c r="L104" s="169">
        <f t="shared" si="40"/>
        <v>13884</v>
      </c>
      <c r="M104" s="170">
        <f t="shared" si="42"/>
        <v>7.1941074067984176E-4</v>
      </c>
      <c r="N104" s="79"/>
    </row>
    <row r="105" spans="1:14" s="146" customFormat="1" x14ac:dyDescent="0.25"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68</v>
      </c>
      <c r="C106" s="176">
        <v>1055815</v>
      </c>
      <c r="D106" s="176">
        <v>442013</v>
      </c>
      <c r="E106" s="176">
        <v>749212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IFERROR(H106/E106-1,"-")</f>
        <v>0.9397633780558774</v>
      </c>
      <c r="K106" s="176">
        <f>H106-G106</f>
        <v>6126</v>
      </c>
      <c r="L106" s="176">
        <f>H106-E106</f>
        <v>704082</v>
      </c>
      <c r="M106" s="177">
        <f>H106/H$8</f>
        <v>4.0283398049070274E-2</v>
      </c>
      <c r="N106" s="79"/>
    </row>
    <row r="107" spans="1:14" x14ac:dyDescent="0.25">
      <c r="A107" s="1" t="s">
        <v>96</v>
      </c>
      <c r="B107" s="159" t="s">
        <v>97</v>
      </c>
      <c r="C107" s="160">
        <v>162637</v>
      </c>
      <c r="D107" s="160">
        <v>125264</v>
      </c>
      <c r="E107" s="160">
        <v>199003</v>
      </c>
      <c r="F107" s="160">
        <v>220579</v>
      </c>
      <c r="G107" s="160">
        <v>219096</v>
      </c>
      <c r="H107" s="160">
        <v>207819</v>
      </c>
      <c r="I107" s="161">
        <f>IFERROR(H107/G107-1,"-")</f>
        <v>-5.1470588235294157E-2</v>
      </c>
      <c r="J107" s="178">
        <f t="shared" ref="J107:J118" si="44">IFERROR(H107/E107-1,"-")</f>
        <v>4.4300839685833981E-2</v>
      </c>
      <c r="K107" s="160">
        <f t="shared" ref="K107:K117" si="45">H107-G107</f>
        <v>-11277</v>
      </c>
      <c r="L107" s="160">
        <f t="shared" ref="L107:L118" si="46">H107-E107</f>
        <v>8816</v>
      </c>
      <c r="M107" s="161">
        <f>H107/H$8</f>
        <v>5.7604693194630513E-3</v>
      </c>
      <c r="N107" s="79"/>
    </row>
    <row r="108" spans="1:14" x14ac:dyDescent="0.25">
      <c r="A108" s="162" t="s">
        <v>103</v>
      </c>
      <c r="B108" s="163" t="s">
        <v>103</v>
      </c>
      <c r="C108" s="164">
        <v>42419</v>
      </c>
      <c r="D108" s="164">
        <v>16702</v>
      </c>
      <c r="E108" s="164">
        <v>106031</v>
      </c>
      <c r="F108" s="164">
        <v>75504</v>
      </c>
      <c r="G108" s="164">
        <v>57419</v>
      </c>
      <c r="H108" s="164">
        <v>59079</v>
      </c>
      <c r="I108" s="165">
        <f>IFERROR(H108/G108-1,"-")</f>
        <v>2.8910291018652279E-2</v>
      </c>
      <c r="J108" s="179">
        <f t="shared" si="44"/>
        <v>-0.44281389404985338</v>
      </c>
      <c r="K108" s="164">
        <f t="shared" si="45"/>
        <v>1660</v>
      </c>
      <c r="L108" s="164">
        <f t="shared" si="46"/>
        <v>-46952</v>
      </c>
      <c r="M108" s="165">
        <f>H108/H$8</f>
        <v>1.6375921687841709E-3</v>
      </c>
      <c r="N108" s="79"/>
    </row>
    <row r="109" spans="1:14" x14ac:dyDescent="0.25">
      <c r="A109" s="162" t="s">
        <v>100</v>
      </c>
      <c r="B109" s="163" t="s">
        <v>100</v>
      </c>
      <c r="C109" s="164">
        <v>120218</v>
      </c>
      <c r="D109" s="164">
        <v>108562</v>
      </c>
      <c r="E109" s="164">
        <v>92972</v>
      </c>
      <c r="F109" s="164">
        <v>145075</v>
      </c>
      <c r="G109" s="164">
        <v>161677</v>
      </c>
      <c r="H109" s="164">
        <v>148740</v>
      </c>
      <c r="I109" s="165">
        <f>IFERROR(H109/G109-1,"-")</f>
        <v>-8.0017565887541164E-2</v>
      </c>
      <c r="J109" s="179">
        <f t="shared" si="44"/>
        <v>0.59983650991696424</v>
      </c>
      <c r="K109" s="164">
        <f t="shared" si="45"/>
        <v>-12937</v>
      </c>
      <c r="L109" s="164">
        <f t="shared" si="46"/>
        <v>55768</v>
      </c>
      <c r="M109" s="165">
        <f>H109/H$8</f>
        <v>4.1228771506788804E-3</v>
      </c>
      <c r="N109" s="79"/>
    </row>
    <row r="110" spans="1:14" x14ac:dyDescent="0.25">
      <c r="A110" s="1"/>
      <c r="B110" s="159" t="s">
        <v>107</v>
      </c>
      <c r="C110" s="160">
        <v>893178</v>
      </c>
      <c r="D110" s="160">
        <v>316749</v>
      </c>
      <c r="E110" s="160">
        <v>550209</v>
      </c>
      <c r="F110" s="160">
        <v>1095485</v>
      </c>
      <c r="G110" s="160">
        <v>1228072</v>
      </c>
      <c r="H110" s="160">
        <v>1245475</v>
      </c>
      <c r="I110" s="161">
        <f>IFERROR(H110/G110-1,"-")</f>
        <v>1.4170993231667151E-2</v>
      </c>
      <c r="J110" s="178">
        <f t="shared" si="44"/>
        <v>1.2636398168695897</v>
      </c>
      <c r="K110" s="160">
        <f t="shared" si="45"/>
        <v>17403</v>
      </c>
      <c r="L110" s="160">
        <f t="shared" si="46"/>
        <v>695266</v>
      </c>
      <c r="M110" s="161">
        <f>H110/H$8</f>
        <v>3.4522928729607223E-2</v>
      </c>
      <c r="N110" s="79"/>
    </row>
    <row r="111" spans="1:14" s="56" customFormat="1" x14ac:dyDescent="0.25">
      <c r="B111" s="163" t="s">
        <v>110</v>
      </c>
      <c r="C111" s="164">
        <v>476582</v>
      </c>
      <c r="D111" s="164">
        <v>181253</v>
      </c>
      <c r="E111" s="164">
        <v>251557</v>
      </c>
      <c r="F111" s="164">
        <v>673877</v>
      </c>
      <c r="G111" s="164">
        <v>775590</v>
      </c>
      <c r="H111" s="164">
        <v>761721</v>
      </c>
      <c r="I111" s="165">
        <f t="shared" ref="I111:I118" si="47">IFERROR(H111/G111-1,"-")</f>
        <v>-1.7881870575948589E-2</v>
      </c>
      <c r="J111" s="179">
        <f t="shared" si="44"/>
        <v>2.0280254574509953</v>
      </c>
      <c r="K111" s="164">
        <f t="shared" si="45"/>
        <v>-13869</v>
      </c>
      <c r="L111" s="164">
        <f t="shared" si="46"/>
        <v>510164</v>
      </c>
      <c r="M111" s="165">
        <f t="shared" ref="M111:M118" si="48">H111/H$8</f>
        <v>2.111390416896778E-2</v>
      </c>
      <c r="N111" s="166"/>
    </row>
    <row r="112" spans="1:14" s="56" customFormat="1" x14ac:dyDescent="0.25">
      <c r="B112" s="163" t="s">
        <v>113</v>
      </c>
      <c r="C112" s="164">
        <v>91753</v>
      </c>
      <c r="D112" s="164">
        <v>22554</v>
      </c>
      <c r="E112" s="164">
        <v>57079</v>
      </c>
      <c r="F112" s="164">
        <v>45927</v>
      </c>
      <c r="G112" s="164">
        <v>60304</v>
      </c>
      <c r="H112" s="164">
        <v>60756</v>
      </c>
      <c r="I112" s="165">
        <f t="shared" si="47"/>
        <v>7.4953568585831576E-3</v>
      </c>
      <c r="J112" s="179">
        <f t="shared" si="44"/>
        <v>6.4419488778710177E-2</v>
      </c>
      <c r="K112" s="164">
        <f t="shared" si="45"/>
        <v>452</v>
      </c>
      <c r="L112" s="164">
        <f t="shared" si="46"/>
        <v>3677</v>
      </c>
      <c r="M112" s="165">
        <f t="shared" si="48"/>
        <v>1.6840764028952942E-3</v>
      </c>
      <c r="N112" s="166"/>
    </row>
    <row r="113" spans="1:14" x14ac:dyDescent="0.25">
      <c r="A113" s="1"/>
      <c r="B113" s="163" t="s">
        <v>116</v>
      </c>
      <c r="C113" s="164">
        <v>92528</v>
      </c>
      <c r="D113" s="164">
        <v>13883</v>
      </c>
      <c r="E113" s="164">
        <v>67210</v>
      </c>
      <c r="F113" s="164">
        <v>65652</v>
      </c>
      <c r="G113" s="164">
        <v>76293</v>
      </c>
      <c r="H113" s="164">
        <v>85229</v>
      </c>
      <c r="I113" s="165">
        <f t="shared" si="47"/>
        <v>0.1171273904552188</v>
      </c>
      <c r="J113" s="179">
        <f t="shared" si="44"/>
        <v>0.26809998512126176</v>
      </c>
      <c r="K113" s="164">
        <f t="shared" si="45"/>
        <v>8936</v>
      </c>
      <c r="L113" s="164">
        <f t="shared" si="46"/>
        <v>18019</v>
      </c>
      <c r="M113" s="165">
        <f t="shared" si="48"/>
        <v>2.362435771649928E-3</v>
      </c>
      <c r="N113" s="79"/>
    </row>
    <row r="114" spans="1:14" x14ac:dyDescent="0.25">
      <c r="A114" s="1"/>
      <c r="B114" s="163" t="s">
        <v>123</v>
      </c>
      <c r="C114" s="164">
        <v>18644</v>
      </c>
      <c r="D114" s="164">
        <v>9005</v>
      </c>
      <c r="E114" s="164">
        <v>29461</v>
      </c>
      <c r="F114" s="164">
        <v>41263</v>
      </c>
      <c r="G114" s="164">
        <v>42135</v>
      </c>
      <c r="H114" s="164">
        <v>41377</v>
      </c>
      <c r="I114" s="165">
        <f t="shared" si="47"/>
        <v>-1.7989794707487849E-2</v>
      </c>
      <c r="J114" s="179">
        <f t="shared" si="44"/>
        <v>0.40446692237194926</v>
      </c>
      <c r="K114" s="164">
        <f t="shared" si="45"/>
        <v>-758</v>
      </c>
      <c r="L114" s="164">
        <f t="shared" si="46"/>
        <v>11916</v>
      </c>
      <c r="M114" s="165">
        <f t="shared" si="48"/>
        <v>1.1469160136052174E-3</v>
      </c>
      <c r="N114" s="79"/>
    </row>
    <row r="115" spans="1:14" x14ac:dyDescent="0.25">
      <c r="A115" s="1"/>
      <c r="B115" s="163" t="s">
        <v>119</v>
      </c>
      <c r="C115" s="164">
        <v>29965</v>
      </c>
      <c r="D115" s="164">
        <v>19818</v>
      </c>
      <c r="E115" s="164">
        <v>36897</v>
      </c>
      <c r="F115" s="164">
        <v>41249</v>
      </c>
      <c r="G115" s="164">
        <v>42266</v>
      </c>
      <c r="H115" s="164">
        <v>33197</v>
      </c>
      <c r="I115" s="165">
        <f t="shared" si="47"/>
        <v>-0.21456963043581134</v>
      </c>
      <c r="J115" s="179">
        <f t="shared" si="44"/>
        <v>-0.10027915548689592</v>
      </c>
      <c r="K115" s="164">
        <f t="shared" si="45"/>
        <v>-9069</v>
      </c>
      <c r="L115" s="164">
        <f t="shared" si="46"/>
        <v>-3700</v>
      </c>
      <c r="M115" s="165">
        <f t="shared" si="48"/>
        <v>9.2017717339711437E-4</v>
      </c>
      <c r="N115" s="79"/>
    </row>
    <row r="116" spans="1:14" x14ac:dyDescent="0.25">
      <c r="A116" s="1"/>
      <c r="B116" s="163" t="s">
        <v>128</v>
      </c>
      <c r="C116" s="164">
        <v>5890</v>
      </c>
      <c r="D116" s="164">
        <v>2343</v>
      </c>
      <c r="E116" s="164">
        <v>2314</v>
      </c>
      <c r="F116" s="164">
        <v>11983</v>
      </c>
      <c r="G116" s="164">
        <v>11780</v>
      </c>
      <c r="H116" s="164">
        <v>11633</v>
      </c>
      <c r="I116" s="165">
        <f t="shared" si="47"/>
        <v>-1.2478777589134071E-2</v>
      </c>
      <c r="J116" s="179">
        <f t="shared" si="44"/>
        <v>4.0272255834053583</v>
      </c>
      <c r="K116" s="164">
        <f t="shared" si="45"/>
        <v>-147</v>
      </c>
      <c r="L116" s="164">
        <f t="shared" si="46"/>
        <v>9319</v>
      </c>
      <c r="M116" s="165">
        <f t="shared" si="48"/>
        <v>3.2245145820792941E-4</v>
      </c>
      <c r="N116" s="79"/>
    </row>
    <row r="117" spans="1:14" x14ac:dyDescent="0.25">
      <c r="A117" s="162" t="s">
        <v>144</v>
      </c>
      <c r="B117" s="163" t="s">
        <v>131</v>
      </c>
      <c r="C117" s="164">
        <v>13480</v>
      </c>
      <c r="D117" s="164">
        <v>7286</v>
      </c>
      <c r="E117" s="164">
        <v>3610</v>
      </c>
      <c r="F117" s="164">
        <v>7507</v>
      </c>
      <c r="G117" s="164">
        <v>7656</v>
      </c>
      <c r="H117" s="164">
        <v>10984</v>
      </c>
      <c r="I117" s="165">
        <f t="shared" si="47"/>
        <v>0.4346917450365726</v>
      </c>
      <c r="J117" s="179">
        <f t="shared" si="44"/>
        <v>2.0426592797783933</v>
      </c>
      <c r="K117" s="164">
        <f t="shared" si="45"/>
        <v>3328</v>
      </c>
      <c r="L117" s="164">
        <f t="shared" si="46"/>
        <v>7374</v>
      </c>
      <c r="M117" s="165">
        <f t="shared" si="48"/>
        <v>3.0446203188824001E-4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164336</v>
      </c>
      <c r="D118" s="169">
        <f t="shared" si="49"/>
        <v>60607</v>
      </c>
      <c r="E118" s="169">
        <f t="shared" si="49"/>
        <v>102081</v>
      </c>
      <c r="F118" s="169">
        <f t="shared" si="49"/>
        <v>208027</v>
      </c>
      <c r="G118" s="169">
        <f t="shared" si="49"/>
        <v>212048</v>
      </c>
      <c r="H118" s="169">
        <f t="shared" si="49"/>
        <v>240578</v>
      </c>
      <c r="I118" s="170">
        <f t="shared" si="47"/>
        <v>0.13454500867728059</v>
      </c>
      <c r="J118" s="180">
        <f t="shared" si="44"/>
        <v>1.3567363172382714</v>
      </c>
      <c r="K118" s="169">
        <f>H118-G118</f>
        <v>28530</v>
      </c>
      <c r="L118" s="169">
        <f t="shared" si="46"/>
        <v>138497</v>
      </c>
      <c r="M118" s="170">
        <f t="shared" si="48"/>
        <v>6.6685057089957223E-3</v>
      </c>
      <c r="N118" s="79"/>
    </row>
    <row r="119" spans="1:14" s="146" customFormat="1" x14ac:dyDescent="0.25"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68</v>
      </c>
      <c r="C120" s="176">
        <v>503437</v>
      </c>
      <c r="D120" s="176">
        <v>216673</v>
      </c>
      <c r="E120" s="176">
        <v>359169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IFERROR(H120/E120-1,"-")</f>
        <v>0.6267356035738052</v>
      </c>
      <c r="K120" s="176">
        <f>H120-G120</f>
        <v>7811</v>
      </c>
      <c r="L120" s="176">
        <f>H120-E120</f>
        <v>225104</v>
      </c>
      <c r="M120" s="177">
        <f>H120/H$8</f>
        <v>1.6195279020160019E-2</v>
      </c>
      <c r="N120" s="79"/>
    </row>
    <row r="121" spans="1:14" x14ac:dyDescent="0.25">
      <c r="A121" s="1" t="s">
        <v>96</v>
      </c>
      <c r="B121" s="159" t="s">
        <v>97</v>
      </c>
      <c r="C121" s="160">
        <v>235408</v>
      </c>
      <c r="D121" s="160">
        <v>116562</v>
      </c>
      <c r="E121" s="160">
        <v>206631</v>
      </c>
      <c r="F121" s="160">
        <v>271944</v>
      </c>
      <c r="G121" s="160">
        <v>302350</v>
      </c>
      <c r="H121" s="160">
        <v>308399</v>
      </c>
      <c r="I121" s="161">
        <f>IFERROR(H121/G121-1,"-")</f>
        <v>2.0006614850339055E-2</v>
      </c>
      <c r="J121" s="178">
        <f t="shared" ref="J121:J132" si="50">IFERROR(H121/E121-1,"-")</f>
        <v>0.49251080428396521</v>
      </c>
      <c r="K121" s="160">
        <f t="shared" ref="K121:K131" si="51">H121-G121</f>
        <v>6049</v>
      </c>
      <c r="L121" s="160">
        <f t="shared" ref="L121:L132" si="52">H121-E121</f>
        <v>101768</v>
      </c>
      <c r="M121" s="161">
        <f>H121/H$8</f>
        <v>8.5484146187455694E-3</v>
      </c>
      <c r="N121" s="79"/>
    </row>
    <row r="122" spans="1:14" x14ac:dyDescent="0.25">
      <c r="A122" s="162" t="s">
        <v>103</v>
      </c>
      <c r="B122" s="163" t="s">
        <v>103</v>
      </c>
      <c r="C122" s="164">
        <v>110711</v>
      </c>
      <c r="D122" s="164">
        <v>45374</v>
      </c>
      <c r="E122" s="164">
        <v>96469</v>
      </c>
      <c r="F122" s="164">
        <v>128559</v>
      </c>
      <c r="G122" s="164">
        <v>120954</v>
      </c>
      <c r="H122" s="164">
        <v>133909</v>
      </c>
      <c r="I122" s="165">
        <f>IFERROR(H122/G122-1,"-")</f>
        <v>0.10710683400300947</v>
      </c>
      <c r="J122" s="179">
        <f t="shared" si="50"/>
        <v>0.38810395049186774</v>
      </c>
      <c r="K122" s="164">
        <f t="shared" si="51"/>
        <v>12955</v>
      </c>
      <c r="L122" s="164">
        <f t="shared" si="52"/>
        <v>37440</v>
      </c>
      <c r="M122" s="165">
        <f>H122/H$8</f>
        <v>3.7117813390497392E-3</v>
      </c>
      <c r="N122" s="79"/>
    </row>
    <row r="123" spans="1:14" x14ac:dyDescent="0.25">
      <c r="A123" s="162" t="s">
        <v>100</v>
      </c>
      <c r="B123" s="163" t="s">
        <v>100</v>
      </c>
      <c r="C123" s="164">
        <v>124697</v>
      </c>
      <c r="D123" s="164">
        <v>71188</v>
      </c>
      <c r="E123" s="164">
        <v>110162</v>
      </c>
      <c r="F123" s="164">
        <v>143385</v>
      </c>
      <c r="G123" s="164">
        <v>181396</v>
      </c>
      <c r="H123" s="164">
        <v>174490</v>
      </c>
      <c r="I123" s="165">
        <f>IFERROR(H123/G123-1,"-")</f>
        <v>-3.807140179496793E-2</v>
      </c>
      <c r="J123" s="179">
        <f t="shared" si="50"/>
        <v>0.58394001561336939</v>
      </c>
      <c r="K123" s="164">
        <f t="shared" si="51"/>
        <v>-6906</v>
      </c>
      <c r="L123" s="164">
        <f t="shared" si="52"/>
        <v>64328</v>
      </c>
      <c r="M123" s="165">
        <f>H123/H$8</f>
        <v>4.8366332796958306E-3</v>
      </c>
      <c r="N123" s="79"/>
    </row>
    <row r="124" spans="1:14" x14ac:dyDescent="0.25">
      <c r="A124" s="1"/>
      <c r="B124" s="159" t="s">
        <v>107</v>
      </c>
      <c r="C124" s="160">
        <v>268029</v>
      </c>
      <c r="D124" s="160">
        <v>100111</v>
      </c>
      <c r="E124" s="160">
        <v>152538</v>
      </c>
      <c r="F124" s="160">
        <v>271555</v>
      </c>
      <c r="G124" s="160">
        <v>274112</v>
      </c>
      <c r="H124" s="160">
        <v>275874</v>
      </c>
      <c r="I124" s="161">
        <f>IFERROR(H124/G124-1,"-")</f>
        <v>6.4280294186318532E-3</v>
      </c>
      <c r="J124" s="178">
        <f t="shared" si="50"/>
        <v>0.80855917869645588</v>
      </c>
      <c r="K124" s="160">
        <f t="shared" si="51"/>
        <v>1762</v>
      </c>
      <c r="L124" s="160">
        <f t="shared" si="52"/>
        <v>123336</v>
      </c>
      <c r="M124" s="161">
        <f>H124/H$8</f>
        <v>7.6468644014144509E-3</v>
      </c>
      <c r="N124" s="79"/>
    </row>
    <row r="125" spans="1:14" s="56" customFormat="1" x14ac:dyDescent="0.25">
      <c r="B125" s="163" t="s">
        <v>110</v>
      </c>
      <c r="C125" s="164">
        <v>33000</v>
      </c>
      <c r="D125" s="164">
        <v>11431</v>
      </c>
      <c r="E125" s="164">
        <v>11117</v>
      </c>
      <c r="F125" s="164">
        <v>33351</v>
      </c>
      <c r="G125" s="164">
        <v>40267</v>
      </c>
      <c r="H125" s="164">
        <v>36521</v>
      </c>
      <c r="I125" s="165">
        <f t="shared" ref="I125:I132" si="53">IFERROR(H125/G125-1,"-")</f>
        <v>-9.3029031216628977E-2</v>
      </c>
      <c r="J125" s="179">
        <f t="shared" si="50"/>
        <v>2.2851488710983179</v>
      </c>
      <c r="K125" s="164">
        <f t="shared" si="51"/>
        <v>-3746</v>
      </c>
      <c r="L125" s="164">
        <f t="shared" si="52"/>
        <v>25404</v>
      </c>
      <c r="M125" s="165">
        <f t="shared" ref="M125:M132" si="54">H125/H$8</f>
        <v>1.0123140810807006E-3</v>
      </c>
      <c r="N125" s="166"/>
    </row>
    <row r="126" spans="1:14" s="56" customFormat="1" x14ac:dyDescent="0.25">
      <c r="B126" s="163" t="s">
        <v>113</v>
      </c>
      <c r="C126" s="164">
        <v>30865</v>
      </c>
      <c r="D126" s="164">
        <v>11548</v>
      </c>
      <c r="E126" s="164">
        <v>23428</v>
      </c>
      <c r="F126" s="164">
        <v>34791</v>
      </c>
      <c r="G126" s="164">
        <v>43445</v>
      </c>
      <c r="H126" s="164">
        <v>42161</v>
      </c>
      <c r="I126" s="165">
        <f t="shared" si="53"/>
        <v>-2.9554609276096211E-2</v>
      </c>
      <c r="J126" s="179">
        <f t="shared" si="50"/>
        <v>0.79959877070172447</v>
      </c>
      <c r="K126" s="164">
        <f t="shared" si="51"/>
        <v>-1284</v>
      </c>
      <c r="L126" s="164">
        <f t="shared" si="52"/>
        <v>18733</v>
      </c>
      <c r="M126" s="165">
        <f t="shared" si="54"/>
        <v>1.1686474623488791E-3</v>
      </c>
      <c r="N126" s="166"/>
    </row>
    <row r="127" spans="1:14" x14ac:dyDescent="0.25">
      <c r="A127" s="1"/>
      <c r="B127" s="163" t="s">
        <v>116</v>
      </c>
      <c r="C127" s="164">
        <v>20310</v>
      </c>
      <c r="D127" s="164">
        <v>7014</v>
      </c>
      <c r="E127" s="164">
        <v>18250</v>
      </c>
      <c r="F127" s="164">
        <v>23874</v>
      </c>
      <c r="G127" s="164">
        <v>26737</v>
      </c>
      <c r="H127" s="164">
        <v>26375</v>
      </c>
      <c r="I127" s="165">
        <f t="shared" si="53"/>
        <v>-1.3539290122302372E-2</v>
      </c>
      <c r="J127" s="179">
        <f t="shared" si="50"/>
        <v>0.4452054794520548</v>
      </c>
      <c r="K127" s="164">
        <f t="shared" si="51"/>
        <v>-362</v>
      </c>
      <c r="L127" s="164">
        <f t="shared" si="52"/>
        <v>8125</v>
      </c>
      <c r="M127" s="165">
        <f t="shared" si="54"/>
        <v>7.3108030690571108E-4</v>
      </c>
      <c r="N127" s="79"/>
    </row>
    <row r="128" spans="1:14" x14ac:dyDescent="0.25">
      <c r="A128" s="1"/>
      <c r="B128" s="163" t="s">
        <v>123</v>
      </c>
      <c r="C128" s="164">
        <v>4930</v>
      </c>
      <c r="D128" s="164">
        <v>1882</v>
      </c>
      <c r="E128" s="164">
        <v>3678</v>
      </c>
      <c r="F128" s="164">
        <v>6463</v>
      </c>
      <c r="G128" s="164">
        <v>7383</v>
      </c>
      <c r="H128" s="164">
        <v>7428</v>
      </c>
      <c r="I128" s="165">
        <f t="shared" si="53"/>
        <v>6.0950832994717263E-3</v>
      </c>
      <c r="J128" s="179">
        <f t="shared" si="50"/>
        <v>1.0195758564437196</v>
      </c>
      <c r="K128" s="164">
        <f t="shared" si="51"/>
        <v>45</v>
      </c>
      <c r="L128" s="164">
        <f t="shared" si="52"/>
        <v>3750</v>
      </c>
      <c r="M128" s="165">
        <f t="shared" si="54"/>
        <v>2.0589438937234587E-4</v>
      </c>
      <c r="N128" s="79"/>
    </row>
    <row r="129" spans="1:14" x14ac:dyDescent="0.25">
      <c r="A129" s="1"/>
      <c r="B129" s="163" t="s">
        <v>119</v>
      </c>
      <c r="C129" s="164">
        <v>3923</v>
      </c>
      <c r="D129" s="164">
        <v>1919</v>
      </c>
      <c r="E129" s="164">
        <v>3450</v>
      </c>
      <c r="F129" s="164">
        <v>4851</v>
      </c>
      <c r="G129" s="164">
        <v>5958</v>
      </c>
      <c r="H129" s="164">
        <v>5916</v>
      </c>
      <c r="I129" s="165">
        <f t="shared" si="53"/>
        <v>-7.0493454179254567E-3</v>
      </c>
      <c r="J129" s="179">
        <f t="shared" si="50"/>
        <v>0.71478260869565213</v>
      </c>
      <c r="K129" s="164">
        <f t="shared" si="51"/>
        <v>-42</v>
      </c>
      <c r="L129" s="164">
        <f t="shared" si="52"/>
        <v>2466</v>
      </c>
      <c r="M129" s="165">
        <f t="shared" si="54"/>
        <v>1.6398373822385542E-4</v>
      </c>
      <c r="N129" s="79"/>
    </row>
    <row r="130" spans="1:14" x14ac:dyDescent="0.25">
      <c r="A130" s="1"/>
      <c r="B130" s="163" t="s">
        <v>128</v>
      </c>
      <c r="C130" s="164">
        <v>4303</v>
      </c>
      <c r="D130" s="164">
        <v>1701</v>
      </c>
      <c r="E130" s="164">
        <v>1442</v>
      </c>
      <c r="F130" s="164">
        <v>2747</v>
      </c>
      <c r="G130" s="164">
        <v>3505</v>
      </c>
      <c r="H130" s="164">
        <v>3870</v>
      </c>
      <c r="I130" s="165">
        <f t="shared" si="53"/>
        <v>0.10413694721825961</v>
      </c>
      <c r="J130" s="179">
        <f t="shared" si="50"/>
        <v>1.6837725381414703</v>
      </c>
      <c r="K130" s="164">
        <f t="shared" si="51"/>
        <v>365</v>
      </c>
      <c r="L130" s="164">
        <f t="shared" si="52"/>
        <v>2428</v>
      </c>
      <c r="M130" s="165">
        <f t="shared" si="54"/>
        <v>1.0727130948720765E-4</v>
      </c>
      <c r="N130" s="79"/>
    </row>
    <row r="131" spans="1:14" x14ac:dyDescent="0.25">
      <c r="A131" s="162" t="s">
        <v>144</v>
      </c>
      <c r="B131" s="163" t="s">
        <v>131</v>
      </c>
      <c r="C131" s="164">
        <v>5879</v>
      </c>
      <c r="D131" s="164">
        <v>2155</v>
      </c>
      <c r="E131" s="164">
        <v>2010</v>
      </c>
      <c r="F131" s="164">
        <v>4022</v>
      </c>
      <c r="G131" s="164">
        <v>4912</v>
      </c>
      <c r="H131" s="164">
        <v>5417</v>
      </c>
      <c r="I131" s="165">
        <f t="shared" si="53"/>
        <v>0.10280944625407162</v>
      </c>
      <c r="J131" s="179">
        <f t="shared" si="50"/>
        <v>1.6950248756218906</v>
      </c>
      <c r="K131" s="164">
        <f t="shared" si="51"/>
        <v>505</v>
      </c>
      <c r="L131" s="164">
        <f t="shared" si="52"/>
        <v>3407</v>
      </c>
      <c r="M131" s="165">
        <f t="shared" si="54"/>
        <v>1.5015211459746872E-4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164819</v>
      </c>
      <c r="D132" s="169">
        <f t="shared" si="55"/>
        <v>62461</v>
      </c>
      <c r="E132" s="169">
        <f t="shared" si="55"/>
        <v>89163</v>
      </c>
      <c r="F132" s="169">
        <f t="shared" si="55"/>
        <v>161456</v>
      </c>
      <c r="G132" s="169">
        <f t="shared" si="55"/>
        <v>141905</v>
      </c>
      <c r="H132" s="169">
        <f t="shared" si="55"/>
        <v>148186</v>
      </c>
      <c r="I132" s="170">
        <f t="shared" si="53"/>
        <v>4.4262006271801546E-2</v>
      </c>
      <c r="J132" s="180">
        <f t="shared" si="50"/>
        <v>0.66196740800556286</v>
      </c>
      <c r="K132" s="169">
        <f>H132-G132</f>
        <v>6281</v>
      </c>
      <c r="L132" s="169">
        <f t="shared" si="52"/>
        <v>59023</v>
      </c>
      <c r="M132" s="170">
        <f t="shared" si="54"/>
        <v>4.1075209993982828E-3</v>
      </c>
      <c r="N132" s="79"/>
    </row>
    <row r="133" spans="1:14" s="146" customFormat="1" x14ac:dyDescent="0.25"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68</v>
      </c>
      <c r="C134" s="176">
        <v>1856756</v>
      </c>
      <c r="D134" s="176">
        <v>610766</v>
      </c>
      <c r="E134" s="176">
        <v>774989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IFERROR(H134/E134-1,"-")</f>
        <v>1.566204165478478</v>
      </c>
      <c r="K134" s="176">
        <f>H134-G134</f>
        <v>102042</v>
      </c>
      <c r="L134" s="176">
        <f>H134-E134</f>
        <v>1213791</v>
      </c>
      <c r="M134" s="177">
        <f>H134/H$8</f>
        <v>5.512636560257593E-2</v>
      </c>
      <c r="N134" s="79"/>
    </row>
    <row r="135" spans="1:14" x14ac:dyDescent="0.25">
      <c r="A135" s="1" t="s">
        <v>96</v>
      </c>
      <c r="B135" s="159" t="s">
        <v>97</v>
      </c>
      <c r="C135" s="160">
        <v>192906</v>
      </c>
      <c r="D135" s="160">
        <v>77176</v>
      </c>
      <c r="E135" s="160">
        <v>141993</v>
      </c>
      <c r="F135" s="160">
        <v>105219</v>
      </c>
      <c r="G135" s="160">
        <v>114083</v>
      </c>
      <c r="H135" s="160">
        <v>103740</v>
      </c>
      <c r="I135" s="161">
        <f>IFERROR(H135/G135-1,"-")</f>
        <v>-9.0662061832174845E-2</v>
      </c>
      <c r="J135" s="178">
        <f t="shared" ref="J135:J146" si="56">IFERROR(H135/E135-1,"-")</f>
        <v>-0.26940060425513934</v>
      </c>
      <c r="K135" s="160">
        <f t="shared" ref="K135:K145" si="57">H135-G135</f>
        <v>-10343</v>
      </c>
      <c r="L135" s="160">
        <f t="shared" ref="L135:L146" si="58">H135-E135</f>
        <v>-38253</v>
      </c>
      <c r="M135" s="161">
        <f>H135/H$8</f>
        <v>2.8755363426880938E-3</v>
      </c>
      <c r="N135" s="79"/>
    </row>
    <row r="136" spans="1:14" x14ac:dyDescent="0.25">
      <c r="A136" s="162" t="s">
        <v>103</v>
      </c>
      <c r="B136" s="163" t="s">
        <v>103</v>
      </c>
      <c r="C136" s="164">
        <v>94828</v>
      </c>
      <c r="D136" s="164">
        <v>51058</v>
      </c>
      <c r="E136" s="164">
        <v>86437</v>
      </c>
      <c r="F136" s="164">
        <v>57546</v>
      </c>
      <c r="G136" s="164">
        <v>60090</v>
      </c>
      <c r="H136" s="164">
        <v>47885</v>
      </c>
      <c r="I136" s="165">
        <f>IFERROR(H136/G136-1,"-")</f>
        <v>-0.2031119986686637</v>
      </c>
      <c r="J136" s="179">
        <f t="shared" si="56"/>
        <v>-0.44601270289343686</v>
      </c>
      <c r="K136" s="164">
        <f t="shared" si="57"/>
        <v>-12205</v>
      </c>
      <c r="L136" s="164">
        <f t="shared" si="58"/>
        <v>-38552</v>
      </c>
      <c r="M136" s="165">
        <f>H136/H$8</f>
        <v>1.3273092131253072E-3</v>
      </c>
      <c r="N136" s="79"/>
    </row>
    <row r="137" spans="1:14" x14ac:dyDescent="0.25">
      <c r="A137" s="162" t="s">
        <v>100</v>
      </c>
      <c r="B137" s="163" t="s">
        <v>100</v>
      </c>
      <c r="C137" s="164">
        <v>98078</v>
      </c>
      <c r="D137" s="164">
        <v>26118</v>
      </c>
      <c r="E137" s="164">
        <v>55556</v>
      </c>
      <c r="F137" s="164">
        <v>47673</v>
      </c>
      <c r="G137" s="164">
        <v>53993</v>
      </c>
      <c r="H137" s="164">
        <v>55855</v>
      </c>
      <c r="I137" s="165">
        <f>IFERROR(H137/G137-1,"-")</f>
        <v>3.4485951882651467E-2</v>
      </c>
      <c r="J137" s="179">
        <f t="shared" si="56"/>
        <v>5.3819569443445126E-3</v>
      </c>
      <c r="K137" s="164">
        <f t="shared" si="57"/>
        <v>1862</v>
      </c>
      <c r="L137" s="164">
        <f t="shared" si="58"/>
        <v>299</v>
      </c>
      <c r="M137" s="165">
        <f>H137/H$8</f>
        <v>1.5482271295627866E-3</v>
      </c>
      <c r="N137" s="79"/>
    </row>
    <row r="138" spans="1:14" x14ac:dyDescent="0.25">
      <c r="A138" s="1"/>
      <c r="B138" s="159" t="s">
        <v>107</v>
      </c>
      <c r="C138" s="160">
        <v>1663850</v>
      </c>
      <c r="D138" s="160">
        <v>533590</v>
      </c>
      <c r="E138" s="160">
        <v>632996</v>
      </c>
      <c r="F138" s="160">
        <v>1647898</v>
      </c>
      <c r="G138" s="160">
        <v>1772655</v>
      </c>
      <c r="H138" s="160">
        <v>1885040</v>
      </c>
      <c r="I138" s="161">
        <f>IFERROR(H138/G138-1,"-")</f>
        <v>6.3399251405377832E-2</v>
      </c>
      <c r="J138" s="178">
        <f t="shared" si="56"/>
        <v>1.9779651056246803</v>
      </c>
      <c r="K138" s="160">
        <f t="shared" si="57"/>
        <v>112385</v>
      </c>
      <c r="L138" s="160">
        <f t="shared" si="58"/>
        <v>1252044</v>
      </c>
      <c r="M138" s="161">
        <f>H138/H$8</f>
        <v>5.2250829259887839E-2</v>
      </c>
      <c r="N138" s="79"/>
    </row>
    <row r="139" spans="1:14" s="56" customFormat="1" x14ac:dyDescent="0.25">
      <c r="B139" s="163" t="s">
        <v>110</v>
      </c>
      <c r="C139" s="164">
        <v>847716</v>
      </c>
      <c r="D139" s="164">
        <v>226701</v>
      </c>
      <c r="E139" s="164">
        <v>182984</v>
      </c>
      <c r="F139" s="164">
        <v>740061</v>
      </c>
      <c r="G139" s="164">
        <v>745732</v>
      </c>
      <c r="H139" s="164">
        <v>857461</v>
      </c>
      <c r="I139" s="165">
        <f t="shared" ref="I139:I146" si="59">IFERROR(H139/G139-1,"-")</f>
        <v>0.1498246018676952</v>
      </c>
      <c r="J139" s="179">
        <f t="shared" si="56"/>
        <v>3.6859889389236216</v>
      </c>
      <c r="K139" s="164">
        <f t="shared" si="57"/>
        <v>111729</v>
      </c>
      <c r="L139" s="164">
        <f t="shared" si="58"/>
        <v>674477</v>
      </c>
      <c r="M139" s="165">
        <f t="shared" ref="M139:M146" si="60">H139/H$8</f>
        <v>2.3767691034679732E-2</v>
      </c>
      <c r="N139" s="166"/>
    </row>
    <row r="140" spans="1:14" s="56" customFormat="1" x14ac:dyDescent="0.25">
      <c r="B140" s="163" t="s">
        <v>113</v>
      </c>
      <c r="C140" s="164">
        <v>113771</v>
      </c>
      <c r="D140" s="164">
        <v>45672</v>
      </c>
      <c r="E140" s="164">
        <v>69325</v>
      </c>
      <c r="F140" s="164">
        <v>132461</v>
      </c>
      <c r="G140" s="164">
        <v>181229</v>
      </c>
      <c r="H140" s="164">
        <v>190327</v>
      </c>
      <c r="I140" s="165">
        <f t="shared" si="59"/>
        <v>5.0201678539306682E-2</v>
      </c>
      <c r="J140" s="179">
        <f t="shared" si="56"/>
        <v>1.7454309412188964</v>
      </c>
      <c r="K140" s="164">
        <f t="shared" si="57"/>
        <v>9098</v>
      </c>
      <c r="L140" s="164">
        <f t="shared" si="58"/>
        <v>121002</v>
      </c>
      <c r="M140" s="165">
        <f t="shared" si="60"/>
        <v>5.2756140880547212E-3</v>
      </c>
      <c r="N140" s="166"/>
    </row>
    <row r="141" spans="1:14" x14ac:dyDescent="0.25">
      <c r="A141" s="1"/>
      <c r="B141" s="163" t="s">
        <v>116</v>
      </c>
      <c r="C141" s="164">
        <v>132722</v>
      </c>
      <c r="D141" s="164">
        <v>42455</v>
      </c>
      <c r="E141" s="164">
        <v>94016</v>
      </c>
      <c r="F141" s="164">
        <v>171222</v>
      </c>
      <c r="G141" s="164">
        <v>162316</v>
      </c>
      <c r="H141" s="164">
        <v>166671</v>
      </c>
      <c r="I141" s="165">
        <f t="shared" si="59"/>
        <v>2.6830380245939978E-2</v>
      </c>
      <c r="J141" s="179">
        <f t="shared" si="56"/>
        <v>0.77279399251191294</v>
      </c>
      <c r="K141" s="164">
        <f t="shared" si="57"/>
        <v>4355</v>
      </c>
      <c r="L141" s="164">
        <f t="shared" si="58"/>
        <v>72655</v>
      </c>
      <c r="M141" s="165">
        <f t="shared" si="60"/>
        <v>4.6199008846362763E-3</v>
      </c>
      <c r="N141" s="79"/>
    </row>
    <row r="142" spans="1:14" x14ac:dyDescent="0.25">
      <c r="A142" s="1"/>
      <c r="B142" s="163" t="s">
        <v>123</v>
      </c>
      <c r="C142" s="164">
        <v>38846</v>
      </c>
      <c r="D142" s="164">
        <v>8958</v>
      </c>
      <c r="E142" s="164">
        <v>22357</v>
      </c>
      <c r="F142" s="164">
        <v>60881</v>
      </c>
      <c r="G142" s="164">
        <v>78552</v>
      </c>
      <c r="H142" s="164">
        <v>58930</v>
      </c>
      <c r="I142" s="165">
        <f t="shared" si="59"/>
        <v>-0.24979631327019047</v>
      </c>
      <c r="J142" s="179">
        <f t="shared" si="56"/>
        <v>1.6358634879456098</v>
      </c>
      <c r="K142" s="164">
        <f t="shared" si="57"/>
        <v>-19622</v>
      </c>
      <c r="L142" s="164">
        <f t="shared" si="58"/>
        <v>36573</v>
      </c>
      <c r="M142" s="165">
        <f t="shared" si="60"/>
        <v>1.6334620847754903E-3</v>
      </c>
      <c r="N142" s="79"/>
    </row>
    <row r="143" spans="1:14" x14ac:dyDescent="0.25">
      <c r="A143" s="1"/>
      <c r="B143" s="163" t="s">
        <v>119</v>
      </c>
      <c r="C143" s="164">
        <v>39195</v>
      </c>
      <c r="D143" s="164">
        <v>12571</v>
      </c>
      <c r="E143" s="164">
        <v>20808</v>
      </c>
      <c r="F143" s="164">
        <v>32138</v>
      </c>
      <c r="G143" s="164">
        <v>40929</v>
      </c>
      <c r="H143" s="164">
        <v>41917</v>
      </c>
      <c r="I143" s="165">
        <f t="shared" si="59"/>
        <v>2.4139363287644544E-2</v>
      </c>
      <c r="J143" s="179">
        <f t="shared" si="56"/>
        <v>1.0144655901576316</v>
      </c>
      <c r="K143" s="164">
        <f t="shared" si="57"/>
        <v>988</v>
      </c>
      <c r="L143" s="164">
        <f t="shared" si="58"/>
        <v>21109</v>
      </c>
      <c r="M143" s="165">
        <f t="shared" si="60"/>
        <v>1.1618841033011068E-3</v>
      </c>
      <c r="N143" s="79"/>
    </row>
    <row r="144" spans="1:14" x14ac:dyDescent="0.25">
      <c r="A144" s="1"/>
      <c r="B144" s="163" t="s">
        <v>128</v>
      </c>
      <c r="C144" s="164">
        <v>18681</v>
      </c>
      <c r="D144" s="164">
        <v>15372</v>
      </c>
      <c r="E144" s="164">
        <v>9958</v>
      </c>
      <c r="F144" s="164">
        <v>24691</v>
      </c>
      <c r="G144" s="164">
        <v>28155</v>
      </c>
      <c r="H144" s="164">
        <v>26591</v>
      </c>
      <c r="I144" s="165">
        <f t="shared" si="59"/>
        <v>-5.554963594388207E-2</v>
      </c>
      <c r="J144" s="179">
        <f t="shared" si="56"/>
        <v>1.6703153243623219</v>
      </c>
      <c r="K144" s="164">
        <f t="shared" si="57"/>
        <v>-1564</v>
      </c>
      <c r="L144" s="164">
        <f t="shared" si="58"/>
        <v>16633</v>
      </c>
      <c r="M144" s="165">
        <f t="shared" si="60"/>
        <v>7.3706754278406693E-4</v>
      </c>
      <c r="N144" s="79"/>
    </row>
    <row r="145" spans="1:14" x14ac:dyDescent="0.25">
      <c r="A145" s="162" t="s">
        <v>144</v>
      </c>
      <c r="B145" s="163" t="s">
        <v>131</v>
      </c>
      <c r="C145" s="164">
        <v>47882</v>
      </c>
      <c r="D145" s="164">
        <v>29519</v>
      </c>
      <c r="E145" s="164">
        <v>6358</v>
      </c>
      <c r="F145" s="164">
        <v>14264</v>
      </c>
      <c r="G145" s="164">
        <v>21375</v>
      </c>
      <c r="H145" s="164">
        <v>19097</v>
      </c>
      <c r="I145" s="165">
        <f t="shared" si="59"/>
        <v>-0.10657309941520465</v>
      </c>
      <c r="J145" s="179">
        <f t="shared" si="56"/>
        <v>2.0036174897766594</v>
      </c>
      <c r="K145" s="164">
        <f t="shared" si="57"/>
        <v>-2278</v>
      </c>
      <c r="L145" s="164">
        <f t="shared" si="58"/>
        <v>12739</v>
      </c>
      <c r="M145" s="165">
        <f t="shared" si="60"/>
        <v>5.2934372022666785E-4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425037</v>
      </c>
      <c r="D146" s="169">
        <f t="shared" si="61"/>
        <v>152342</v>
      </c>
      <c r="E146" s="169">
        <f t="shared" si="61"/>
        <v>227190</v>
      </c>
      <c r="F146" s="169">
        <f t="shared" si="61"/>
        <v>472180</v>
      </c>
      <c r="G146" s="169">
        <f t="shared" si="61"/>
        <v>514367</v>
      </c>
      <c r="H146" s="169">
        <f t="shared" si="61"/>
        <v>524046</v>
      </c>
      <c r="I146" s="170">
        <f t="shared" si="59"/>
        <v>1.881730359840339E-2</v>
      </c>
      <c r="J146" s="180">
        <f t="shared" si="56"/>
        <v>1.3066420176944407</v>
      </c>
      <c r="K146" s="169">
        <f>H146-G146</f>
        <v>9679</v>
      </c>
      <c r="L146" s="169">
        <f t="shared" si="58"/>
        <v>296856</v>
      </c>
      <c r="M146" s="170">
        <f t="shared" si="60"/>
        <v>1.4525865801429774E-2</v>
      </c>
      <c r="N146" s="79"/>
    </row>
    <row r="147" spans="1:14" s="146" customFormat="1" x14ac:dyDescent="0.25"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68</v>
      </c>
      <c r="C148" s="176">
        <v>721244</v>
      </c>
      <c r="D148" s="176">
        <v>235241</v>
      </c>
      <c r="E148" s="176">
        <v>320278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IFERROR(H148/E148-1,"-")</f>
        <v>1.2969139310224245</v>
      </c>
      <c r="K148" s="176">
        <f>H148-G148</f>
        <v>-45434</v>
      </c>
      <c r="L148" s="176">
        <f>H148-E148</f>
        <v>415373</v>
      </c>
      <c r="M148" s="177">
        <f>H148/H$8</f>
        <v>2.0391278060871782E-2</v>
      </c>
      <c r="N148" s="79"/>
    </row>
    <row r="149" spans="1:14" x14ac:dyDescent="0.25">
      <c r="A149" s="1" t="s">
        <v>96</v>
      </c>
      <c r="B149" s="159" t="s">
        <v>97</v>
      </c>
      <c r="C149" s="160">
        <v>261107</v>
      </c>
      <c r="D149" s="160">
        <v>90513</v>
      </c>
      <c r="E149" s="160">
        <v>118326</v>
      </c>
      <c r="F149" s="160">
        <v>251371</v>
      </c>
      <c r="G149" s="160">
        <v>299320</v>
      </c>
      <c r="H149" s="160">
        <v>274535</v>
      </c>
      <c r="I149" s="161">
        <f>IFERROR(H149/G149-1,"-")</f>
        <v>-8.2804356541494095E-2</v>
      </c>
      <c r="J149" s="178">
        <f t="shared" ref="J149:J160" si="62">IFERROR(H149/E149-1,"-")</f>
        <v>1.3201578689383568</v>
      </c>
      <c r="K149" s="160">
        <f t="shared" ref="K149:K159" si="63">H149-G149</f>
        <v>-24785</v>
      </c>
      <c r="L149" s="160">
        <f t="shared" ref="L149:L160" si="64">H149-E149</f>
        <v>156209</v>
      </c>
      <c r="M149" s="161">
        <f>H149/H$8</f>
        <v>7.6097490827055697E-3</v>
      </c>
      <c r="N149" s="79"/>
    </row>
    <row r="150" spans="1:14" x14ac:dyDescent="0.25">
      <c r="A150" s="162" t="s">
        <v>103</v>
      </c>
      <c r="B150" s="163" t="s">
        <v>103</v>
      </c>
      <c r="C150" s="164">
        <v>111386</v>
      </c>
      <c r="D150" s="164">
        <v>46140</v>
      </c>
      <c r="E150" s="164">
        <v>86621</v>
      </c>
      <c r="F150" s="164">
        <v>153781</v>
      </c>
      <c r="G150" s="164">
        <v>212501</v>
      </c>
      <c r="H150" s="164">
        <v>179525</v>
      </c>
      <c r="I150" s="165">
        <f>IFERROR(H150/G150-1,"-")</f>
        <v>-0.15518044620966487</v>
      </c>
      <c r="J150" s="179">
        <f t="shared" si="62"/>
        <v>1.0725343738816222</v>
      </c>
      <c r="K150" s="164">
        <f t="shared" si="63"/>
        <v>-32976</v>
      </c>
      <c r="L150" s="164">
        <f t="shared" si="64"/>
        <v>92904</v>
      </c>
      <c r="M150" s="165">
        <f>H150/H$8</f>
        <v>4.9761968567676885E-3</v>
      </c>
      <c r="N150" s="79"/>
    </row>
    <row r="151" spans="1:14" x14ac:dyDescent="0.25">
      <c r="A151" s="162" t="s">
        <v>100</v>
      </c>
      <c r="B151" s="163" t="s">
        <v>100</v>
      </c>
      <c r="C151" s="164">
        <v>149721</v>
      </c>
      <c r="D151" s="164">
        <v>44373</v>
      </c>
      <c r="E151" s="164">
        <v>31705</v>
      </c>
      <c r="F151" s="164">
        <v>97590</v>
      </c>
      <c r="G151" s="164">
        <v>86819</v>
      </c>
      <c r="H151" s="164">
        <v>95010</v>
      </c>
      <c r="I151" s="165">
        <f>IFERROR(H151/G151-1,"-")</f>
        <v>9.4345707736785744E-2</v>
      </c>
      <c r="J151" s="179">
        <f t="shared" si="62"/>
        <v>1.9966882195237345</v>
      </c>
      <c r="K151" s="164">
        <f t="shared" si="63"/>
        <v>8191</v>
      </c>
      <c r="L151" s="164">
        <f t="shared" si="64"/>
        <v>63305</v>
      </c>
      <c r="M151" s="165">
        <f>H151/H$8</f>
        <v>2.6335522259378812E-3</v>
      </c>
      <c r="N151" s="79"/>
    </row>
    <row r="152" spans="1:14" x14ac:dyDescent="0.25">
      <c r="A152" s="1"/>
      <c r="B152" s="159" t="s">
        <v>107</v>
      </c>
      <c r="C152" s="160">
        <v>460137</v>
      </c>
      <c r="D152" s="160">
        <v>144728</v>
      </c>
      <c r="E152" s="160">
        <v>201952</v>
      </c>
      <c r="F152" s="160">
        <v>371070</v>
      </c>
      <c r="G152" s="160">
        <v>481765</v>
      </c>
      <c r="H152" s="160">
        <v>461116</v>
      </c>
      <c r="I152" s="161">
        <f>IFERROR(H152/G152-1,"-")</f>
        <v>-4.2861145994416372E-2</v>
      </c>
      <c r="J152" s="178">
        <f t="shared" si="62"/>
        <v>1.2832950404056409</v>
      </c>
      <c r="K152" s="160">
        <f t="shared" si="63"/>
        <v>-20649</v>
      </c>
      <c r="L152" s="160">
        <f t="shared" si="64"/>
        <v>259164</v>
      </c>
      <c r="M152" s="161">
        <f>H152/H$8</f>
        <v>1.2781528978166213E-2</v>
      </c>
      <c r="N152" s="79"/>
    </row>
    <row r="153" spans="1:14" s="56" customFormat="1" x14ac:dyDescent="0.25">
      <c r="B153" s="163" t="s">
        <v>110</v>
      </c>
      <c r="C153" s="164">
        <v>120718</v>
      </c>
      <c r="D153" s="164">
        <v>31890</v>
      </c>
      <c r="E153" s="164">
        <v>39412</v>
      </c>
      <c r="F153" s="164">
        <v>136400</v>
      </c>
      <c r="G153" s="164">
        <v>179243</v>
      </c>
      <c r="H153" s="164">
        <v>146131</v>
      </c>
      <c r="I153" s="165">
        <f t="shared" ref="I153:I160" si="65">IFERROR(H153/G153-1,"-")</f>
        <v>-0.18473245817130934</v>
      </c>
      <c r="J153" s="179">
        <f t="shared" si="62"/>
        <v>2.7077793565411548</v>
      </c>
      <c r="K153" s="164">
        <f t="shared" si="63"/>
        <v>-33112</v>
      </c>
      <c r="L153" s="164">
        <f t="shared" si="64"/>
        <v>106719</v>
      </c>
      <c r="M153" s="165">
        <f t="shared" ref="M153:M160" si="66">H153/H$8</f>
        <v>4.0505591025000367E-3</v>
      </c>
      <c r="N153" s="166"/>
    </row>
    <row r="154" spans="1:14" s="56" customFormat="1" x14ac:dyDescent="0.25">
      <c r="B154" s="163" t="s">
        <v>113</v>
      </c>
      <c r="C154" s="164">
        <v>154372</v>
      </c>
      <c r="D154" s="164">
        <v>49978</v>
      </c>
      <c r="E154" s="164">
        <v>69931</v>
      </c>
      <c r="F154" s="164">
        <v>98479</v>
      </c>
      <c r="G154" s="164">
        <v>105256</v>
      </c>
      <c r="H154" s="164">
        <v>104855</v>
      </c>
      <c r="I154" s="165">
        <f t="shared" si="65"/>
        <v>-3.8097590636163581E-3</v>
      </c>
      <c r="J154" s="179">
        <f t="shared" si="62"/>
        <v>0.49940655789277999</v>
      </c>
      <c r="K154" s="164">
        <f t="shared" si="63"/>
        <v>-401</v>
      </c>
      <c r="L154" s="164">
        <f t="shared" si="64"/>
        <v>34924</v>
      </c>
      <c r="M154" s="165">
        <f t="shared" si="66"/>
        <v>2.9064426760416432E-3</v>
      </c>
      <c r="N154" s="166"/>
    </row>
    <row r="155" spans="1:14" x14ac:dyDescent="0.25">
      <c r="A155" s="1"/>
      <c r="B155" s="163" t="s">
        <v>116</v>
      </c>
      <c r="C155" s="164">
        <v>63972</v>
      </c>
      <c r="D155" s="164">
        <v>14033</v>
      </c>
      <c r="E155" s="164">
        <v>26362</v>
      </c>
      <c r="F155" s="164">
        <v>41410</v>
      </c>
      <c r="G155" s="164">
        <v>72199</v>
      </c>
      <c r="H155" s="164">
        <v>71765</v>
      </c>
      <c r="I155" s="165">
        <f t="shared" si="65"/>
        <v>-6.0111635895233606E-3</v>
      </c>
      <c r="J155" s="179">
        <f t="shared" si="62"/>
        <v>1.7222896593581671</v>
      </c>
      <c r="K155" s="164">
        <f t="shared" si="63"/>
        <v>-434</v>
      </c>
      <c r="L155" s="164">
        <f t="shared" si="64"/>
        <v>45403</v>
      </c>
      <c r="M155" s="165">
        <f t="shared" si="66"/>
        <v>1.9892314018990845E-3</v>
      </c>
      <c r="N155" s="79"/>
    </row>
    <row r="156" spans="1:14" x14ac:dyDescent="0.25">
      <c r="A156" s="1"/>
      <c r="B156" s="163" t="s">
        <v>123</v>
      </c>
      <c r="C156" s="164">
        <v>7808</v>
      </c>
      <c r="D156" s="164">
        <v>2588</v>
      </c>
      <c r="E156" s="164">
        <v>4562</v>
      </c>
      <c r="F156" s="164">
        <v>9484</v>
      </c>
      <c r="G156" s="164">
        <v>12559</v>
      </c>
      <c r="H156" s="164">
        <v>15268</v>
      </c>
      <c r="I156" s="165">
        <f t="shared" si="65"/>
        <v>0.21570188709292148</v>
      </c>
      <c r="J156" s="179">
        <f t="shared" si="62"/>
        <v>2.3467777290661989</v>
      </c>
      <c r="K156" s="164">
        <f t="shared" si="63"/>
        <v>2709</v>
      </c>
      <c r="L156" s="164">
        <f t="shared" si="64"/>
        <v>10706</v>
      </c>
      <c r="M156" s="165">
        <f t="shared" si="66"/>
        <v>4.2320887680896295E-4</v>
      </c>
      <c r="N156" s="79"/>
    </row>
    <row r="157" spans="1:14" x14ac:dyDescent="0.25">
      <c r="A157" s="1"/>
      <c r="B157" s="163" t="s">
        <v>119</v>
      </c>
      <c r="C157" s="164">
        <v>21924</v>
      </c>
      <c r="D157" s="164">
        <v>10906</v>
      </c>
      <c r="E157" s="164">
        <v>13772</v>
      </c>
      <c r="F157" s="164">
        <v>27289</v>
      </c>
      <c r="G157" s="164">
        <v>21390</v>
      </c>
      <c r="H157" s="164">
        <v>24668</v>
      </c>
      <c r="I157" s="165">
        <f t="shared" si="65"/>
        <v>0.15324918186068248</v>
      </c>
      <c r="J157" s="179">
        <f t="shared" si="62"/>
        <v>0.791170490851002</v>
      </c>
      <c r="K157" s="164">
        <f t="shared" si="63"/>
        <v>3278</v>
      </c>
      <c r="L157" s="164">
        <f t="shared" si="64"/>
        <v>10896</v>
      </c>
      <c r="M157" s="165">
        <f t="shared" si="66"/>
        <v>6.8376451225592725E-4</v>
      </c>
      <c r="N157" s="79"/>
    </row>
    <row r="158" spans="1:14" x14ac:dyDescent="0.25">
      <c r="A158" s="1"/>
      <c r="B158" s="163" t="s">
        <v>128</v>
      </c>
      <c r="C158" s="164">
        <v>2951</v>
      </c>
      <c r="D158" s="164">
        <v>2836</v>
      </c>
      <c r="E158" s="164">
        <v>1823</v>
      </c>
      <c r="F158" s="164">
        <v>2563</v>
      </c>
      <c r="G158" s="164">
        <v>4469</v>
      </c>
      <c r="H158" s="164">
        <v>3399</v>
      </c>
      <c r="I158" s="165">
        <f t="shared" si="65"/>
        <v>-0.23942716491385097</v>
      </c>
      <c r="J158" s="179">
        <f t="shared" si="62"/>
        <v>0.86450905101481079</v>
      </c>
      <c r="K158" s="164">
        <f t="shared" si="63"/>
        <v>-1070</v>
      </c>
      <c r="L158" s="164">
        <f t="shared" si="64"/>
        <v>1576</v>
      </c>
      <c r="M158" s="165">
        <f t="shared" si="66"/>
        <v>9.4215809030237421E-5</v>
      </c>
      <c r="N158" s="79"/>
    </row>
    <row r="159" spans="1:14" x14ac:dyDescent="0.25">
      <c r="A159" s="162" t="s">
        <v>144</v>
      </c>
      <c r="B159" s="163" t="s">
        <v>131</v>
      </c>
      <c r="C159" s="164">
        <v>7381</v>
      </c>
      <c r="D159" s="164">
        <v>3788</v>
      </c>
      <c r="E159" s="164">
        <v>2712</v>
      </c>
      <c r="F159" s="164">
        <v>4129</v>
      </c>
      <c r="G159" s="164">
        <v>6277</v>
      </c>
      <c r="H159" s="164">
        <v>5327</v>
      </c>
      <c r="I159" s="165">
        <f t="shared" si="65"/>
        <v>-0.15134618448303327</v>
      </c>
      <c r="J159" s="179">
        <f t="shared" si="62"/>
        <v>0.96423303834808261</v>
      </c>
      <c r="K159" s="164">
        <f t="shared" si="63"/>
        <v>-950</v>
      </c>
      <c r="L159" s="164">
        <f t="shared" si="64"/>
        <v>2615</v>
      </c>
      <c r="M159" s="165">
        <f t="shared" si="66"/>
        <v>1.4765743298148713E-4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81011</v>
      </c>
      <c r="D160" s="169">
        <f t="shared" si="67"/>
        <v>28709</v>
      </c>
      <c r="E160" s="169">
        <f t="shared" si="67"/>
        <v>43378</v>
      </c>
      <c r="F160" s="169">
        <f t="shared" si="67"/>
        <v>51316</v>
      </c>
      <c r="G160" s="169">
        <f t="shared" si="67"/>
        <v>80372</v>
      </c>
      <c r="H160" s="169">
        <f t="shared" si="67"/>
        <v>89703</v>
      </c>
      <c r="I160" s="170">
        <f t="shared" si="65"/>
        <v>0.11609764594634941</v>
      </c>
      <c r="J160" s="180">
        <f t="shared" si="62"/>
        <v>1.067937664253769</v>
      </c>
      <c r="K160" s="169">
        <f>H160-G160</f>
        <v>9331</v>
      </c>
      <c r="L160" s="169">
        <f t="shared" si="64"/>
        <v>46325</v>
      </c>
      <c r="M160" s="170">
        <f t="shared" si="66"/>
        <v>2.4864491666488344E-3</v>
      </c>
      <c r="N160" s="79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FFF75-053A-4A6B-898F-1F6E6DA7730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8F5F2-ACCC-4365-99A9-DB4D1B729C02}">
  <sheetPr>
    <tabColor theme="8" tint="0.59999389629810485"/>
  </sheetPr>
  <dimension ref="B1:P220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</row>
    <row r="2" spans="2:16" x14ac:dyDescent="0.25">
      <c r="D2" s="286"/>
      <c r="E2" s="286"/>
      <c r="F2" s="286"/>
      <c r="G2" s="286"/>
      <c r="H2" s="286"/>
      <c r="I2" s="286"/>
      <c r="J2" s="286"/>
      <c r="K2" s="286"/>
      <c r="L2" s="286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1" t="s">
        <v>42</v>
      </c>
      <c r="C7" s="274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2"/>
      <c r="C8" s="275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2"/>
      <c r="C9" s="275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2"/>
      <c r="C10" s="275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2"/>
      <c r="C11" s="275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2"/>
      <c r="C12" s="275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2"/>
      <c r="C13" s="275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2"/>
      <c r="C14" s="275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2"/>
      <c r="C15" s="275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2"/>
      <c r="C16" s="275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2"/>
      <c r="C17" s="276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2"/>
      <c r="C18" s="277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2"/>
      <c r="C19" s="278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2"/>
      <c r="C20" s="278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2"/>
      <c r="C21" s="278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2"/>
      <c r="C22" s="278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2"/>
      <c r="C23" s="278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2"/>
      <c r="C24" s="278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2"/>
      <c r="C25" s="278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2"/>
      <c r="C26" s="278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2"/>
      <c r="C27" s="278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2"/>
      <c r="C28" s="279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2"/>
      <c r="C29" s="274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2"/>
      <c r="C30" s="275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2"/>
      <c r="C31" s="275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2"/>
      <c r="C32" s="275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2"/>
      <c r="C33" s="275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2"/>
      <c r="C34" s="275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2"/>
      <c r="C35" s="275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2"/>
      <c r="C36" s="275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2"/>
      <c r="C37" s="275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2"/>
      <c r="C38" s="275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2"/>
      <c r="C39" s="276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2"/>
      <c r="C40" s="287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2"/>
      <c r="C41" s="288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2"/>
      <c r="C42" s="288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2"/>
      <c r="C43" s="288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2"/>
      <c r="C44" s="288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2"/>
      <c r="C45" s="288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2"/>
      <c r="C46" s="288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2"/>
      <c r="C47" s="288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2"/>
      <c r="C48" s="288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2"/>
      <c r="C49" s="288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2"/>
      <c r="C50" s="289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2"/>
      <c r="C51" s="280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2"/>
      <c r="C52" s="281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2"/>
      <c r="C53" s="281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2"/>
      <c r="C54" s="281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2"/>
      <c r="C55" s="281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2"/>
      <c r="C56" s="281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2"/>
      <c r="C57" s="281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2"/>
      <c r="C58" s="281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2"/>
      <c r="C59" s="281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2"/>
      <c r="C60" s="281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2"/>
      <c r="C61" s="282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2"/>
      <c r="C62" s="283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2"/>
      <c r="C63" s="284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2"/>
      <c r="C64" s="284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2"/>
      <c r="C65" s="284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2"/>
      <c r="C66" s="284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2"/>
      <c r="C67" s="284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2"/>
      <c r="C68" s="284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2"/>
      <c r="C69" s="284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2"/>
      <c r="C70" s="284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2"/>
      <c r="C71" s="284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3"/>
      <c r="C72" s="285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47"/>
    </row>
    <row r="74" spans="2:12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</row>
    <row r="76" spans="2:12" x14ac:dyDescent="0.25">
      <c r="B76" s="56"/>
    </row>
    <row r="77" spans="2:12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1" t="s">
        <v>42</v>
      </c>
      <c r="C80" s="274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2"/>
      <c r="C81" s="275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2"/>
      <c r="C82" s="275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2"/>
      <c r="C83" s="275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2"/>
      <c r="C84" s="275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2"/>
      <c r="C85" s="275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2"/>
      <c r="C86" s="275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2"/>
      <c r="C87" s="275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2"/>
      <c r="C88" s="275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2"/>
      <c r="C89" s="275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2"/>
      <c r="C90" s="276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2"/>
      <c r="C91" s="277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2"/>
      <c r="C92" s="278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2"/>
      <c r="C93" s="278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2"/>
      <c r="C94" s="278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2"/>
      <c r="C95" s="278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2"/>
      <c r="C96" s="278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2"/>
      <c r="C97" s="278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2"/>
      <c r="C98" s="278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2"/>
      <c r="C99" s="278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2"/>
      <c r="C100" s="278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2"/>
      <c r="C101" s="279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2"/>
      <c r="C102" s="274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2"/>
      <c r="C103" s="275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2"/>
      <c r="C104" s="275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2"/>
      <c r="C105" s="275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2"/>
      <c r="C106" s="275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2"/>
      <c r="C107" s="275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2"/>
      <c r="C108" s="275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2"/>
      <c r="C109" s="275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2"/>
      <c r="C110" s="275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2"/>
      <c r="C111" s="275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2"/>
      <c r="C112" s="276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2"/>
      <c r="C113" s="277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2"/>
      <c r="C114" s="278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2"/>
      <c r="C115" s="278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2"/>
      <c r="C116" s="278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2"/>
      <c r="C117" s="278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2"/>
      <c r="C118" s="278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2"/>
      <c r="C119" s="278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2"/>
      <c r="C120" s="278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2"/>
      <c r="C121" s="278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2"/>
      <c r="C122" s="278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2"/>
      <c r="C123" s="279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2"/>
      <c r="C124" s="280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2"/>
      <c r="C125" s="281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2"/>
      <c r="C126" s="281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2"/>
      <c r="C127" s="281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2"/>
      <c r="C128" s="281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2"/>
      <c r="C129" s="281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2"/>
      <c r="C130" s="281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2"/>
      <c r="C131" s="281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2"/>
      <c r="C132" s="281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2"/>
      <c r="C133" s="281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2"/>
      <c r="C134" s="282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2"/>
      <c r="C135" s="283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2"/>
      <c r="C136" s="278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2"/>
      <c r="C137" s="278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2"/>
      <c r="C138" s="278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2"/>
      <c r="C139" s="278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2"/>
      <c r="C140" s="278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2"/>
      <c r="C141" s="278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2"/>
      <c r="C142" s="278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2"/>
      <c r="C143" s="278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2"/>
      <c r="C144" s="278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3"/>
      <c r="C145" s="279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47"/>
    </row>
    <row r="147" spans="2:12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</row>
    <row r="148" spans="2:12" x14ac:dyDescent="0.25">
      <c r="B148" s="60"/>
    </row>
    <row r="150" spans="2:12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2"/>
      <c r="C186" s="277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2"/>
      <c r="C187" s="278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2"/>
      <c r="C189" s="278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2"/>
      <c r="C190" s="278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2"/>
      <c r="C191" s="278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2"/>
      <c r="C192" s="278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2"/>
      <c r="C193" s="278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2"/>
      <c r="C194" s="278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2"/>
      <c r="C195" s="278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2"/>
      <c r="C196" s="279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47"/>
    </row>
    <row r="220" spans="2:12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88B45-6F24-4717-AEE0-A16728A0A308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243</v>
      </c>
      <c r="E1" t="s">
        <v>243</v>
      </c>
      <c r="G1" t="s">
        <v>243</v>
      </c>
    </row>
    <row r="4" spans="1:15" ht="48.75" customHeight="1" thickBot="1" x14ac:dyDescent="0.3">
      <c r="B4" s="270" t="s">
        <v>279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7">
        <v>7.1146653880402768</v>
      </c>
      <c r="D9" s="188">
        <v>-1.0833703413645148</v>
      </c>
      <c r="E9" s="187">
        <v>7.4604200323101777</v>
      </c>
      <c r="F9" s="188">
        <f t="shared" ref="F9:J21" si="0">IFERROR(E9-C9,"-")</f>
        <v>0.34575464426990088</v>
      </c>
      <c r="G9" s="187">
        <v>8.2772790055248624</v>
      </c>
      <c r="H9" s="188">
        <f t="shared" si="0"/>
        <v>0.8168589732146847</v>
      </c>
      <c r="I9" s="187">
        <v>6.3244211334271458</v>
      </c>
      <c r="J9" s="188">
        <f t="shared" si="0"/>
        <v>-1.9528578720977166</v>
      </c>
      <c r="K9" s="187">
        <v>6.6747736243324818</v>
      </c>
      <c r="L9" s="188">
        <f t="shared" ref="L9:L21" si="1">IFERROR(K9-I9,"-")</f>
        <v>0.35035249090533593</v>
      </c>
      <c r="M9" s="187">
        <v>5.639520078354554</v>
      </c>
      <c r="N9" s="188">
        <f t="shared" ref="N9:N11" si="2">IFERROR(M9-K9,"-")</f>
        <v>-1.0352535459779277</v>
      </c>
    </row>
    <row r="10" spans="1:15" x14ac:dyDescent="0.25">
      <c r="A10" s="1" t="s">
        <v>72</v>
      </c>
      <c r="B10" s="117" t="s">
        <v>73</v>
      </c>
      <c r="C10" s="187">
        <v>6.3956718346253227</v>
      </c>
      <c r="D10" s="188">
        <v>-1.1267534145441127</v>
      </c>
      <c r="E10" s="187">
        <v>5.006753246753247</v>
      </c>
      <c r="F10" s="188">
        <f t="shared" si="0"/>
        <v>-1.3889185878720758</v>
      </c>
      <c r="G10" s="187">
        <v>6.8945538818076475</v>
      </c>
      <c r="H10" s="188">
        <f t="shared" si="0"/>
        <v>1.8878006350544005</v>
      </c>
      <c r="I10" s="187">
        <v>5.2671606864274567</v>
      </c>
      <c r="J10" s="188">
        <f t="shared" si="0"/>
        <v>-1.6273931953801908</v>
      </c>
      <c r="K10" s="187">
        <v>6.3012135381874863</v>
      </c>
      <c r="L10" s="188">
        <f t="shared" si="1"/>
        <v>1.0340528517600296</v>
      </c>
      <c r="M10" s="187">
        <v>5.9382620774810926</v>
      </c>
      <c r="N10" s="188">
        <f t="shared" si="2"/>
        <v>-0.36295146070639372</v>
      </c>
    </row>
    <row r="11" spans="1:15" x14ac:dyDescent="0.25">
      <c r="A11" s="1" t="s">
        <v>74</v>
      </c>
      <c r="B11" s="117" t="s">
        <v>75</v>
      </c>
      <c r="C11" s="187">
        <v>7.718549747048904</v>
      </c>
      <c r="D11" s="188">
        <v>0.13274474745080056</v>
      </c>
      <c r="E11" s="187">
        <v>8.4855660071359065</v>
      </c>
      <c r="F11" s="188">
        <f t="shared" si="0"/>
        <v>0.76701626008700252</v>
      </c>
      <c r="G11" s="187">
        <v>5.4817210771776743</v>
      </c>
      <c r="H11" s="188">
        <f t="shared" si="0"/>
        <v>-3.0038449299582322</v>
      </c>
      <c r="I11" s="187">
        <v>5.0417615088028986</v>
      </c>
      <c r="J11" s="188">
        <f t="shared" si="0"/>
        <v>-0.43995956837477568</v>
      </c>
      <c r="K11" s="187">
        <v>5.7840758920143474</v>
      </c>
      <c r="L11" s="188">
        <f t="shared" si="1"/>
        <v>0.74231438321144871</v>
      </c>
      <c r="M11" s="187">
        <v>5.4982687149475735</v>
      </c>
      <c r="N11" s="188">
        <f t="shared" si="2"/>
        <v>-0.28580717706677383</v>
      </c>
    </row>
    <row r="12" spans="1:15" x14ac:dyDescent="0.25">
      <c r="A12" s="1" t="s">
        <v>76</v>
      </c>
      <c r="B12" s="117" t="s">
        <v>77</v>
      </c>
      <c r="C12" s="187" t="s">
        <v>243</v>
      </c>
      <c r="D12" s="188" t="s">
        <v>243</v>
      </c>
      <c r="E12" s="187">
        <v>5.9472250595846106</v>
      </c>
      <c r="F12" s="188" t="str">
        <f t="shared" si="0"/>
        <v>-</v>
      </c>
      <c r="G12" s="187">
        <v>6.9211831710453797</v>
      </c>
      <c r="H12" s="188">
        <f t="shared" si="0"/>
        <v>0.97395811146076916</v>
      </c>
      <c r="I12" s="187">
        <v>4.6508063289213446</v>
      </c>
      <c r="J12" s="188">
        <f t="shared" si="0"/>
        <v>-2.2703768421240351</v>
      </c>
      <c r="K12" s="187">
        <v>5.5245845552297164</v>
      </c>
      <c r="L12" s="188">
        <f t="shared" si="1"/>
        <v>0.87377822630837176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243</v>
      </c>
      <c r="D13" s="188" t="s">
        <v>243</v>
      </c>
      <c r="E13" s="187">
        <v>6.53139286802804</v>
      </c>
      <c r="F13" s="188" t="str">
        <f t="shared" si="0"/>
        <v>-</v>
      </c>
      <c r="G13" s="187">
        <v>6.5240453946955919</v>
      </c>
      <c r="H13" s="188">
        <f t="shared" si="0"/>
        <v>-7.3474733324481178E-3</v>
      </c>
      <c r="I13" s="187">
        <v>5.3784671885570701</v>
      </c>
      <c r="J13" s="188">
        <f t="shared" si="0"/>
        <v>-1.1455782061385218</v>
      </c>
      <c r="K13" s="187">
        <v>5.433939673037071</v>
      </c>
      <c r="L13" s="188">
        <f t="shared" si="1"/>
        <v>5.5472484480000972E-2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243</v>
      </c>
      <c r="D14" s="188" t="s">
        <v>243</v>
      </c>
      <c r="E14" s="187">
        <v>5.0942153942624238</v>
      </c>
      <c r="F14" s="188" t="str">
        <f t="shared" si="0"/>
        <v>-</v>
      </c>
      <c r="G14" s="187">
        <v>6.8413200058797585</v>
      </c>
      <c r="H14" s="188">
        <f t="shared" si="0"/>
        <v>1.7471046116173348</v>
      </c>
      <c r="I14" s="187">
        <v>5.8025523826763816</v>
      </c>
      <c r="J14" s="188">
        <f t="shared" si="0"/>
        <v>-1.0387676232033769</v>
      </c>
      <c r="K14" s="187">
        <v>6.334820749454896</v>
      </c>
      <c r="L14" s="188">
        <f t="shared" si="1"/>
        <v>0.53226836677851441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243</v>
      </c>
      <c r="D15" s="188" t="s">
        <v>243</v>
      </c>
      <c r="E15" s="187">
        <v>7.1026458997935826</v>
      </c>
      <c r="F15" s="188" t="str">
        <f t="shared" si="0"/>
        <v>-</v>
      </c>
      <c r="G15" s="187">
        <v>6.4427972929423136</v>
      </c>
      <c r="H15" s="188">
        <f t="shared" si="0"/>
        <v>-0.659848606851269</v>
      </c>
      <c r="I15" s="187">
        <v>5.7923947029611922</v>
      </c>
      <c r="J15" s="188">
        <f t="shared" si="0"/>
        <v>-0.65040258998112144</v>
      </c>
      <c r="K15" s="187">
        <v>6.7274272669872266</v>
      </c>
      <c r="L15" s="188">
        <f t="shared" si="1"/>
        <v>0.93503256402603441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4.2597067155474084</v>
      </c>
      <c r="D16" s="188">
        <v>-3.4663156974929059</v>
      </c>
      <c r="E16" s="187">
        <v>6.9331798945727225</v>
      </c>
      <c r="F16" s="188">
        <f t="shared" si="0"/>
        <v>2.6734731790253141</v>
      </c>
      <c r="G16" s="187">
        <v>6.491933187814368</v>
      </c>
      <c r="H16" s="188">
        <f t="shared" si="0"/>
        <v>-0.44124670675835453</v>
      </c>
      <c r="I16" s="187">
        <v>6.6659301811754306</v>
      </c>
      <c r="J16" s="188">
        <f t="shared" si="0"/>
        <v>0.17399699336106256</v>
      </c>
      <c r="K16" s="187">
        <v>6.823486671813269</v>
      </c>
      <c r="L16" s="188">
        <f t="shared" si="1"/>
        <v>0.15755649063783839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4.2954739538855682</v>
      </c>
      <c r="D17" s="188">
        <v>-3.4634024310049494</v>
      </c>
      <c r="E17" s="187">
        <v>6.8566063764561616</v>
      </c>
      <c r="F17" s="188">
        <f t="shared" si="0"/>
        <v>2.5611324225705934</v>
      </c>
      <c r="G17" s="187">
        <v>6.1649928263988523</v>
      </c>
      <c r="H17" s="188">
        <f t="shared" si="0"/>
        <v>-0.69161355005730929</v>
      </c>
      <c r="I17" s="187">
        <v>6.6392938556963363</v>
      </c>
      <c r="J17" s="188">
        <f t="shared" si="0"/>
        <v>0.47430102929748408</v>
      </c>
      <c r="K17" s="187">
        <v>6.0692266353998727</v>
      </c>
      <c r="L17" s="188">
        <f t="shared" si="1"/>
        <v>-0.57006722029646362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4.5568584070796456</v>
      </c>
      <c r="D18" s="188">
        <v>-2.5540848624738954</v>
      </c>
      <c r="E18" s="187">
        <v>7.8932002401681176</v>
      </c>
      <c r="F18" s="188">
        <f t="shared" si="0"/>
        <v>3.336341833088472</v>
      </c>
      <c r="G18" s="187">
        <v>6.6140648379052367</v>
      </c>
      <c r="H18" s="188">
        <f t="shared" si="0"/>
        <v>-1.2791354022628809</v>
      </c>
      <c r="I18" s="187">
        <v>5.6104617742862617</v>
      </c>
      <c r="J18" s="188">
        <f t="shared" si="0"/>
        <v>-1.003603063618975</v>
      </c>
      <c r="K18" s="187">
        <v>5.9437582500471429</v>
      </c>
      <c r="L18" s="188">
        <f t="shared" si="1"/>
        <v>0.33329647576088117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4.0001802776275461</v>
      </c>
      <c r="D19" s="188">
        <v>-3.1866795774811223</v>
      </c>
      <c r="E19" s="187">
        <v>8.3718019005847957</v>
      </c>
      <c r="F19" s="188">
        <f t="shared" si="0"/>
        <v>4.3716216229572495</v>
      </c>
      <c r="G19" s="187">
        <v>7.6749190501888833</v>
      </c>
      <c r="H19" s="188">
        <f t="shared" si="0"/>
        <v>-0.69688285039591236</v>
      </c>
      <c r="I19" s="187">
        <v>6.3411483772929556</v>
      </c>
      <c r="J19" s="188">
        <f t="shared" si="0"/>
        <v>-1.3337706728959278</v>
      </c>
      <c r="K19" s="187">
        <v>6.0049824791940427</v>
      </c>
      <c r="L19" s="188">
        <f t="shared" si="1"/>
        <v>-0.33616589809891284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6.6437311298267918</v>
      </c>
      <c r="D20" s="188">
        <v>-0.97926169559172571</v>
      </c>
      <c r="E20" s="187">
        <v>7.2588094167041533</v>
      </c>
      <c r="F20" s="188">
        <f t="shared" si="0"/>
        <v>0.61507828687736144</v>
      </c>
      <c r="G20" s="187">
        <v>6.0869589500139627</v>
      </c>
      <c r="H20" s="188">
        <f t="shared" si="0"/>
        <v>-1.1718504666901906</v>
      </c>
      <c r="I20" s="187">
        <v>5.886785029262775</v>
      </c>
      <c r="J20" s="188">
        <f t="shared" si="0"/>
        <v>-0.20017392075118767</v>
      </c>
      <c r="K20" s="187">
        <v>5.3419055419055423</v>
      </c>
      <c r="L20" s="188">
        <f t="shared" si="1"/>
        <v>-0.54487948735723268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5.7058231246853497</v>
      </c>
      <c r="D21" s="190">
        <v>-1.6826136252324257</v>
      </c>
      <c r="E21" s="189">
        <v>6.9720730697289195</v>
      </c>
      <c r="F21" s="190">
        <f t="shared" si="0"/>
        <v>1.2662499450435698</v>
      </c>
      <c r="G21" s="189">
        <v>6.6176102336667117</v>
      </c>
      <c r="H21" s="190">
        <f t="shared" si="0"/>
        <v>-0.35446283606220774</v>
      </c>
      <c r="I21" s="189">
        <v>5.729361648217651</v>
      </c>
      <c r="J21" s="190">
        <f t="shared" si="0"/>
        <v>-0.88824858544906071</v>
      </c>
      <c r="K21" s="189">
        <v>6.0770157142498729</v>
      </c>
      <c r="L21" s="190">
        <f t="shared" si="1"/>
        <v>0.34765406603222182</v>
      </c>
      <c r="M21" s="189">
        <v>5.6877340048374805</v>
      </c>
      <c r="N21" s="190">
        <v>-0.53328408668433536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70" t="s">
        <v>280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7">
        <v>6.7361963190184051</v>
      </c>
      <c r="D31" s="188">
        <v>0.14987710077736249</v>
      </c>
      <c r="E31" s="187">
        <v>1.8320775026910656</v>
      </c>
      <c r="F31" s="188">
        <f t="shared" ref="F31:J43" si="3">IFERROR(E31-C31,"-")</f>
        <v>-4.9041188163273395</v>
      </c>
      <c r="G31" s="187">
        <v>6.0051948051948054</v>
      </c>
      <c r="H31" s="188">
        <f t="shared" si="3"/>
        <v>4.1731173025037398</v>
      </c>
      <c r="I31" s="187">
        <v>5.2637703646237393</v>
      </c>
      <c r="J31" s="188">
        <f t="shared" si="3"/>
        <v>-0.74142444057106616</v>
      </c>
      <c r="K31" s="187">
        <v>5.8763700131521261</v>
      </c>
      <c r="L31" s="188">
        <f t="shared" ref="L31:N43" si="4">IFERROR(K31-I31,"-")</f>
        <v>0.61259964852838689</v>
      </c>
      <c r="M31" s="187">
        <v>5.2023855328972681</v>
      </c>
      <c r="N31" s="188">
        <f t="shared" si="4"/>
        <v>-0.67398448025485802</v>
      </c>
    </row>
    <row r="32" spans="1:15" x14ac:dyDescent="0.25">
      <c r="B32" s="117" t="s">
        <v>73</v>
      </c>
      <c r="C32" s="187">
        <v>5.3280898876404494</v>
      </c>
      <c r="D32" s="188">
        <v>1.0677826928142569</v>
      </c>
      <c r="E32" s="187">
        <v>3.617943548387097</v>
      </c>
      <c r="F32" s="188">
        <f t="shared" si="3"/>
        <v>-1.7101463392533525</v>
      </c>
      <c r="G32" s="187">
        <v>3.9639963996399641</v>
      </c>
      <c r="H32" s="188">
        <f t="shared" si="3"/>
        <v>0.34605285125286711</v>
      </c>
      <c r="I32" s="187">
        <v>4.4189353921170254</v>
      </c>
      <c r="J32" s="188">
        <f t="shared" si="3"/>
        <v>0.45493899247706127</v>
      </c>
      <c r="K32" s="187">
        <v>4.4685176003966287</v>
      </c>
      <c r="L32" s="188">
        <f t="shared" si="4"/>
        <v>4.9582208279603357E-2</v>
      </c>
      <c r="M32" s="187">
        <v>4.9221044045677003</v>
      </c>
      <c r="N32" s="188">
        <f t="shared" si="4"/>
        <v>0.45358680417107156</v>
      </c>
    </row>
    <row r="33" spans="2:15" x14ac:dyDescent="0.25">
      <c r="B33" s="117" t="s">
        <v>75</v>
      </c>
      <c r="C33" s="187">
        <v>5.3383534136546187</v>
      </c>
      <c r="D33" s="188">
        <v>-0.6645251125399696</v>
      </c>
      <c r="E33" s="187">
        <v>5.0300632911392409</v>
      </c>
      <c r="F33" s="188">
        <f t="shared" si="3"/>
        <v>-0.3082901225153778</v>
      </c>
      <c r="G33" s="187">
        <v>3.1939457937346005</v>
      </c>
      <c r="H33" s="188">
        <f t="shared" si="3"/>
        <v>-1.8361174974046404</v>
      </c>
      <c r="I33" s="187">
        <v>4.1052774755168659</v>
      </c>
      <c r="J33" s="188">
        <f t="shared" si="3"/>
        <v>0.91133168178226542</v>
      </c>
      <c r="K33" s="187">
        <v>3.9461856889414548</v>
      </c>
      <c r="L33" s="188">
        <f t="shared" si="4"/>
        <v>-0.15909178657541112</v>
      </c>
      <c r="M33" s="187">
        <v>4.094777562862669</v>
      </c>
      <c r="N33" s="188">
        <f t="shared" si="4"/>
        <v>0.1485918739212142</v>
      </c>
    </row>
    <row r="34" spans="2:15" x14ac:dyDescent="0.25">
      <c r="B34" s="117" t="s">
        <v>77</v>
      </c>
      <c r="C34" s="187" t="s">
        <v>243</v>
      </c>
      <c r="D34" s="188" t="s">
        <v>243</v>
      </c>
      <c r="E34" s="187">
        <v>3.2565046637211585</v>
      </c>
      <c r="F34" s="188" t="str">
        <f>IFERROR(E34-C34,"-")</f>
        <v>-</v>
      </c>
      <c r="G34" s="187">
        <v>3.5400782013685239</v>
      </c>
      <c r="H34" s="188">
        <f>IFERROR(G34-E34,"-")</f>
        <v>0.28357353764736537</v>
      </c>
      <c r="I34" s="187">
        <v>3.2875132756789562</v>
      </c>
      <c r="J34" s="188">
        <f>IFERROR(I34-G34,"-")</f>
        <v>-0.25256492568956768</v>
      </c>
      <c r="K34" s="187">
        <v>3.9336407891365615</v>
      </c>
      <c r="L34" s="188">
        <f>IFERROR(K34-I34,"-")</f>
        <v>0.64612751345760522</v>
      </c>
      <c r="M34" s="187"/>
      <c r="N34" s="188"/>
    </row>
    <row r="35" spans="2:15" x14ac:dyDescent="0.25">
      <c r="B35" s="117" t="s">
        <v>79</v>
      </c>
      <c r="C35" s="187" t="s">
        <v>243</v>
      </c>
      <c r="D35" s="188" t="s">
        <v>243</v>
      </c>
      <c r="E35" s="187">
        <v>4.3661803396316667</v>
      </c>
      <c r="F35" s="188" t="str">
        <f t="shared" si="3"/>
        <v>-</v>
      </c>
      <c r="G35" s="187">
        <v>3.4948630136986303</v>
      </c>
      <c r="H35" s="188">
        <f t="shared" si="3"/>
        <v>-0.87131732593303646</v>
      </c>
      <c r="I35" s="187">
        <v>3.4105774144098109</v>
      </c>
      <c r="J35" s="188">
        <f t="shared" si="3"/>
        <v>-8.4285599288819402E-2</v>
      </c>
      <c r="K35" s="187">
        <v>3.541118975396023</v>
      </c>
      <c r="L35" s="188">
        <f t="shared" si="4"/>
        <v>0.13054156098621217</v>
      </c>
      <c r="M35" s="187"/>
      <c r="N35" s="188"/>
    </row>
    <row r="36" spans="2:15" x14ac:dyDescent="0.25">
      <c r="B36" s="117" t="s">
        <v>81</v>
      </c>
      <c r="C36" s="187" t="s">
        <v>243</v>
      </c>
      <c r="D36" s="188" t="s">
        <v>243</v>
      </c>
      <c r="E36" s="187">
        <v>2.9974976952456212</v>
      </c>
      <c r="F36" s="188" t="str">
        <f t="shared" si="3"/>
        <v>-</v>
      </c>
      <c r="G36" s="187">
        <v>3.548218290555694</v>
      </c>
      <c r="H36" s="188">
        <f t="shared" si="3"/>
        <v>0.55072059531007289</v>
      </c>
      <c r="I36" s="187">
        <v>3.4106478034251677</v>
      </c>
      <c r="J36" s="188">
        <f t="shared" si="3"/>
        <v>-0.13757048713052633</v>
      </c>
      <c r="K36" s="187">
        <v>3.7602405110860579</v>
      </c>
      <c r="L36" s="188">
        <f t="shared" si="4"/>
        <v>0.34959270766089023</v>
      </c>
      <c r="M36" s="187"/>
      <c r="N36" s="188"/>
    </row>
    <row r="37" spans="2:15" x14ac:dyDescent="0.25">
      <c r="B37" s="117" t="s">
        <v>83</v>
      </c>
      <c r="C37" s="187" t="s">
        <v>243</v>
      </c>
      <c r="D37" s="188" t="s">
        <v>243</v>
      </c>
      <c r="E37" s="187">
        <v>4.8759993196121787</v>
      </c>
      <c r="F37" s="188" t="str">
        <f t="shared" si="3"/>
        <v>-</v>
      </c>
      <c r="G37" s="187">
        <v>3.6482850104225886</v>
      </c>
      <c r="H37" s="188">
        <f t="shared" si="3"/>
        <v>-1.2277143091895901</v>
      </c>
      <c r="I37" s="187">
        <v>3.9499131441806603</v>
      </c>
      <c r="J37" s="188">
        <f t="shared" si="3"/>
        <v>0.30162813375807174</v>
      </c>
      <c r="K37" s="187">
        <v>4.7870076535374277</v>
      </c>
      <c r="L37" s="188">
        <f t="shared" si="4"/>
        <v>0.83709450935676744</v>
      </c>
      <c r="M37" s="187"/>
      <c r="N37" s="188"/>
    </row>
    <row r="38" spans="2:15" x14ac:dyDescent="0.25">
      <c r="B38" s="117" t="s">
        <v>85</v>
      </c>
      <c r="C38" s="187">
        <v>3.5408600904138172</v>
      </c>
      <c r="D38" s="188">
        <v>-2.1238784007888825</v>
      </c>
      <c r="E38" s="187">
        <v>4.5561505748936844</v>
      </c>
      <c r="F38" s="188">
        <f t="shared" si="3"/>
        <v>1.0152904844798671</v>
      </c>
      <c r="G38" s="187">
        <v>4.1874088800530149</v>
      </c>
      <c r="H38" s="188">
        <f t="shared" si="3"/>
        <v>-0.36874169484066943</v>
      </c>
      <c r="I38" s="187">
        <v>3.967970479704797</v>
      </c>
      <c r="J38" s="188">
        <f t="shared" si="3"/>
        <v>-0.21943840034821793</v>
      </c>
      <c r="K38" s="187">
        <v>4.5175011076650424</v>
      </c>
      <c r="L38" s="188">
        <f t="shared" si="4"/>
        <v>0.54953062796024543</v>
      </c>
      <c r="M38" s="187"/>
      <c r="N38" s="188"/>
    </row>
    <row r="39" spans="2:15" x14ac:dyDescent="0.25">
      <c r="B39" s="117" t="s">
        <v>87</v>
      </c>
      <c r="C39" s="187">
        <v>3.5137034434293746</v>
      </c>
      <c r="D39" s="188">
        <v>-2.7536743955245138</v>
      </c>
      <c r="E39" s="187">
        <v>4.4516183129297335</v>
      </c>
      <c r="F39" s="188">
        <f t="shared" si="3"/>
        <v>0.93791486950035896</v>
      </c>
      <c r="G39" s="187">
        <v>3.9209310285812085</v>
      </c>
      <c r="H39" s="188">
        <f t="shared" si="3"/>
        <v>-0.53068728434852508</v>
      </c>
      <c r="I39" s="187">
        <v>4.7043410246382482</v>
      </c>
      <c r="J39" s="188">
        <f t="shared" si="3"/>
        <v>0.78340999605703976</v>
      </c>
      <c r="K39" s="187">
        <v>3.9471493212669682</v>
      </c>
      <c r="L39" s="188">
        <f t="shared" si="4"/>
        <v>-0.75719170337128006</v>
      </c>
      <c r="M39" s="187"/>
      <c r="N39" s="188"/>
    </row>
    <row r="40" spans="2:15" x14ac:dyDescent="0.25">
      <c r="B40" s="117" t="s">
        <v>89</v>
      </c>
      <c r="C40" s="187">
        <v>3.9724849527085127</v>
      </c>
      <c r="D40" s="188">
        <v>-1.8706377238714129</v>
      </c>
      <c r="E40" s="187">
        <v>10.14689880304679</v>
      </c>
      <c r="F40" s="188">
        <f t="shared" si="3"/>
        <v>6.1744138503382775</v>
      </c>
      <c r="G40" s="187">
        <v>5.8182459440395018</v>
      </c>
      <c r="H40" s="188">
        <f t="shared" si="3"/>
        <v>-4.3286528590072884</v>
      </c>
      <c r="I40" s="187">
        <v>3.5737260876925681</v>
      </c>
      <c r="J40" s="188">
        <f t="shared" si="3"/>
        <v>-2.2445198563469337</v>
      </c>
      <c r="K40" s="187">
        <v>3.8102577730534146</v>
      </c>
      <c r="L40" s="188">
        <f t="shared" si="4"/>
        <v>0.23653168536084657</v>
      </c>
      <c r="M40" s="187"/>
      <c r="N40" s="188"/>
    </row>
    <row r="41" spans="2:15" x14ac:dyDescent="0.25">
      <c r="B41" s="117" t="s">
        <v>91</v>
      </c>
      <c r="C41" s="187">
        <v>2.9117849758787044</v>
      </c>
      <c r="D41" s="188">
        <v>-3.5501040050657857</v>
      </c>
      <c r="E41" s="187">
        <v>7.1856763925729439</v>
      </c>
      <c r="F41" s="188">
        <f t="shared" si="3"/>
        <v>4.273891416694239</v>
      </c>
      <c r="G41" s="187">
        <v>7.9188503803888421</v>
      </c>
      <c r="H41" s="188">
        <f t="shared" si="3"/>
        <v>0.73317398781589826</v>
      </c>
      <c r="I41" s="187">
        <v>4.2942056074766359</v>
      </c>
      <c r="J41" s="188">
        <f t="shared" si="3"/>
        <v>-3.6246447729122062</v>
      </c>
      <c r="K41" s="187">
        <v>3.8013937282229966</v>
      </c>
      <c r="L41" s="188">
        <f t="shared" si="4"/>
        <v>-0.49281187925363934</v>
      </c>
      <c r="M41" s="187"/>
      <c r="N41" s="188"/>
    </row>
    <row r="42" spans="2:15" x14ac:dyDescent="0.25">
      <c r="B42" s="117" t="s">
        <v>93</v>
      </c>
      <c r="C42" s="187">
        <v>3.5903284671532845</v>
      </c>
      <c r="D42" s="188">
        <v>-3.3869547966390199</v>
      </c>
      <c r="E42" s="187">
        <v>5.0904255319148932</v>
      </c>
      <c r="F42" s="188">
        <f t="shared" si="3"/>
        <v>1.5000970647616088</v>
      </c>
      <c r="G42" s="187">
        <v>7.2166331321260895</v>
      </c>
      <c r="H42" s="188">
        <f t="shared" si="3"/>
        <v>2.1262076002111963</v>
      </c>
      <c r="I42" s="187">
        <v>4.1467815782386213</v>
      </c>
      <c r="J42" s="188">
        <f t="shared" si="3"/>
        <v>-3.0698515538874682</v>
      </c>
      <c r="K42" s="187">
        <v>4.5405860559110813</v>
      </c>
      <c r="L42" s="188">
        <f t="shared" si="4"/>
        <v>0.39380447767246007</v>
      </c>
      <c r="M42" s="187"/>
      <c r="N42" s="188"/>
    </row>
    <row r="43" spans="2:15" ht="15.75" x14ac:dyDescent="0.25">
      <c r="B43" s="120" t="s">
        <v>30</v>
      </c>
      <c r="C43" s="189">
        <v>4.0957363327229928</v>
      </c>
      <c r="D43" s="190">
        <v>-1.149095812783151</v>
      </c>
      <c r="E43" s="189">
        <v>4.4822514527681427</v>
      </c>
      <c r="F43" s="190">
        <f t="shared" si="3"/>
        <v>0.38651512004514998</v>
      </c>
      <c r="G43" s="189">
        <v>4.5358626362327783</v>
      </c>
      <c r="H43" s="190">
        <f t="shared" si="3"/>
        <v>5.3611183464635559E-2</v>
      </c>
      <c r="I43" s="189">
        <v>3.9346311328209183</v>
      </c>
      <c r="J43" s="190">
        <f t="shared" si="3"/>
        <v>-0.60123150341186005</v>
      </c>
      <c r="K43" s="189">
        <v>4.1724857951693535</v>
      </c>
      <c r="L43" s="190">
        <f t="shared" si="4"/>
        <v>0.23785466234843522</v>
      </c>
      <c r="M43" s="189">
        <v>4.6966760701582242</v>
      </c>
      <c r="N43" s="190">
        <v>4.0035445158224547E-2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281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7">
        <v>7.3134218289085542</v>
      </c>
      <c r="D53" s="188">
        <v>0.22547002167963814</v>
      </c>
      <c r="E53" s="187">
        <v>4.0804597701149428</v>
      </c>
      <c r="F53" s="188">
        <f t="shared" ref="F53:J65" si="5">IFERROR(E53-C53,"-")</f>
        <v>-3.2329620587936114</v>
      </c>
      <c r="G53" s="187">
        <v>5.8543689320388346</v>
      </c>
      <c r="H53" s="188">
        <f t="shared" si="5"/>
        <v>1.7739091619238918</v>
      </c>
      <c r="I53" s="187">
        <v>4.9227144203581528</v>
      </c>
      <c r="J53" s="188">
        <f t="shared" si="5"/>
        <v>-0.93165451168068181</v>
      </c>
      <c r="K53" s="187">
        <v>6.3604584527220629</v>
      </c>
      <c r="L53" s="188">
        <f t="shared" ref="L53:N65" si="6">IFERROR(K53-I53,"-")</f>
        <v>1.4377440323639101</v>
      </c>
      <c r="M53" s="187">
        <v>4.8804071246819341</v>
      </c>
      <c r="N53" s="188">
        <f t="shared" si="6"/>
        <v>-1.4800513280401288</v>
      </c>
    </row>
    <row r="54" spans="1:15" x14ac:dyDescent="0.25">
      <c r="A54" s="1">
        <v>2</v>
      </c>
      <c r="B54" s="117" t="s">
        <v>73</v>
      </c>
      <c r="C54" s="187">
        <v>6.2183424484644512</v>
      </c>
      <c r="D54" s="188">
        <v>1.4523168074388098</v>
      </c>
      <c r="E54" s="187" t="s">
        <v>243</v>
      </c>
      <c r="F54" s="188" t="str">
        <f t="shared" si="5"/>
        <v>-</v>
      </c>
      <c r="G54" s="187">
        <v>3.1932515337423313</v>
      </c>
      <c r="H54" s="188" t="str">
        <f t="shared" si="5"/>
        <v>-</v>
      </c>
      <c r="I54" s="187">
        <v>4.8845897264843225</v>
      </c>
      <c r="J54" s="188">
        <f t="shared" si="5"/>
        <v>1.6913381927419913</v>
      </c>
      <c r="K54" s="187">
        <v>4.6428038777032068</v>
      </c>
      <c r="L54" s="188">
        <f t="shared" si="6"/>
        <v>-0.24178584878111575</v>
      </c>
      <c r="M54" s="187">
        <v>4.6215621562156217</v>
      </c>
      <c r="N54" s="188">
        <f t="shared" si="6"/>
        <v>-2.1241721487585075E-2</v>
      </c>
    </row>
    <row r="55" spans="1:15" x14ac:dyDescent="0.25">
      <c r="A55" s="1">
        <v>3</v>
      </c>
      <c r="B55" s="117" t="s">
        <v>75</v>
      </c>
      <c r="C55" s="187">
        <v>6.7754491017964069</v>
      </c>
      <c r="D55" s="188">
        <v>-1.5977836974495867</v>
      </c>
      <c r="E55" s="187" t="s">
        <v>243</v>
      </c>
      <c r="F55" s="188" t="str">
        <f t="shared" si="5"/>
        <v>-</v>
      </c>
      <c r="G55" s="187">
        <v>4.1188260558339298</v>
      </c>
      <c r="H55" s="188" t="str">
        <f t="shared" si="5"/>
        <v>-</v>
      </c>
      <c r="I55" s="187">
        <v>5.5826369545032497</v>
      </c>
      <c r="J55" s="188">
        <f t="shared" si="5"/>
        <v>1.4638108986693199</v>
      </c>
      <c r="K55" s="187">
        <v>4.1687797147385099</v>
      </c>
      <c r="L55" s="188">
        <f t="shared" si="6"/>
        <v>-1.4138572397647398</v>
      </c>
      <c r="M55" s="187">
        <v>4.1008280565026789</v>
      </c>
      <c r="N55" s="188">
        <f t="shared" si="6"/>
        <v>-6.7951658235831047E-2</v>
      </c>
    </row>
    <row r="56" spans="1:15" x14ac:dyDescent="0.25">
      <c r="A56" s="1">
        <v>4</v>
      </c>
      <c r="B56" s="117" t="s">
        <v>77</v>
      </c>
      <c r="C56" s="187" t="s">
        <v>243</v>
      </c>
      <c r="D56" s="188" t="s">
        <v>243</v>
      </c>
      <c r="E56" s="187">
        <v>3.9379844961240309</v>
      </c>
      <c r="F56" s="188" t="str">
        <f>IFERROR(E56-C56,"-")</f>
        <v>-</v>
      </c>
      <c r="G56" s="187">
        <v>3.5085178875638841</v>
      </c>
      <c r="H56" s="188">
        <f>IFERROR(G56-E56,"-")</f>
        <v>-0.42946660856014685</v>
      </c>
      <c r="I56" s="187">
        <v>4.1606083086053411</v>
      </c>
      <c r="J56" s="188">
        <f>IFERROR(I56-G56,"-")</f>
        <v>0.65209042104145709</v>
      </c>
      <c r="K56" s="187">
        <v>4.3753591954022992</v>
      </c>
      <c r="L56" s="188">
        <f>IFERROR(K56-I56,"-")</f>
        <v>0.21475088679695808</v>
      </c>
      <c r="M56" s="187"/>
      <c r="N56" s="188"/>
    </row>
    <row r="57" spans="1:15" x14ac:dyDescent="0.25">
      <c r="A57" s="1">
        <v>5</v>
      </c>
      <c r="B57" s="117" t="s">
        <v>79</v>
      </c>
      <c r="C57" s="187" t="s">
        <v>243</v>
      </c>
      <c r="D57" s="188" t="s">
        <v>243</v>
      </c>
      <c r="E57" s="187">
        <v>4.282097649186257</v>
      </c>
      <c r="F57" s="188" t="str">
        <f t="shared" si="5"/>
        <v>-</v>
      </c>
      <c r="G57" s="187">
        <v>3.2697655939610648</v>
      </c>
      <c r="H57" s="188">
        <f t="shared" si="5"/>
        <v>-1.0123320552251922</v>
      </c>
      <c r="I57" s="187">
        <v>3.7866996816413159</v>
      </c>
      <c r="J57" s="188">
        <f t="shared" si="5"/>
        <v>0.51693408768025106</v>
      </c>
      <c r="K57" s="187">
        <v>3.8603225073813308</v>
      </c>
      <c r="L57" s="188">
        <f t="shared" si="6"/>
        <v>7.3622825740014886E-2</v>
      </c>
      <c r="M57" s="187"/>
      <c r="N57" s="188"/>
    </row>
    <row r="58" spans="1:15" x14ac:dyDescent="0.25">
      <c r="A58" s="1">
        <v>6</v>
      </c>
      <c r="B58" s="117" t="s">
        <v>81</v>
      </c>
      <c r="C58" s="187" t="s">
        <v>243</v>
      </c>
      <c r="D58" s="188" t="s">
        <v>243</v>
      </c>
      <c r="E58" s="187">
        <v>3.3180413596386975</v>
      </c>
      <c r="F58" s="188" t="str">
        <f t="shared" si="5"/>
        <v>-</v>
      </c>
      <c r="G58" s="187">
        <v>3.8176451295506721</v>
      </c>
      <c r="H58" s="188">
        <f t="shared" si="5"/>
        <v>0.49960376991197464</v>
      </c>
      <c r="I58" s="187">
        <v>4.0425724637681162</v>
      </c>
      <c r="J58" s="188">
        <f t="shared" si="5"/>
        <v>0.22492733421744404</v>
      </c>
      <c r="K58" s="187">
        <v>4.5333741579914264</v>
      </c>
      <c r="L58" s="188">
        <f t="shared" si="6"/>
        <v>0.49080169422331021</v>
      </c>
      <c r="M58" s="187"/>
      <c r="N58" s="188"/>
    </row>
    <row r="59" spans="1:15" x14ac:dyDescent="0.25">
      <c r="A59" s="1">
        <v>7</v>
      </c>
      <c r="B59" s="117" t="s">
        <v>83</v>
      </c>
      <c r="C59" s="187" t="s">
        <v>243</v>
      </c>
      <c r="D59" s="188" t="s">
        <v>243</v>
      </c>
      <c r="E59" s="187">
        <v>4.5715691096901132</v>
      </c>
      <c r="F59" s="188" t="str">
        <f t="shared" si="5"/>
        <v>-</v>
      </c>
      <c r="G59" s="187">
        <v>4.0505914925748803</v>
      </c>
      <c r="H59" s="188">
        <f t="shared" si="5"/>
        <v>-0.52097761711523294</v>
      </c>
      <c r="I59" s="187">
        <v>4.9391634980988597</v>
      </c>
      <c r="J59" s="188">
        <f t="shared" si="5"/>
        <v>0.88857200552397941</v>
      </c>
      <c r="K59" s="187">
        <v>4.9378465129851179</v>
      </c>
      <c r="L59" s="188">
        <f t="shared" si="6"/>
        <v>-1.3169851137417865E-3</v>
      </c>
      <c r="M59" s="187"/>
      <c r="N59" s="188"/>
    </row>
    <row r="60" spans="1:15" x14ac:dyDescent="0.25">
      <c r="A60" s="1">
        <v>8</v>
      </c>
      <c r="B60" s="117" t="s">
        <v>85</v>
      </c>
      <c r="C60" s="187">
        <v>3.5583072854051454</v>
      </c>
      <c r="D60" s="188">
        <v>-2.62459940328189</v>
      </c>
      <c r="E60" s="187">
        <v>4.8749685534591194</v>
      </c>
      <c r="F60" s="188">
        <f t="shared" si="5"/>
        <v>1.316661268053974</v>
      </c>
      <c r="G60" s="187">
        <v>4.2587159863945576</v>
      </c>
      <c r="H60" s="188">
        <f t="shared" si="5"/>
        <v>-0.61625256706456177</v>
      </c>
      <c r="I60" s="187">
        <v>4.4822949350067232</v>
      </c>
      <c r="J60" s="188">
        <f t="shared" si="5"/>
        <v>0.22357894861216554</v>
      </c>
      <c r="K60" s="187">
        <v>4.490038872691934</v>
      </c>
      <c r="L60" s="188">
        <f t="shared" si="6"/>
        <v>7.7439376852108666E-3</v>
      </c>
      <c r="M60" s="187"/>
      <c r="N60" s="188"/>
    </row>
    <row r="61" spans="1:15" x14ac:dyDescent="0.25">
      <c r="A61" s="1">
        <v>9</v>
      </c>
      <c r="B61" s="117" t="s">
        <v>87</v>
      </c>
      <c r="C61" s="187">
        <v>3.5566747572815536</v>
      </c>
      <c r="D61" s="188">
        <v>-3.264650891133432</v>
      </c>
      <c r="E61" s="187">
        <v>4.8099891422366996</v>
      </c>
      <c r="F61" s="188">
        <f t="shared" si="5"/>
        <v>1.253314384955146</v>
      </c>
      <c r="G61" s="187">
        <v>4.5078840284842316</v>
      </c>
      <c r="H61" s="188">
        <f t="shared" si="5"/>
        <v>-0.30210511375246796</v>
      </c>
      <c r="I61" s="187">
        <v>4.8293562708102105</v>
      </c>
      <c r="J61" s="188">
        <f t="shared" si="5"/>
        <v>0.32147224232597882</v>
      </c>
      <c r="K61" s="187">
        <v>4.1515237020316027</v>
      </c>
      <c r="L61" s="188">
        <f t="shared" si="6"/>
        <v>-0.67783256877860776</v>
      </c>
      <c r="M61" s="187"/>
      <c r="N61" s="188"/>
    </row>
    <row r="62" spans="1:15" x14ac:dyDescent="0.25">
      <c r="A62" s="1">
        <v>10</v>
      </c>
      <c r="B62" s="117" t="s">
        <v>89</v>
      </c>
      <c r="C62" s="187">
        <v>3.4369747899159662</v>
      </c>
      <c r="D62" s="188">
        <v>-4.9506540760634152</v>
      </c>
      <c r="E62" s="187">
        <v>5.3833333333333337</v>
      </c>
      <c r="F62" s="188">
        <f t="shared" si="5"/>
        <v>1.9463585434173676</v>
      </c>
      <c r="G62" s="187">
        <v>4.7737603305785123</v>
      </c>
      <c r="H62" s="188">
        <f t="shared" si="5"/>
        <v>-0.6095730027548214</v>
      </c>
      <c r="I62" s="187">
        <v>3.8658951667801227</v>
      </c>
      <c r="J62" s="188">
        <f t="shared" si="5"/>
        <v>-0.90786516379838966</v>
      </c>
      <c r="K62" s="187">
        <v>4.0380479735318442</v>
      </c>
      <c r="L62" s="188">
        <f t="shared" si="6"/>
        <v>0.17215280675172151</v>
      </c>
      <c r="M62" s="187"/>
      <c r="N62" s="188"/>
    </row>
    <row r="63" spans="1:15" x14ac:dyDescent="0.25">
      <c r="A63" s="1">
        <v>11</v>
      </c>
      <c r="B63" s="117" t="s">
        <v>91</v>
      </c>
      <c r="C63" s="187">
        <v>2.5751879699248121</v>
      </c>
      <c r="D63" s="188">
        <v>-5.6575280794579044</v>
      </c>
      <c r="E63" s="187">
        <v>6.4427645788336934</v>
      </c>
      <c r="F63" s="188">
        <f t="shared" si="5"/>
        <v>3.8675766089088812</v>
      </c>
      <c r="G63" s="187">
        <v>6.0600706713780923</v>
      </c>
      <c r="H63" s="188">
        <f t="shared" si="5"/>
        <v>-0.38269390745560106</v>
      </c>
      <c r="I63" s="187">
        <v>4.5069344811095169</v>
      </c>
      <c r="J63" s="188">
        <f t="shared" si="5"/>
        <v>-1.5531361902685754</v>
      </c>
      <c r="K63" s="187">
        <v>3.7836822329575952</v>
      </c>
      <c r="L63" s="188">
        <f t="shared" si="6"/>
        <v>-0.72325224815192168</v>
      </c>
      <c r="M63" s="187"/>
      <c r="N63" s="188"/>
    </row>
    <row r="64" spans="1:15" x14ac:dyDescent="0.25">
      <c r="A64" s="1">
        <v>12</v>
      </c>
      <c r="B64" s="117" t="s">
        <v>93</v>
      </c>
      <c r="C64" s="187">
        <v>2.9646924829157175</v>
      </c>
      <c r="D64" s="188">
        <v>-5.6529736989148223</v>
      </c>
      <c r="E64" s="187">
        <v>5.126925119490175</v>
      </c>
      <c r="F64" s="188">
        <f t="shared" si="5"/>
        <v>2.1622326365744575</v>
      </c>
      <c r="G64" s="187">
        <v>7.0762155059132716</v>
      </c>
      <c r="H64" s="188">
        <f t="shared" si="5"/>
        <v>1.9492903864230966</v>
      </c>
      <c r="I64" s="187">
        <v>4.342200328407225</v>
      </c>
      <c r="J64" s="188">
        <f t="shared" si="5"/>
        <v>-2.7340151775060466</v>
      </c>
      <c r="K64" s="187">
        <v>4.3829600351339479</v>
      </c>
      <c r="L64" s="188">
        <f t="shared" si="6"/>
        <v>4.0759706726722911E-2</v>
      </c>
      <c r="M64" s="187"/>
      <c r="N64" s="188"/>
    </row>
    <row r="65" spans="1:15" ht="15.75" x14ac:dyDescent="0.25">
      <c r="B65" s="120" t="s">
        <v>30</v>
      </c>
      <c r="C65" s="189">
        <v>4.2372272745013859</v>
      </c>
      <c r="D65" s="190">
        <v>-2.0493386408884584</v>
      </c>
      <c r="E65" s="189">
        <v>4.5848703027912023</v>
      </c>
      <c r="F65" s="190">
        <f t="shared" si="5"/>
        <v>0.34764302828981641</v>
      </c>
      <c r="G65" s="189">
        <v>4.4955222955594802</v>
      </c>
      <c r="H65" s="190">
        <f t="shared" si="5"/>
        <v>-8.9348007231722093E-2</v>
      </c>
      <c r="I65" s="189">
        <v>4.4706614312576045</v>
      </c>
      <c r="J65" s="190">
        <f t="shared" si="5"/>
        <v>-2.4860864301875729E-2</v>
      </c>
      <c r="K65" s="189">
        <v>4.4126023495906015</v>
      </c>
      <c r="L65" s="190">
        <f t="shared" si="6"/>
        <v>-5.8059081667003021E-2</v>
      </c>
      <c r="M65" s="189">
        <v>4.5255311857436604</v>
      </c>
      <c r="N65" s="190">
        <v>-0.43828343101213285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0" t="s">
        <v>282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7">
        <v>2.6701298701298701</v>
      </c>
      <c r="D75" s="188">
        <v>-2.8700711348952557</v>
      </c>
      <c r="E75" s="187">
        <v>1.5997624703087887</v>
      </c>
      <c r="F75" s="188">
        <f t="shared" ref="F75:J77" si="7">IFERROR(E75-C75,"-")</f>
        <v>-1.0703673998210814</v>
      </c>
      <c r="G75" s="187">
        <v>6.1787709497206702</v>
      </c>
      <c r="H75" s="188">
        <f t="shared" si="7"/>
        <v>4.5790084794118817</v>
      </c>
      <c r="I75" s="187">
        <v>6.8508771929824563</v>
      </c>
      <c r="J75" s="188">
        <f t="shared" si="7"/>
        <v>0.67210624326178614</v>
      </c>
      <c r="K75" s="187">
        <v>4.3003731343283578</v>
      </c>
      <c r="L75" s="188">
        <f t="shared" ref="L75:L77" si="8">IFERROR(K75-I75,"-")</f>
        <v>-2.5505040586540986</v>
      </c>
      <c r="M75" s="187">
        <v>6.2003154574132493</v>
      </c>
      <c r="N75" s="188">
        <f t="shared" ref="N75:N77" si="9">IFERROR(M75-K75,"-")</f>
        <v>1.8999423230848915</v>
      </c>
    </row>
    <row r="76" spans="1:15" x14ac:dyDescent="0.25">
      <c r="A76" s="1">
        <v>2</v>
      </c>
      <c r="B76" s="117" t="s">
        <v>73</v>
      </c>
      <c r="C76" s="187">
        <v>2.4607046070460705</v>
      </c>
      <c r="D76" s="188">
        <v>-0.22700303414994272</v>
      </c>
      <c r="E76" s="187">
        <v>3.617943548387097</v>
      </c>
      <c r="F76" s="188">
        <f t="shared" si="7"/>
        <v>1.1572389413410265</v>
      </c>
      <c r="G76" s="187">
        <v>5.0588235294117645</v>
      </c>
      <c r="H76" s="188">
        <f t="shared" si="7"/>
        <v>1.4408799810246675</v>
      </c>
      <c r="I76" s="187">
        <v>3.6933471933471935</v>
      </c>
      <c r="J76" s="188">
        <f t="shared" si="7"/>
        <v>-1.365476336064571</v>
      </c>
      <c r="K76" s="187">
        <v>4.1227810650887573</v>
      </c>
      <c r="L76" s="188">
        <f t="shared" si="8"/>
        <v>0.42943387174156378</v>
      </c>
      <c r="M76" s="187">
        <v>5.7839116719242902</v>
      </c>
      <c r="N76" s="188">
        <f t="shared" si="9"/>
        <v>1.6611306068355329</v>
      </c>
    </row>
    <row r="77" spans="1:15" x14ac:dyDescent="0.25">
      <c r="A77" s="1">
        <v>3</v>
      </c>
      <c r="B77" s="117" t="s">
        <v>75</v>
      </c>
      <c r="C77" s="187">
        <v>2.4115853658536586</v>
      </c>
      <c r="D77" s="188">
        <v>0.12904098715543366</v>
      </c>
      <c r="E77" s="187">
        <v>5.0300632911392409</v>
      </c>
      <c r="F77" s="188">
        <f t="shared" si="7"/>
        <v>2.6184779252855823</v>
      </c>
      <c r="G77" s="187">
        <v>2.2991689750692519</v>
      </c>
      <c r="H77" s="188">
        <f t="shared" si="7"/>
        <v>-2.730894316069989</v>
      </c>
      <c r="I77" s="187">
        <v>2.0144546649145862</v>
      </c>
      <c r="J77" s="188">
        <f t="shared" si="7"/>
        <v>-0.28471431015466564</v>
      </c>
      <c r="K77" s="187">
        <v>3.2913752913752914</v>
      </c>
      <c r="L77" s="188">
        <f t="shared" si="8"/>
        <v>1.2769206264607051</v>
      </c>
      <c r="M77" s="187">
        <v>4.0829361296472833</v>
      </c>
      <c r="N77" s="188">
        <f t="shared" si="9"/>
        <v>0.79156083827199186</v>
      </c>
    </row>
    <row r="78" spans="1:15" x14ac:dyDescent="0.25">
      <c r="A78" s="1">
        <v>4</v>
      </c>
      <c r="B78" s="117" t="s">
        <v>77</v>
      </c>
      <c r="C78" s="187" t="s">
        <v>243</v>
      </c>
      <c r="D78" s="188" t="s">
        <v>243</v>
      </c>
      <c r="E78" s="187">
        <v>3.2104297693920336</v>
      </c>
      <c r="F78" s="188" t="str">
        <f>IFERROR(E78-C78,"-")</f>
        <v>-</v>
      </c>
      <c r="G78" s="187">
        <v>3.5825688073394497</v>
      </c>
      <c r="H78" s="188">
        <f>IFERROR(G78-E78,"-")</f>
        <v>0.3721390379474161</v>
      </c>
      <c r="I78" s="187">
        <v>2.6831835686777921</v>
      </c>
      <c r="J78" s="188">
        <f>IFERROR(I78-G78,"-")</f>
        <v>-0.89938523866165765</v>
      </c>
      <c r="K78" s="187">
        <v>2.8346738159070597</v>
      </c>
      <c r="L78" s="188">
        <f>IFERROR(K78-I78,"-")</f>
        <v>0.15149024722926763</v>
      </c>
      <c r="M78" s="187"/>
      <c r="N78" s="188"/>
    </row>
    <row r="79" spans="1:15" x14ac:dyDescent="0.25">
      <c r="A79" s="1">
        <v>5</v>
      </c>
      <c r="B79" s="117" t="s">
        <v>79</v>
      </c>
      <c r="C79" s="187" t="s">
        <v>243</v>
      </c>
      <c r="D79" s="188" t="s">
        <v>243</v>
      </c>
      <c r="E79" s="187">
        <v>4.3789966923925023</v>
      </c>
      <c r="F79" s="188" t="str">
        <f t="shared" ref="F79:J87" si="10">IFERROR(E79-C79,"-")</f>
        <v>-</v>
      </c>
      <c r="G79" s="187">
        <v>3.8555060471037557</v>
      </c>
      <c r="H79" s="188">
        <f t="shared" si="10"/>
        <v>-0.52349064528874667</v>
      </c>
      <c r="I79" s="187">
        <v>2.4323827046918125</v>
      </c>
      <c r="J79" s="188">
        <f t="shared" si="10"/>
        <v>-1.4231233424119432</v>
      </c>
      <c r="K79" s="187">
        <v>2.6231221423905944</v>
      </c>
      <c r="L79" s="188">
        <f t="shared" ref="L79:L87" si="11">IFERROR(K79-I79,"-")</f>
        <v>0.19073943769878188</v>
      </c>
      <c r="M79" s="187"/>
      <c r="N79" s="188"/>
    </row>
    <row r="80" spans="1:15" x14ac:dyDescent="0.25">
      <c r="A80" s="1">
        <v>6</v>
      </c>
      <c r="B80" s="117" t="s">
        <v>81</v>
      </c>
      <c r="C80" s="187" t="s">
        <v>243</v>
      </c>
      <c r="D80" s="188" t="s">
        <v>243</v>
      </c>
      <c r="E80" s="187">
        <v>2.5992321323095098</v>
      </c>
      <c r="F80" s="188" t="str">
        <f t="shared" si="10"/>
        <v>-</v>
      </c>
      <c r="G80" s="187">
        <v>2.6960580912863072</v>
      </c>
      <c r="H80" s="188">
        <f t="shared" si="10"/>
        <v>9.6825958976797466E-2</v>
      </c>
      <c r="I80" s="187">
        <v>2.3946601941747572</v>
      </c>
      <c r="J80" s="188">
        <f t="shared" si="10"/>
        <v>-0.30139789711155007</v>
      </c>
      <c r="K80" s="187">
        <v>2.532101167315175</v>
      </c>
      <c r="L80" s="188">
        <f t="shared" si="11"/>
        <v>0.13744097314041781</v>
      </c>
      <c r="M80" s="187"/>
      <c r="N80" s="188"/>
    </row>
    <row r="81" spans="1:15" x14ac:dyDescent="0.25">
      <c r="A81" s="1">
        <v>7</v>
      </c>
      <c r="B81" s="117" t="s">
        <v>83</v>
      </c>
      <c r="C81" s="187" t="s">
        <v>243</v>
      </c>
      <c r="D81" s="188" t="s">
        <v>243</v>
      </c>
      <c r="E81" s="187">
        <v>5.5587424158852734</v>
      </c>
      <c r="F81" s="188" t="str">
        <f t="shared" si="10"/>
        <v>-</v>
      </c>
      <c r="G81" s="187">
        <v>2.4225460122699385</v>
      </c>
      <c r="H81" s="188">
        <f t="shared" si="10"/>
        <v>-3.1361964036153349</v>
      </c>
      <c r="I81" s="187">
        <v>2.6328045899426256</v>
      </c>
      <c r="J81" s="188">
        <f t="shared" si="10"/>
        <v>0.21025857767268707</v>
      </c>
      <c r="K81" s="187">
        <v>4.5191709844559584</v>
      </c>
      <c r="L81" s="188">
        <f t="shared" si="11"/>
        <v>1.8863663945133329</v>
      </c>
      <c r="M81" s="187"/>
      <c r="N81" s="188"/>
    </row>
    <row r="82" spans="1:15" x14ac:dyDescent="0.25">
      <c r="A82" s="1">
        <v>8</v>
      </c>
      <c r="B82" s="117" t="s">
        <v>85</v>
      </c>
      <c r="C82" s="187">
        <v>3.0711974110032361</v>
      </c>
      <c r="D82" s="188">
        <v>-1.8668454378676382</v>
      </c>
      <c r="E82" s="187">
        <v>4.0223251895534959</v>
      </c>
      <c r="F82" s="188">
        <f t="shared" si="10"/>
        <v>0.95112777855025987</v>
      </c>
      <c r="G82" s="187">
        <v>4.0693417810630059</v>
      </c>
      <c r="H82" s="188">
        <f t="shared" si="10"/>
        <v>4.7016591509509986E-2</v>
      </c>
      <c r="I82" s="187">
        <v>2.9757890185905751</v>
      </c>
      <c r="J82" s="188">
        <f t="shared" si="10"/>
        <v>-1.0935527624724308</v>
      </c>
      <c r="K82" s="187">
        <v>4.560075329566855</v>
      </c>
      <c r="L82" s="188">
        <f t="shared" si="11"/>
        <v>1.5842863109762799</v>
      </c>
      <c r="M82" s="187"/>
      <c r="N82" s="188"/>
    </row>
    <row r="83" spans="1:15" x14ac:dyDescent="0.25">
      <c r="A83" s="1">
        <v>9</v>
      </c>
      <c r="B83" s="117" t="s">
        <v>87</v>
      </c>
      <c r="C83" s="187">
        <v>2.325503355704698</v>
      </c>
      <c r="D83" s="188">
        <v>-3.121123458983603</v>
      </c>
      <c r="E83" s="187">
        <v>4.1421875000000004</v>
      </c>
      <c r="F83" s="188">
        <f t="shared" si="10"/>
        <v>1.8166841442953023</v>
      </c>
      <c r="G83" s="187">
        <v>2.7132391418105706</v>
      </c>
      <c r="H83" s="188">
        <f t="shared" si="10"/>
        <v>-1.4289483581894298</v>
      </c>
      <c r="I83" s="187">
        <v>4.4059602649006626</v>
      </c>
      <c r="J83" s="188">
        <f t="shared" si="10"/>
        <v>1.692721123090092</v>
      </c>
      <c r="K83" s="187">
        <v>3.5815244825845531</v>
      </c>
      <c r="L83" s="188">
        <f t="shared" si="11"/>
        <v>-0.82443578231610948</v>
      </c>
      <c r="M83" s="187"/>
      <c r="N83" s="188"/>
    </row>
    <row r="84" spans="1:15" x14ac:dyDescent="0.25">
      <c r="A84" s="1">
        <v>10</v>
      </c>
      <c r="B84" s="117" t="s">
        <v>89</v>
      </c>
      <c r="C84" s="187">
        <v>5.739371534195933</v>
      </c>
      <c r="D84" s="188">
        <v>2.8940274046412773</v>
      </c>
      <c r="E84" s="187">
        <v>36.877697841726622</v>
      </c>
      <c r="F84" s="188">
        <f t="shared" si="10"/>
        <v>31.13832630753069</v>
      </c>
      <c r="G84" s="187">
        <v>8.0667160859896221</v>
      </c>
      <c r="H84" s="188">
        <f t="shared" si="10"/>
        <v>-28.810981755737</v>
      </c>
      <c r="I84" s="187">
        <v>2.7153333333333332</v>
      </c>
      <c r="J84" s="188">
        <f t="shared" si="10"/>
        <v>-5.3513827526562885</v>
      </c>
      <c r="K84" s="187">
        <v>3.400743494423792</v>
      </c>
      <c r="L84" s="188">
        <f t="shared" si="11"/>
        <v>0.68541016109045882</v>
      </c>
      <c r="M84" s="187"/>
      <c r="N84" s="188"/>
    </row>
    <row r="85" spans="1:15" x14ac:dyDescent="0.25">
      <c r="A85" s="1">
        <v>11</v>
      </c>
      <c r="B85" s="117" t="s">
        <v>91</v>
      </c>
      <c r="C85" s="187">
        <v>3.1066376496191515</v>
      </c>
      <c r="D85" s="188">
        <v>0.25777115087859714</v>
      </c>
      <c r="E85" s="187">
        <v>8.3676975945017187</v>
      </c>
      <c r="F85" s="188">
        <f t="shared" si="10"/>
        <v>5.2610599448825672</v>
      </c>
      <c r="G85" s="187">
        <v>15.235048678720444</v>
      </c>
      <c r="H85" s="188">
        <f t="shared" si="10"/>
        <v>6.8673510842187255</v>
      </c>
      <c r="I85" s="187">
        <v>3.5325342465753424</v>
      </c>
      <c r="J85" s="188">
        <f t="shared" si="10"/>
        <v>-11.702514432145101</v>
      </c>
      <c r="K85" s="187">
        <v>3.8472222222222223</v>
      </c>
      <c r="L85" s="188">
        <f t="shared" si="11"/>
        <v>0.31468797564687989</v>
      </c>
      <c r="M85" s="187"/>
      <c r="N85" s="188"/>
    </row>
    <row r="86" spans="1:15" x14ac:dyDescent="0.25">
      <c r="A86" s="1">
        <v>12</v>
      </c>
      <c r="B86" s="117" t="s">
        <v>93</v>
      </c>
      <c r="C86" s="187">
        <v>4.0083713850837137</v>
      </c>
      <c r="D86" s="188">
        <v>-0.79063361843863333</v>
      </c>
      <c r="E86" s="187">
        <v>5.0380807311500382</v>
      </c>
      <c r="F86" s="188">
        <f t="shared" si="10"/>
        <v>1.0297093460663245</v>
      </c>
      <c r="G86" s="187">
        <v>7.6752503576537912</v>
      </c>
      <c r="H86" s="188">
        <f t="shared" si="10"/>
        <v>2.637169626503753</v>
      </c>
      <c r="I86" s="187">
        <v>3.2559880239520957</v>
      </c>
      <c r="J86" s="188">
        <f t="shared" si="10"/>
        <v>-4.4192623337016954</v>
      </c>
      <c r="K86" s="187">
        <v>5.0592485549132951</v>
      </c>
      <c r="L86" s="188">
        <f t="shared" si="11"/>
        <v>1.8032605309611993</v>
      </c>
      <c r="M86" s="187"/>
      <c r="N86" s="188"/>
    </row>
    <row r="87" spans="1:15" ht="15.75" x14ac:dyDescent="0.25">
      <c r="B87" s="120" t="s">
        <v>30</v>
      </c>
      <c r="C87" s="189">
        <v>3.3653032440056418</v>
      </c>
      <c r="D87" s="190">
        <v>-0.20351721704096759</v>
      </c>
      <c r="E87" s="189">
        <v>4.3959784411276948</v>
      </c>
      <c r="F87" s="190">
        <f t="shared" si="10"/>
        <v>1.0306751971220529</v>
      </c>
      <c r="G87" s="189">
        <v>4.6154410416284612</v>
      </c>
      <c r="H87" s="190">
        <f t="shared" si="10"/>
        <v>0.21946260050076649</v>
      </c>
      <c r="I87" s="189">
        <v>2.9415471311475412</v>
      </c>
      <c r="J87" s="190">
        <f t="shared" si="10"/>
        <v>-1.6738939104809201</v>
      </c>
      <c r="K87" s="189">
        <v>3.6697310391949811</v>
      </c>
      <c r="L87" s="190">
        <f t="shared" si="11"/>
        <v>0.72818390804743993</v>
      </c>
      <c r="M87" s="189">
        <v>5.1277514026758739</v>
      </c>
      <c r="N87" s="190">
        <v>1.3035968133038933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0" t="s">
        <v>283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7">
        <v>7.2165710311250217</v>
      </c>
      <c r="D97" s="188">
        <v>-1.1684804665599442</v>
      </c>
      <c r="E97" s="187">
        <v>10.840336134453782</v>
      </c>
      <c r="F97" s="188">
        <f t="shared" ref="F97:J99" si="12">IFERROR(E97-C97,"-")</f>
        <v>3.6237651033287603</v>
      </c>
      <c r="G97" s="187">
        <v>8.7300962832591367</v>
      </c>
      <c r="H97" s="188">
        <f t="shared" si="12"/>
        <v>-2.1102398511946454</v>
      </c>
      <c r="I97" s="187">
        <v>6.533854166666667</v>
      </c>
      <c r="J97" s="188">
        <f t="shared" si="12"/>
        <v>-2.1962421165924697</v>
      </c>
      <c r="K97" s="187">
        <v>6.7966147052920318</v>
      </c>
      <c r="L97" s="188">
        <f t="shared" ref="L97:L99" si="13">IFERROR(K97-I97,"-")</f>
        <v>0.26276053862536486</v>
      </c>
      <c r="M97" s="187">
        <v>5.7032714213568259</v>
      </c>
      <c r="N97" s="188">
        <f t="shared" ref="N97:N99" si="14">IFERROR(M97-K97,"-")</f>
        <v>-1.093343283935206</v>
      </c>
    </row>
    <row r="98" spans="2:14" x14ac:dyDescent="0.25">
      <c r="B98" s="117" t="s">
        <v>73</v>
      </c>
      <c r="C98" s="187">
        <v>6.6646178730287104</v>
      </c>
      <c r="D98" s="188">
        <v>-1.2313369543340595</v>
      </c>
      <c r="E98" s="187">
        <v>6.483386923901393</v>
      </c>
      <c r="F98" s="188">
        <f t="shared" si="12"/>
        <v>-0.18123094912731741</v>
      </c>
      <c r="G98" s="187">
        <v>7.4176239055345814</v>
      </c>
      <c r="H98" s="188">
        <f t="shared" si="12"/>
        <v>0.93423698163318836</v>
      </c>
      <c r="I98" s="187">
        <v>5.3828042767713704</v>
      </c>
      <c r="J98" s="188">
        <f t="shared" si="12"/>
        <v>-2.034819628763211</v>
      </c>
      <c r="K98" s="187">
        <v>6.5330156142221103</v>
      </c>
      <c r="L98" s="188">
        <f t="shared" si="13"/>
        <v>1.1502113374507399</v>
      </c>
      <c r="M98" s="187">
        <v>6.0849573152781868</v>
      </c>
      <c r="N98" s="188">
        <f t="shared" si="14"/>
        <v>-0.44805829894392346</v>
      </c>
    </row>
    <row r="99" spans="2:14" x14ac:dyDescent="0.25">
      <c r="B99" s="117" t="s">
        <v>75</v>
      </c>
      <c r="C99" s="187">
        <v>8.1990271584920951</v>
      </c>
      <c r="D99" s="188">
        <v>0.35635152321556252</v>
      </c>
      <c r="E99" s="187">
        <v>14.005054759898904</v>
      </c>
      <c r="F99" s="188">
        <f t="shared" si="12"/>
        <v>5.8060276014068091</v>
      </c>
      <c r="G99" s="187">
        <v>5.8618128654970763</v>
      </c>
      <c r="H99" s="188">
        <f t="shared" si="12"/>
        <v>-8.1432418944018288</v>
      </c>
      <c r="I99" s="187">
        <v>5.2346087053946562</v>
      </c>
      <c r="J99" s="188">
        <f t="shared" si="12"/>
        <v>-0.62720416010242008</v>
      </c>
      <c r="K99" s="187">
        <v>6.1331573626867346</v>
      </c>
      <c r="L99" s="188">
        <f t="shared" si="13"/>
        <v>0.89854865729207845</v>
      </c>
      <c r="M99" s="187">
        <v>5.7484341780152848</v>
      </c>
      <c r="N99" s="188">
        <f t="shared" si="14"/>
        <v>-0.38472318467144984</v>
      </c>
    </row>
    <row r="100" spans="2:14" x14ac:dyDescent="0.25">
      <c r="B100" s="117" t="s">
        <v>77</v>
      </c>
      <c r="C100" s="187" t="s">
        <v>243</v>
      </c>
      <c r="D100" s="188" t="s">
        <v>243</v>
      </c>
      <c r="E100" s="187">
        <v>12.037222222222223</v>
      </c>
      <c r="F100" s="188" t="str">
        <f>IFERROR(E100-C100,"-")</f>
        <v>-</v>
      </c>
      <c r="G100" s="187">
        <v>8.0518100841709561</v>
      </c>
      <c r="H100" s="188">
        <f>IFERROR(G100-E100,"-")</f>
        <v>-3.9854121380512666</v>
      </c>
      <c r="I100" s="187">
        <v>5.1068981269986296</v>
      </c>
      <c r="J100" s="188">
        <f>IFERROR(I100-G100,"-")</f>
        <v>-2.9449119571723266</v>
      </c>
      <c r="K100" s="187">
        <v>5.8996194962855588</v>
      </c>
      <c r="L100" s="188">
        <f>IFERROR(K100-I100,"-")</f>
        <v>0.79272136928692927</v>
      </c>
      <c r="M100" s="187"/>
      <c r="N100" s="188"/>
    </row>
    <row r="101" spans="2:14" x14ac:dyDescent="0.25">
      <c r="B101" s="117" t="s">
        <v>79</v>
      </c>
      <c r="C101" s="187" t="s">
        <v>243</v>
      </c>
      <c r="D101" s="188" t="s">
        <v>243</v>
      </c>
      <c r="E101" s="187">
        <v>10.333473330533389</v>
      </c>
      <c r="F101" s="188" t="str">
        <f t="shared" ref="F101:J109" si="15">IFERROR(E101-C101,"-")</f>
        <v>-</v>
      </c>
      <c r="G101" s="187">
        <v>7.5680802630469604</v>
      </c>
      <c r="H101" s="188">
        <f t="shared" si="15"/>
        <v>-2.7653930674864284</v>
      </c>
      <c r="I101" s="187">
        <v>5.8374851013110849</v>
      </c>
      <c r="J101" s="188">
        <f t="shared" si="15"/>
        <v>-1.7305951617358755</v>
      </c>
      <c r="K101" s="187">
        <v>6.1456815157467837</v>
      </c>
      <c r="L101" s="188">
        <f t="shared" ref="L101:L109" si="16">IFERROR(K101-I101,"-")</f>
        <v>0.30819641443569878</v>
      </c>
      <c r="M101" s="187"/>
      <c r="N101" s="188"/>
    </row>
    <row r="102" spans="2:14" x14ac:dyDescent="0.25">
      <c r="B102" s="117" t="s">
        <v>81</v>
      </c>
      <c r="C102" s="187" t="s">
        <v>243</v>
      </c>
      <c r="D102" s="188" t="s">
        <v>243</v>
      </c>
      <c r="E102" s="187">
        <v>8.1765730880929333</v>
      </c>
      <c r="F102" s="188" t="str">
        <f t="shared" si="15"/>
        <v>-</v>
      </c>
      <c r="G102" s="187">
        <v>8.2189096215990833</v>
      </c>
      <c r="H102" s="188">
        <f t="shared" si="15"/>
        <v>4.2336533506150076E-2</v>
      </c>
      <c r="I102" s="187">
        <v>6.5708221225710011</v>
      </c>
      <c r="J102" s="188">
        <f t="shared" si="15"/>
        <v>-1.6480874990280823</v>
      </c>
      <c r="K102" s="187">
        <v>7.2864087783873881</v>
      </c>
      <c r="L102" s="188">
        <f t="shared" si="16"/>
        <v>0.71558665581638703</v>
      </c>
      <c r="M102" s="187"/>
      <c r="N102" s="188"/>
    </row>
    <row r="103" spans="2:14" x14ac:dyDescent="0.25">
      <c r="B103" s="117" t="s">
        <v>83</v>
      </c>
      <c r="C103" s="187" t="s">
        <v>243</v>
      </c>
      <c r="D103" s="188" t="s">
        <v>243</v>
      </c>
      <c r="E103" s="187">
        <v>9.841807909604519</v>
      </c>
      <c r="F103" s="188" t="str">
        <f t="shared" si="15"/>
        <v>-</v>
      </c>
      <c r="G103" s="187">
        <v>7.8831803086540342</v>
      </c>
      <c r="H103" s="188">
        <f t="shared" si="15"/>
        <v>-1.9586276009504848</v>
      </c>
      <c r="I103" s="187">
        <v>6.6500673854447436</v>
      </c>
      <c r="J103" s="188">
        <f t="shared" si="15"/>
        <v>-1.2331129232092906</v>
      </c>
      <c r="K103" s="187">
        <v>7.4098608193277311</v>
      </c>
      <c r="L103" s="188">
        <f t="shared" si="16"/>
        <v>0.75979343388298748</v>
      </c>
      <c r="M103" s="187"/>
      <c r="N103" s="188"/>
    </row>
    <row r="104" spans="2:14" x14ac:dyDescent="0.25">
      <c r="B104" s="117" t="s">
        <v>85</v>
      </c>
      <c r="C104" s="187">
        <v>6.097185185185185</v>
      </c>
      <c r="D104" s="188">
        <v>-2.5203484330781327</v>
      </c>
      <c r="E104" s="187">
        <v>9.0528089887640455</v>
      </c>
      <c r="F104" s="188">
        <f t="shared" si="15"/>
        <v>2.9556238035788605</v>
      </c>
      <c r="G104" s="187">
        <v>7.7771453913814765</v>
      </c>
      <c r="H104" s="188">
        <f t="shared" si="15"/>
        <v>-1.275663597382569</v>
      </c>
      <c r="I104" s="187">
        <v>8.0107416127133604</v>
      </c>
      <c r="J104" s="188">
        <f t="shared" si="15"/>
        <v>0.23359622133188385</v>
      </c>
      <c r="K104" s="187">
        <v>7.8473442622950822</v>
      </c>
      <c r="L104" s="188">
        <f t="shared" si="16"/>
        <v>-0.16339735041827819</v>
      </c>
      <c r="M104" s="187"/>
      <c r="N104" s="188"/>
    </row>
    <row r="105" spans="2:14" x14ac:dyDescent="0.25">
      <c r="B105" s="117" t="s">
        <v>87</v>
      </c>
      <c r="C105" s="187">
        <v>6.3997477931904161</v>
      </c>
      <c r="D105" s="188">
        <v>-1.8656489580074336</v>
      </c>
      <c r="E105" s="187">
        <v>8.8807339449541285</v>
      </c>
      <c r="F105" s="188">
        <f t="shared" si="15"/>
        <v>2.4809861517637124</v>
      </c>
      <c r="G105" s="187">
        <v>7.2970989466413396</v>
      </c>
      <c r="H105" s="188">
        <f t="shared" si="15"/>
        <v>-1.5836349983127889</v>
      </c>
      <c r="I105" s="187">
        <v>7.3590079278492979</v>
      </c>
      <c r="J105" s="188">
        <f t="shared" si="15"/>
        <v>6.1908981207958291E-2</v>
      </c>
      <c r="K105" s="187">
        <v>6.853787473233405</v>
      </c>
      <c r="L105" s="188">
        <f t="shared" si="16"/>
        <v>-0.50522045461589293</v>
      </c>
      <c r="M105" s="187"/>
      <c r="N105" s="188"/>
    </row>
    <row r="106" spans="2:14" x14ac:dyDescent="0.25">
      <c r="B106" s="117" t="s">
        <v>89</v>
      </c>
      <c r="C106" s="187">
        <v>5.1763901549680948</v>
      </c>
      <c r="D106" s="188">
        <v>-2.3042081541582871</v>
      </c>
      <c r="E106" s="187">
        <v>7.532561379070172</v>
      </c>
      <c r="F106" s="188">
        <f t="shared" si="15"/>
        <v>2.3561712241020771</v>
      </c>
      <c r="G106" s="187">
        <v>6.8283218332594799</v>
      </c>
      <c r="H106" s="188">
        <f t="shared" si="15"/>
        <v>-0.70423954581069204</v>
      </c>
      <c r="I106" s="187">
        <v>6.206409748365366</v>
      </c>
      <c r="J106" s="188">
        <f t="shared" si="15"/>
        <v>-0.62191208489411398</v>
      </c>
      <c r="K106" s="187">
        <v>6.4038626855407186</v>
      </c>
      <c r="L106" s="188">
        <f t="shared" si="16"/>
        <v>0.19745293717535262</v>
      </c>
      <c r="M106" s="187"/>
      <c r="N106" s="188"/>
    </row>
    <row r="107" spans="2:14" x14ac:dyDescent="0.25">
      <c r="B107" s="117" t="s">
        <v>91</v>
      </c>
      <c r="C107" s="187">
        <v>4.3857421875</v>
      </c>
      <c r="D107" s="188">
        <v>-2.9835126327188641</v>
      </c>
      <c r="E107" s="187">
        <v>8.5613607460788472</v>
      </c>
      <c r="F107" s="188">
        <f t="shared" si="15"/>
        <v>4.1756185585788472</v>
      </c>
      <c r="G107" s="187">
        <v>7.5981374722838133</v>
      </c>
      <c r="H107" s="188">
        <f t="shared" si="15"/>
        <v>-0.96322327379503392</v>
      </c>
      <c r="I107" s="187">
        <v>6.6887816646562124</v>
      </c>
      <c r="J107" s="188">
        <f t="shared" si="15"/>
        <v>-0.90935580762760093</v>
      </c>
      <c r="K107" s="187">
        <v>6.3679612269625663</v>
      </c>
      <c r="L107" s="188">
        <f t="shared" si="16"/>
        <v>-0.3208204376936461</v>
      </c>
      <c r="M107" s="187"/>
      <c r="N107" s="188"/>
    </row>
    <row r="108" spans="2:14" x14ac:dyDescent="0.25">
      <c r="B108" s="117" t="s">
        <v>93</v>
      </c>
      <c r="C108" s="187">
        <v>8.2757863935625462</v>
      </c>
      <c r="D108" s="188">
        <v>0.50696637471635242</v>
      </c>
      <c r="E108" s="187">
        <v>7.9421218694537563</v>
      </c>
      <c r="F108" s="188">
        <f t="shared" si="15"/>
        <v>-0.33366452410878988</v>
      </c>
      <c r="G108" s="187">
        <v>5.8612209341285268</v>
      </c>
      <c r="H108" s="188">
        <f t="shared" si="15"/>
        <v>-2.0809009353252295</v>
      </c>
      <c r="I108" s="187">
        <v>6.275511432009627</v>
      </c>
      <c r="J108" s="188">
        <f t="shared" si="15"/>
        <v>0.41429049788110017</v>
      </c>
      <c r="K108" s="187">
        <v>5.4969373126547634</v>
      </c>
      <c r="L108" s="188">
        <f t="shared" si="16"/>
        <v>-0.77857411935486365</v>
      </c>
      <c r="M108" s="187"/>
      <c r="N108" s="188"/>
    </row>
    <row r="109" spans="2:14" ht="15.75" x14ac:dyDescent="0.25">
      <c r="B109" s="120" t="s">
        <v>30</v>
      </c>
      <c r="C109" s="189">
        <v>6.7561589488727254</v>
      </c>
      <c r="D109" s="190">
        <v>-1.2263420342181126</v>
      </c>
      <c r="E109" s="189">
        <v>8.7250281473493914</v>
      </c>
      <c r="F109" s="190">
        <f t="shared" si="15"/>
        <v>1.968869198476666</v>
      </c>
      <c r="G109" s="189">
        <v>7.2914212309392115</v>
      </c>
      <c r="H109" s="190">
        <f t="shared" si="15"/>
        <v>-1.4336069164101799</v>
      </c>
      <c r="I109" s="189">
        <v>6.2369073253971479</v>
      </c>
      <c r="J109" s="190">
        <f t="shared" si="15"/>
        <v>-1.0545139055420636</v>
      </c>
      <c r="K109" s="189">
        <v>6.5780161509250608</v>
      </c>
      <c r="L109" s="190">
        <f t="shared" si="16"/>
        <v>0.34110882552791288</v>
      </c>
      <c r="M109" s="189">
        <v>5.8424984198126761</v>
      </c>
      <c r="N109" s="190">
        <v>-0.62522231940703676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0" t="s">
        <v>284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v>2020</v>
      </c>
      <c r="D117" s="295"/>
      <c r="E117" s="296">
        <v>2021</v>
      </c>
      <c r="F117" s="295"/>
      <c r="G117" s="296">
        <v>2022</v>
      </c>
      <c r="H117" s="295"/>
      <c r="I117" s="296">
        <v>2023</v>
      </c>
      <c r="J117" s="295"/>
      <c r="K117" s="296">
        <v>2024</v>
      </c>
      <c r="L117" s="295"/>
      <c r="M117" s="296"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7">
        <v>6.9637502059647387</v>
      </c>
      <c r="D119" s="188">
        <v>-1.2299426108544163</v>
      </c>
      <c r="E119" s="187">
        <v>23.921666666666667</v>
      </c>
      <c r="F119" s="188">
        <f t="shared" ref="F119:J121" si="17">IFERROR(E119-C119,"-")</f>
        <v>16.957916460701927</v>
      </c>
      <c r="G119" s="187">
        <v>11.427258462228201</v>
      </c>
      <c r="H119" s="188">
        <f t="shared" si="17"/>
        <v>-12.494408204438466</v>
      </c>
      <c r="I119" s="187">
        <v>6.5380669546436287</v>
      </c>
      <c r="J119" s="188">
        <f t="shared" si="17"/>
        <v>-4.889191507584572</v>
      </c>
      <c r="K119" s="187">
        <v>7.0759036144578316</v>
      </c>
      <c r="L119" s="188">
        <f t="shared" ref="L119:L121" si="18">IFERROR(K119-I119,"-")</f>
        <v>0.53783665981420281</v>
      </c>
      <c r="M119" s="187">
        <v>5.3075824063679971</v>
      </c>
      <c r="N119" s="188">
        <f t="shared" ref="N119:N121" si="19">IFERROR(M119-K119,"-")</f>
        <v>-1.7683212080898345</v>
      </c>
    </row>
    <row r="120" spans="1:15" x14ac:dyDescent="0.25">
      <c r="B120" s="117" t="s">
        <v>73</v>
      </c>
      <c r="C120" s="187">
        <v>6.9527415509746175</v>
      </c>
      <c r="D120" s="188">
        <v>-0.5340194814983219</v>
      </c>
      <c r="E120" s="187">
        <v>11.833333333333334</v>
      </c>
      <c r="F120" s="188">
        <f t="shared" si="17"/>
        <v>4.8805917823587164</v>
      </c>
      <c r="G120" s="187">
        <v>8.8209509658246663</v>
      </c>
      <c r="H120" s="188">
        <f t="shared" si="17"/>
        <v>-3.0123823675086676</v>
      </c>
      <c r="I120" s="187">
        <v>5.1562280701754384</v>
      </c>
      <c r="J120" s="188">
        <f t="shared" si="17"/>
        <v>-3.6647228956492279</v>
      </c>
      <c r="K120" s="187">
        <v>6.4152956869719873</v>
      </c>
      <c r="L120" s="188">
        <f t="shared" si="18"/>
        <v>1.2590676167965489</v>
      </c>
      <c r="M120" s="187">
        <v>6.0825576241134751</v>
      </c>
      <c r="N120" s="188">
        <f t="shared" si="19"/>
        <v>-0.33273806285851215</v>
      </c>
    </row>
    <row r="121" spans="1:15" x14ac:dyDescent="0.25">
      <c r="B121" s="117" t="s">
        <v>75</v>
      </c>
      <c r="C121" s="187">
        <v>10.226860968885388</v>
      </c>
      <c r="D121" s="188">
        <v>2.9136342246993419</v>
      </c>
      <c r="E121" s="187">
        <v>17.187134502923978</v>
      </c>
      <c r="F121" s="188">
        <f t="shared" si="17"/>
        <v>6.9602735340385902</v>
      </c>
      <c r="G121" s="187">
        <v>6.1370344342937457</v>
      </c>
      <c r="H121" s="188">
        <f t="shared" si="17"/>
        <v>-11.050100068630233</v>
      </c>
      <c r="I121" s="187">
        <v>4.7230411864558208</v>
      </c>
      <c r="J121" s="188">
        <f t="shared" si="17"/>
        <v>-1.4139932478379249</v>
      </c>
      <c r="K121" s="187">
        <v>5.6702086553323028</v>
      </c>
      <c r="L121" s="188">
        <f t="shared" si="18"/>
        <v>0.94716746887648195</v>
      </c>
      <c r="M121" s="187">
        <v>6.0071238702817649</v>
      </c>
      <c r="N121" s="188">
        <f t="shared" si="19"/>
        <v>0.33691521494946208</v>
      </c>
    </row>
    <row r="122" spans="1:15" x14ac:dyDescent="0.25">
      <c r="B122" s="117" t="s">
        <v>77</v>
      </c>
      <c r="C122" s="187" t="s">
        <v>243</v>
      </c>
      <c r="D122" s="188" t="s">
        <v>243</v>
      </c>
      <c r="E122" s="187">
        <v>29.11392405063291</v>
      </c>
      <c r="F122" s="188" t="str">
        <f>IFERROR(E122-C122,"-")</f>
        <v>-</v>
      </c>
      <c r="G122" s="187">
        <v>7.9394441611422746</v>
      </c>
      <c r="H122" s="188">
        <f>IFERROR(G122-E122,"-")</f>
        <v>-21.174479889490634</v>
      </c>
      <c r="I122" s="187">
        <v>4.8056677018633538</v>
      </c>
      <c r="J122" s="188">
        <f>IFERROR(I122-G122,"-")</f>
        <v>-3.1337764592789208</v>
      </c>
      <c r="K122" s="187">
        <v>5.6477987421383649</v>
      </c>
      <c r="L122" s="188">
        <f>IFERROR(K122-I122,"-")</f>
        <v>0.84213104027501107</v>
      </c>
      <c r="M122" s="187"/>
      <c r="N122" s="188"/>
    </row>
    <row r="123" spans="1:15" x14ac:dyDescent="0.25">
      <c r="B123" s="117" t="s">
        <v>79</v>
      </c>
      <c r="C123" s="187" t="s">
        <v>243</v>
      </c>
      <c r="D123" s="188" t="s">
        <v>243</v>
      </c>
      <c r="E123" s="187">
        <v>14.308724832214764</v>
      </c>
      <c r="F123" s="188" t="str">
        <f t="shared" ref="F123:J131" si="20">IFERROR(E123-C123,"-")</f>
        <v>-</v>
      </c>
      <c r="G123" s="187">
        <v>7.2566325190438663</v>
      </c>
      <c r="H123" s="188">
        <f t="shared" si="20"/>
        <v>-7.0520923131708981</v>
      </c>
      <c r="I123" s="187">
        <v>5.3315962007228714</v>
      </c>
      <c r="J123" s="188">
        <f t="shared" si="20"/>
        <v>-1.9250363183209949</v>
      </c>
      <c r="K123" s="187">
        <v>5.6281161403851794</v>
      </c>
      <c r="L123" s="188">
        <f t="shared" ref="L123:L131" si="21">IFERROR(K123-I123,"-")</f>
        <v>0.29651993966230794</v>
      </c>
      <c r="M123" s="187"/>
      <c r="N123" s="188"/>
    </row>
    <row r="124" spans="1:15" x14ac:dyDescent="0.25">
      <c r="B124" s="117" t="s">
        <v>81</v>
      </c>
      <c r="C124" s="187" t="s">
        <v>243</v>
      </c>
      <c r="D124" s="188" t="s">
        <v>243</v>
      </c>
      <c r="E124" s="187">
        <v>12.987714987714988</v>
      </c>
      <c r="F124" s="188" t="str">
        <f t="shared" si="20"/>
        <v>-</v>
      </c>
      <c r="G124" s="187">
        <v>7.4575471698113205</v>
      </c>
      <c r="H124" s="188">
        <f t="shared" si="20"/>
        <v>-5.5301678179036671</v>
      </c>
      <c r="I124" s="187">
        <v>6.3493812663716014</v>
      </c>
      <c r="J124" s="188">
        <f t="shared" si="20"/>
        <v>-1.1081659034397191</v>
      </c>
      <c r="K124" s="187">
        <v>7.3081058726220016</v>
      </c>
      <c r="L124" s="188">
        <f t="shared" si="21"/>
        <v>0.95872460625040024</v>
      </c>
      <c r="M124" s="187"/>
      <c r="N124" s="188"/>
    </row>
    <row r="125" spans="1:15" x14ac:dyDescent="0.25">
      <c r="B125" s="117" t="s">
        <v>83</v>
      </c>
      <c r="C125" s="187" t="s">
        <v>243</v>
      </c>
      <c r="D125" s="188" t="s">
        <v>243</v>
      </c>
      <c r="E125" s="187">
        <v>8.2203659506762126</v>
      </c>
      <c r="F125" s="188" t="str">
        <f t="shared" si="20"/>
        <v>-</v>
      </c>
      <c r="G125" s="187">
        <v>7.105190204835977</v>
      </c>
      <c r="H125" s="188">
        <f t="shared" si="20"/>
        <v>-1.1151757458402356</v>
      </c>
      <c r="I125" s="187">
        <v>5.7398599958822318</v>
      </c>
      <c r="J125" s="188">
        <f t="shared" si="20"/>
        <v>-1.3653302089537451</v>
      </c>
      <c r="K125" s="187">
        <v>7.6511909568025835</v>
      </c>
      <c r="L125" s="188">
        <f t="shared" si="21"/>
        <v>1.9113309609203517</v>
      </c>
      <c r="M125" s="187"/>
      <c r="N125" s="188"/>
    </row>
    <row r="126" spans="1:15" x14ac:dyDescent="0.25">
      <c r="B126" s="117" t="s">
        <v>85</v>
      </c>
      <c r="C126" s="187">
        <v>5.1117370892018776</v>
      </c>
      <c r="D126" s="188">
        <v>-3.3296669492959516</v>
      </c>
      <c r="E126" s="187">
        <v>8.5341272146383975</v>
      </c>
      <c r="F126" s="188">
        <f t="shared" si="20"/>
        <v>3.4223901254365199</v>
      </c>
      <c r="G126" s="187">
        <v>7.0737927292457945</v>
      </c>
      <c r="H126" s="188">
        <f t="shared" si="20"/>
        <v>-1.460334485392603</v>
      </c>
      <c r="I126" s="187">
        <v>8.2577308362369344</v>
      </c>
      <c r="J126" s="188">
        <f t="shared" si="20"/>
        <v>1.1839381069911399</v>
      </c>
      <c r="K126" s="187">
        <v>8.3209278870398382</v>
      </c>
      <c r="L126" s="188">
        <f t="shared" si="21"/>
        <v>6.3197050802903831E-2</v>
      </c>
      <c r="M126" s="187"/>
      <c r="N126" s="188"/>
    </row>
    <row r="127" spans="1:15" x14ac:dyDescent="0.25">
      <c r="B127" s="117" t="s">
        <v>87</v>
      </c>
      <c r="C127" s="187">
        <v>5.2950423216444982</v>
      </c>
      <c r="D127" s="188">
        <v>-2.7656598780170931</v>
      </c>
      <c r="E127" s="187">
        <v>8.8707849249079054</v>
      </c>
      <c r="F127" s="188">
        <f t="shared" si="20"/>
        <v>3.5757426032634072</v>
      </c>
      <c r="G127" s="187">
        <v>7.4258753091240397</v>
      </c>
      <c r="H127" s="188">
        <f t="shared" si="20"/>
        <v>-1.4449096157838657</v>
      </c>
      <c r="I127" s="187">
        <v>7.502688172043011</v>
      </c>
      <c r="J127" s="188">
        <f t="shared" si="20"/>
        <v>7.681286291897127E-2</v>
      </c>
      <c r="K127" s="187">
        <v>7.0556511180815544</v>
      </c>
      <c r="L127" s="188">
        <f t="shared" si="21"/>
        <v>-0.44703705396145654</v>
      </c>
      <c r="M127" s="187"/>
      <c r="N127" s="188"/>
    </row>
    <row r="128" spans="1:15" x14ac:dyDescent="0.25">
      <c r="A128" s="123"/>
      <c r="B128" s="117" t="s">
        <v>89</v>
      </c>
      <c r="C128" s="187">
        <v>4.2314881380301941</v>
      </c>
      <c r="D128" s="188">
        <v>-3.1209390464358258</v>
      </c>
      <c r="E128" s="187">
        <v>7.5337959750173491</v>
      </c>
      <c r="F128" s="188">
        <f t="shared" si="20"/>
        <v>3.302307836987155</v>
      </c>
      <c r="G128" s="187">
        <v>6.6977941890972694</v>
      </c>
      <c r="H128" s="188">
        <f t="shared" si="20"/>
        <v>-0.83600178592007968</v>
      </c>
      <c r="I128" s="187">
        <v>6.1844487109160724</v>
      </c>
      <c r="J128" s="188">
        <f t="shared" si="20"/>
        <v>-0.51334547818119702</v>
      </c>
      <c r="K128" s="187">
        <v>6.4350112697220139</v>
      </c>
      <c r="L128" s="188">
        <f t="shared" si="21"/>
        <v>0.25056255880594147</v>
      </c>
      <c r="M128" s="187"/>
      <c r="N128" s="188"/>
    </row>
    <row r="129" spans="2:15" x14ac:dyDescent="0.25">
      <c r="B129" s="117" t="s">
        <v>91</v>
      </c>
      <c r="C129" s="187">
        <v>4.2414738124238731</v>
      </c>
      <c r="D129" s="188">
        <v>-3.179768672546067</v>
      </c>
      <c r="E129" s="187">
        <v>9.3559194428759653</v>
      </c>
      <c r="F129" s="188">
        <f t="shared" si="20"/>
        <v>5.1144456304520922</v>
      </c>
      <c r="G129" s="187">
        <v>8.585074626865671</v>
      </c>
      <c r="H129" s="188">
        <f t="shared" si="20"/>
        <v>-0.77084481601029431</v>
      </c>
      <c r="I129" s="187">
        <v>6.8399476668120363</v>
      </c>
      <c r="J129" s="188">
        <f t="shared" si="20"/>
        <v>-1.7451269600536348</v>
      </c>
      <c r="K129" s="187">
        <v>6.2889388104407358</v>
      </c>
      <c r="L129" s="188">
        <f t="shared" si="21"/>
        <v>-0.55100885637130048</v>
      </c>
      <c r="M129" s="187"/>
      <c r="N129" s="188"/>
    </row>
    <row r="130" spans="2:15" x14ac:dyDescent="0.25">
      <c r="B130" s="117" t="s">
        <v>93</v>
      </c>
      <c r="C130" s="187">
        <v>8.8838289962825279</v>
      </c>
      <c r="D130" s="188">
        <v>1.5318691972875529</v>
      </c>
      <c r="E130" s="187">
        <v>10.613690865489426</v>
      </c>
      <c r="F130" s="188">
        <f t="shared" si="20"/>
        <v>1.7298618692068981</v>
      </c>
      <c r="G130" s="187">
        <v>5.9148119723714503</v>
      </c>
      <c r="H130" s="188">
        <f t="shared" si="20"/>
        <v>-4.6988788931179757</v>
      </c>
      <c r="I130" s="187">
        <v>6.3220577871740664</v>
      </c>
      <c r="J130" s="188">
        <f t="shared" si="20"/>
        <v>0.40724581480261612</v>
      </c>
      <c r="K130" s="187">
        <v>4.8761477918670746</v>
      </c>
      <c r="L130" s="188">
        <f t="shared" si="21"/>
        <v>-1.4459099953069918</v>
      </c>
      <c r="M130" s="187"/>
      <c r="N130" s="188"/>
    </row>
    <row r="131" spans="2:15" ht="15.75" x14ac:dyDescent="0.25">
      <c r="B131" s="120" t="s">
        <v>30</v>
      </c>
      <c r="C131" s="189">
        <v>6.8703282541126525</v>
      </c>
      <c r="D131" s="190">
        <v>-0.88982415413302451</v>
      </c>
      <c r="E131" s="189">
        <v>9.382254214530807</v>
      </c>
      <c r="F131" s="190">
        <f t="shared" si="20"/>
        <v>2.5119259604181545</v>
      </c>
      <c r="G131" s="189">
        <v>7.421225937183384</v>
      </c>
      <c r="H131" s="190">
        <f t="shared" si="20"/>
        <v>-1.961028277347423</v>
      </c>
      <c r="I131" s="189">
        <v>6.0541886533237577</v>
      </c>
      <c r="J131" s="190">
        <f t="shared" si="20"/>
        <v>-1.3670372838596263</v>
      </c>
      <c r="K131" s="189">
        <v>6.5252711292339853</v>
      </c>
      <c r="L131" s="190">
        <f t="shared" si="21"/>
        <v>0.47108247591022767</v>
      </c>
      <c r="M131" s="189">
        <v>5.7884015870766614</v>
      </c>
      <c r="N131" s="190">
        <v>-0.54623382959000555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285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v>2020</v>
      </c>
      <c r="D139" s="295"/>
      <c r="E139" s="296">
        <v>2021</v>
      </c>
      <c r="F139" s="295"/>
      <c r="G139" s="296">
        <v>2022</v>
      </c>
      <c r="H139" s="295"/>
      <c r="I139" s="296">
        <v>2023</v>
      </c>
      <c r="J139" s="295"/>
      <c r="K139" s="296">
        <v>2024</v>
      </c>
      <c r="L139" s="295"/>
      <c r="M139" s="296"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7">
        <v>10.206690561529271</v>
      </c>
      <c r="D141" s="188">
        <v>2.5739234503685537E-3</v>
      </c>
      <c r="E141" s="187">
        <v>2.5</v>
      </c>
      <c r="F141" s="188">
        <f t="shared" ref="F141:J143" si="22">IFERROR(E141-C141,"-")</f>
        <v>-7.7066905615292711</v>
      </c>
      <c r="G141" s="187">
        <v>7.3069016152716593</v>
      </c>
      <c r="H141" s="188">
        <f t="shared" si="22"/>
        <v>4.8069016152716593</v>
      </c>
      <c r="I141" s="187">
        <v>6.2490613266583228</v>
      </c>
      <c r="J141" s="188">
        <f t="shared" si="22"/>
        <v>-1.0578402886133365</v>
      </c>
      <c r="K141" s="187">
        <v>5.2128966223132034</v>
      </c>
      <c r="L141" s="188">
        <f t="shared" ref="L141:L143" si="23">IFERROR(K141-I141,"-")</f>
        <v>-1.0361647043451194</v>
      </c>
      <c r="M141" s="187">
        <v>8.7137850467289724</v>
      </c>
      <c r="N141" s="188">
        <f t="shared" ref="N141:N143" si="24">IFERROR(M141-K141,"-")</f>
        <v>3.500888424415769</v>
      </c>
    </row>
    <row r="142" spans="2:15" x14ac:dyDescent="0.25">
      <c r="B142" s="117" t="s">
        <v>73</v>
      </c>
      <c r="C142" s="187">
        <v>7.9724409448818898</v>
      </c>
      <c r="D142" s="188">
        <v>-2.2163837179312127</v>
      </c>
      <c r="E142" s="187">
        <v>9.4146341463414629</v>
      </c>
      <c r="F142" s="188">
        <f t="shared" si="22"/>
        <v>1.4421932014595731</v>
      </c>
      <c r="G142" s="187">
        <v>7.6997971602434081</v>
      </c>
      <c r="H142" s="188">
        <f t="shared" si="22"/>
        <v>-1.7148369860980548</v>
      </c>
      <c r="I142" s="187">
        <v>5.5432989690721648</v>
      </c>
      <c r="J142" s="188">
        <f t="shared" si="22"/>
        <v>-2.1564981911712433</v>
      </c>
      <c r="K142" s="187">
        <v>6.93213296398892</v>
      </c>
      <c r="L142" s="188">
        <f t="shared" si="23"/>
        <v>1.3888339949167552</v>
      </c>
      <c r="M142" s="187">
        <v>7.9866488651535379</v>
      </c>
      <c r="N142" s="188">
        <f t="shared" si="24"/>
        <v>1.0545159011646179</v>
      </c>
    </row>
    <row r="143" spans="2:15" x14ac:dyDescent="0.25">
      <c r="B143" s="117" t="s">
        <v>75</v>
      </c>
      <c r="C143" s="187">
        <v>4.5850622406639001</v>
      </c>
      <c r="D143" s="188">
        <v>-6.706719846132037</v>
      </c>
      <c r="E143" s="187">
        <v>12.169139465875372</v>
      </c>
      <c r="F143" s="188">
        <f t="shared" si="22"/>
        <v>7.5840772252114714</v>
      </c>
      <c r="G143" s="187">
        <v>4.5830090791180282</v>
      </c>
      <c r="H143" s="188">
        <f t="shared" si="22"/>
        <v>-7.5861303867573433</v>
      </c>
      <c r="I143" s="187">
        <v>6.3925327951564075</v>
      </c>
      <c r="J143" s="188">
        <f t="shared" si="22"/>
        <v>1.8095237160383792</v>
      </c>
      <c r="K143" s="187">
        <v>6.4939759036144578</v>
      </c>
      <c r="L143" s="188">
        <f t="shared" si="23"/>
        <v>0.10144310845805027</v>
      </c>
      <c r="M143" s="187">
        <v>4.7348798674399335</v>
      </c>
      <c r="N143" s="188">
        <f t="shared" si="24"/>
        <v>-1.7590960361745243</v>
      </c>
    </row>
    <row r="144" spans="2:15" x14ac:dyDescent="0.25">
      <c r="B144" s="117" t="s">
        <v>77</v>
      </c>
      <c r="C144" s="187" t="s">
        <v>243</v>
      </c>
      <c r="D144" s="188" t="s">
        <v>243</v>
      </c>
      <c r="E144" s="187">
        <v>16.604166666666668</v>
      </c>
      <c r="F144" s="188" t="str">
        <f>IFERROR(E144-C144,"-")</f>
        <v>-</v>
      </c>
      <c r="G144" s="187">
        <v>8.2644444444444449</v>
      </c>
      <c r="H144" s="188">
        <f>IFERROR(G144-E144,"-")</f>
        <v>-8.3397222222222229</v>
      </c>
      <c r="I144" s="187">
        <v>6.2307692307692308</v>
      </c>
      <c r="J144" s="188">
        <f>IFERROR(I144-G144,"-")</f>
        <v>-2.0336752136752141</v>
      </c>
      <c r="K144" s="187">
        <v>7.5632377740303545</v>
      </c>
      <c r="L144" s="188">
        <f>IFERROR(K144-I144,"-")</f>
        <v>1.3324685432611236</v>
      </c>
      <c r="M144" s="187"/>
      <c r="N144" s="188"/>
    </row>
    <row r="145" spans="1:15" x14ac:dyDescent="0.25">
      <c r="B145" s="117" t="s">
        <v>79</v>
      </c>
      <c r="C145" s="187" t="s">
        <v>243</v>
      </c>
      <c r="D145" s="188" t="s">
        <v>243</v>
      </c>
      <c r="E145" s="187">
        <v>14.590452261306533</v>
      </c>
      <c r="F145" s="188" t="str">
        <f t="shared" ref="F145:J153" si="25">IFERROR(E145-C145,"-")</f>
        <v>-</v>
      </c>
      <c r="G145" s="187">
        <v>9.8229166666666661</v>
      </c>
      <c r="H145" s="188">
        <f t="shared" si="25"/>
        <v>-4.7675355946398668</v>
      </c>
      <c r="I145" s="187">
        <v>13.061185468451242</v>
      </c>
      <c r="J145" s="188">
        <f t="shared" si="25"/>
        <v>3.2382688017845762</v>
      </c>
      <c r="K145" s="187">
        <v>7.9407540394973068</v>
      </c>
      <c r="L145" s="188">
        <f t="shared" ref="L145:L153" si="26">IFERROR(K145-I145,"-")</f>
        <v>-5.1204314289539354</v>
      </c>
      <c r="M145" s="187"/>
      <c r="N145" s="188"/>
    </row>
    <row r="146" spans="1:15" x14ac:dyDescent="0.25">
      <c r="B146" s="117" t="s">
        <v>81</v>
      </c>
      <c r="C146" s="187" t="s">
        <v>243</v>
      </c>
      <c r="D146" s="188" t="s">
        <v>243</v>
      </c>
      <c r="E146" s="187">
        <v>4.7831498324557202</v>
      </c>
      <c r="F146" s="188" t="str">
        <f t="shared" si="25"/>
        <v>-</v>
      </c>
      <c r="G146" s="187">
        <v>12.960893854748603</v>
      </c>
      <c r="H146" s="188">
        <f t="shared" si="25"/>
        <v>8.1777440222928828</v>
      </c>
      <c r="I146" s="187">
        <v>6.6303317535545023</v>
      </c>
      <c r="J146" s="188">
        <f t="shared" si="25"/>
        <v>-6.3305621011941007</v>
      </c>
      <c r="K146" s="187">
        <v>6.8303393213572852</v>
      </c>
      <c r="L146" s="188">
        <f t="shared" si="26"/>
        <v>0.20000756780278284</v>
      </c>
      <c r="M146" s="187"/>
      <c r="N146" s="188"/>
    </row>
    <row r="147" spans="1:15" x14ac:dyDescent="0.25">
      <c r="B147" s="117" t="s">
        <v>83</v>
      </c>
      <c r="C147" s="187" t="s">
        <v>243</v>
      </c>
      <c r="D147" s="188" t="s">
        <v>243</v>
      </c>
      <c r="E147" s="187">
        <v>13.025882352941176</v>
      </c>
      <c r="F147" s="188" t="str">
        <f t="shared" si="25"/>
        <v>-</v>
      </c>
      <c r="G147" s="187">
        <v>13.676595744680851</v>
      </c>
      <c r="H147" s="188">
        <f t="shared" si="25"/>
        <v>0.65071339173967502</v>
      </c>
      <c r="I147" s="187">
        <v>7.0081521739130439</v>
      </c>
      <c r="J147" s="188">
        <f t="shared" si="25"/>
        <v>-6.6684435707678071</v>
      </c>
      <c r="K147" s="187">
        <v>6.9790476190476189</v>
      </c>
      <c r="L147" s="188">
        <f t="shared" si="26"/>
        <v>-2.9104554865424959E-2</v>
      </c>
      <c r="M147" s="187"/>
      <c r="N147" s="188"/>
    </row>
    <row r="148" spans="1:15" x14ac:dyDescent="0.25">
      <c r="B148" s="117" t="s">
        <v>85</v>
      </c>
      <c r="C148" s="187">
        <v>6.7066326530612246</v>
      </c>
      <c r="D148" s="188">
        <v>-0.55278157288019791</v>
      </c>
      <c r="E148" s="187">
        <v>9.3961218836565106</v>
      </c>
      <c r="F148" s="188">
        <f t="shared" si="25"/>
        <v>2.689489230595286</v>
      </c>
      <c r="G148" s="187">
        <v>8.1945205479452063</v>
      </c>
      <c r="H148" s="188">
        <f t="shared" si="25"/>
        <v>-1.2016013357113042</v>
      </c>
      <c r="I148" s="187">
        <v>8.0383480825958706</v>
      </c>
      <c r="J148" s="188">
        <f t="shared" si="25"/>
        <v>-0.15617246534933571</v>
      </c>
      <c r="K148" s="187">
        <v>7.5965217391304352</v>
      </c>
      <c r="L148" s="188">
        <f t="shared" si="26"/>
        <v>-0.44182634346543548</v>
      </c>
      <c r="M148" s="187"/>
      <c r="N148" s="188"/>
    </row>
    <row r="149" spans="1:15" x14ac:dyDescent="0.25">
      <c r="B149" s="117" t="s">
        <v>87</v>
      </c>
      <c r="C149" s="187">
        <v>9.6896551724137936</v>
      </c>
      <c r="D149" s="188">
        <v>1.0668828951860707</v>
      </c>
      <c r="E149" s="187">
        <v>7.9540229885057467</v>
      </c>
      <c r="F149" s="188">
        <f t="shared" si="25"/>
        <v>-1.7356321839080469</v>
      </c>
      <c r="G149" s="187">
        <v>4.7848410757946214</v>
      </c>
      <c r="H149" s="188">
        <f t="shared" si="25"/>
        <v>-3.1691819127111254</v>
      </c>
      <c r="I149" s="187">
        <v>6.5543859649122806</v>
      </c>
      <c r="J149" s="188">
        <f t="shared" si="25"/>
        <v>1.7695448891176593</v>
      </c>
      <c r="K149" s="187">
        <v>7.6707818930041149</v>
      </c>
      <c r="L149" s="188">
        <f t="shared" si="26"/>
        <v>1.1163959280918343</v>
      </c>
      <c r="M149" s="187"/>
      <c r="N149" s="188"/>
    </row>
    <row r="150" spans="1:15" x14ac:dyDescent="0.25">
      <c r="A150" s="123"/>
      <c r="B150" s="117" t="s">
        <v>89</v>
      </c>
      <c r="C150" s="187">
        <v>5.1395348837209305</v>
      </c>
      <c r="D150" s="188">
        <v>-3.181732084604862</v>
      </c>
      <c r="E150" s="187">
        <v>7.3981191222570537</v>
      </c>
      <c r="F150" s="188">
        <f t="shared" si="25"/>
        <v>2.2585842385361232</v>
      </c>
      <c r="G150" s="187">
        <v>6.2121212121212119</v>
      </c>
      <c r="H150" s="188">
        <f t="shared" si="25"/>
        <v>-1.1859979101358418</v>
      </c>
      <c r="I150" s="187">
        <v>7.5462478184991273</v>
      </c>
      <c r="J150" s="188">
        <f t="shared" si="25"/>
        <v>1.3341266063779154</v>
      </c>
      <c r="K150" s="187">
        <v>7.9536152796725785</v>
      </c>
      <c r="L150" s="188">
        <f t="shared" si="26"/>
        <v>0.40736746117345124</v>
      </c>
      <c r="M150" s="187"/>
      <c r="N150" s="188"/>
    </row>
    <row r="151" spans="1:15" x14ac:dyDescent="0.25">
      <c r="B151" s="117" t="s">
        <v>91</v>
      </c>
      <c r="C151" s="187">
        <v>3.862222222222222</v>
      </c>
      <c r="D151" s="188">
        <v>-4.9532284215546021</v>
      </c>
      <c r="E151" s="187">
        <v>8.9674220963172804</v>
      </c>
      <c r="F151" s="188">
        <f t="shared" si="25"/>
        <v>5.1051998740950584</v>
      </c>
      <c r="G151" s="187">
        <v>5.2242798353909468</v>
      </c>
      <c r="H151" s="188">
        <f t="shared" si="25"/>
        <v>-3.7431422609263336</v>
      </c>
      <c r="I151" s="187">
        <v>6.2333333333333334</v>
      </c>
      <c r="J151" s="188">
        <f t="shared" si="25"/>
        <v>1.0090534979423866</v>
      </c>
      <c r="K151" s="187">
        <v>7.3637274549098199</v>
      </c>
      <c r="L151" s="188">
        <f t="shared" si="26"/>
        <v>1.1303941215764866</v>
      </c>
      <c r="M151" s="187"/>
      <c r="N151" s="188"/>
    </row>
    <row r="152" spans="1:15" x14ac:dyDescent="0.25">
      <c r="B152" s="117" t="s">
        <v>93</v>
      </c>
      <c r="C152" s="187">
        <v>5.5427631578947372</v>
      </c>
      <c r="D152" s="188">
        <v>-7.4595705643923109</v>
      </c>
      <c r="E152" s="187">
        <v>6.4748110831234253</v>
      </c>
      <c r="F152" s="188">
        <f t="shared" si="25"/>
        <v>0.93204792522868818</v>
      </c>
      <c r="G152" s="187">
        <v>5.8742514970059876</v>
      </c>
      <c r="H152" s="188">
        <f t="shared" si="25"/>
        <v>-0.60055958611743776</v>
      </c>
      <c r="I152" s="187">
        <v>6.0465116279069768</v>
      </c>
      <c r="J152" s="188">
        <f t="shared" si="25"/>
        <v>0.17226013090098924</v>
      </c>
      <c r="K152" s="187">
        <v>8.2883116883116887</v>
      </c>
      <c r="L152" s="188">
        <f t="shared" si="26"/>
        <v>2.2418000604047119</v>
      </c>
      <c r="M152" s="187"/>
      <c r="N152" s="188"/>
    </row>
    <row r="153" spans="1:15" ht="15.75" x14ac:dyDescent="0.25">
      <c r="B153" s="120" t="s">
        <v>30</v>
      </c>
      <c r="C153" s="189">
        <v>7.0547388176415389</v>
      </c>
      <c r="D153" s="190">
        <v>-2.3240815850979075</v>
      </c>
      <c r="E153" s="189">
        <v>7.9309434486591632</v>
      </c>
      <c r="F153" s="190">
        <f t="shared" si="25"/>
        <v>0.87620463101762436</v>
      </c>
      <c r="G153" s="189">
        <v>6.613911290322581</v>
      </c>
      <c r="H153" s="190">
        <f t="shared" si="25"/>
        <v>-1.3170321583365823</v>
      </c>
      <c r="I153" s="189">
        <v>6.7909909909909913</v>
      </c>
      <c r="J153" s="190">
        <f t="shared" si="25"/>
        <v>0.17707970066841039</v>
      </c>
      <c r="K153" s="189">
        <v>7.134335368717708</v>
      </c>
      <c r="L153" s="190">
        <f t="shared" si="26"/>
        <v>0.34334437772671667</v>
      </c>
      <c r="M153" s="189">
        <v>6.8122332859174968</v>
      </c>
      <c r="N153" s="190">
        <v>0.6549258705107297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286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v>2020</v>
      </c>
      <c r="D161" s="295"/>
      <c r="E161" s="296">
        <v>2021</v>
      </c>
      <c r="F161" s="295"/>
      <c r="G161" s="296">
        <v>2022</v>
      </c>
      <c r="H161" s="295"/>
      <c r="I161" s="296">
        <v>2023</v>
      </c>
      <c r="J161" s="295"/>
      <c r="K161" s="296">
        <v>2024</v>
      </c>
      <c r="L161" s="295"/>
      <c r="M161" s="296"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7">
        <v>5.938104448742747</v>
      </c>
      <c r="D163" s="188">
        <v>-3.2944078665281893</v>
      </c>
      <c r="E163" s="187">
        <v>1.9777777777777779</v>
      </c>
      <c r="F163" s="188">
        <f t="shared" ref="F163:J165" si="27">IFERROR(E163-C163,"-")</f>
        <v>-3.9603266709649692</v>
      </c>
      <c r="G163" s="187">
        <v>6.2176258992805753</v>
      </c>
      <c r="H163" s="188">
        <f t="shared" si="27"/>
        <v>4.2398481215027974</v>
      </c>
      <c r="I163" s="187">
        <v>5.1819338422391859</v>
      </c>
      <c r="J163" s="188">
        <f t="shared" si="27"/>
        <v>-1.0356920570413894</v>
      </c>
      <c r="K163" s="187">
        <v>5.5057324840764332</v>
      </c>
      <c r="L163" s="188">
        <f t="shared" ref="L163:L165" si="28">IFERROR(K163-I163,"-")</f>
        <v>0.32379864183724738</v>
      </c>
      <c r="M163" s="187">
        <v>5.8741319444444446</v>
      </c>
      <c r="N163" s="188">
        <f t="shared" ref="N163:N165" si="29">IFERROR(M163-K163,"-")</f>
        <v>0.36839946036801141</v>
      </c>
    </row>
    <row r="164" spans="2:14" x14ac:dyDescent="0.25">
      <c r="B164" s="117" t="s">
        <v>73</v>
      </c>
      <c r="C164" s="187">
        <v>4.3893939393939396</v>
      </c>
      <c r="D164" s="188">
        <v>-2.5414186108876375</v>
      </c>
      <c r="E164" s="187">
        <v>6.0033557046979862</v>
      </c>
      <c r="F164" s="188">
        <f t="shared" si="27"/>
        <v>1.6139617653040466</v>
      </c>
      <c r="G164" s="187">
        <v>5.9796380090497738</v>
      </c>
      <c r="H164" s="188">
        <f t="shared" si="27"/>
        <v>-2.3717695648212356E-2</v>
      </c>
      <c r="I164" s="187">
        <v>4.8488745980707399</v>
      </c>
      <c r="J164" s="188">
        <f t="shared" si="27"/>
        <v>-1.1307634109790339</v>
      </c>
      <c r="K164" s="187">
        <v>5.2434266327396095</v>
      </c>
      <c r="L164" s="188">
        <f t="shared" si="28"/>
        <v>0.39455203466886957</v>
      </c>
      <c r="M164" s="187">
        <v>5.3264248704663215</v>
      </c>
      <c r="N164" s="188">
        <f t="shared" si="29"/>
        <v>8.2998237726711999E-2</v>
      </c>
    </row>
    <row r="165" spans="2:14" x14ac:dyDescent="0.25">
      <c r="B165" s="117" t="s">
        <v>75</v>
      </c>
      <c r="C165" s="187">
        <v>4.2316715542521992</v>
      </c>
      <c r="D165" s="188">
        <v>-3.5035422765030324</v>
      </c>
      <c r="E165" s="187">
        <v>12.337563451776649</v>
      </c>
      <c r="F165" s="188">
        <f t="shared" si="27"/>
        <v>8.1058918975244509</v>
      </c>
      <c r="G165" s="187">
        <v>5.2607385079125848</v>
      </c>
      <c r="H165" s="188">
        <f t="shared" si="27"/>
        <v>-7.0768249438640645</v>
      </c>
      <c r="I165" s="187">
        <v>5.5905752753977964</v>
      </c>
      <c r="J165" s="188">
        <f t="shared" si="27"/>
        <v>0.32983676748521162</v>
      </c>
      <c r="K165" s="187">
        <v>6.1583541147132168</v>
      </c>
      <c r="L165" s="188">
        <f t="shared" si="28"/>
        <v>0.56777883931542039</v>
      </c>
      <c r="M165" s="187">
        <v>5.303303303303303</v>
      </c>
      <c r="N165" s="188">
        <f t="shared" si="29"/>
        <v>-0.85505081140991379</v>
      </c>
    </row>
    <row r="166" spans="2:14" x14ac:dyDescent="0.25">
      <c r="B166" s="117" t="s">
        <v>77</v>
      </c>
      <c r="C166" s="187" t="s">
        <v>243</v>
      </c>
      <c r="D166" s="188" t="s">
        <v>243</v>
      </c>
      <c r="E166" s="187">
        <v>12.670378619153675</v>
      </c>
      <c r="F166" s="188" t="str">
        <f>IFERROR(E166-C166,"-")</f>
        <v>-</v>
      </c>
      <c r="G166" s="187">
        <v>9.519154557463672</v>
      </c>
      <c r="H166" s="188">
        <f>IFERROR(G166-E166,"-")</f>
        <v>-3.1512240616900034</v>
      </c>
      <c r="I166" s="187">
        <v>4.7073170731707314</v>
      </c>
      <c r="J166" s="188">
        <f>IFERROR(I166-G166,"-")</f>
        <v>-4.8118374842929406</v>
      </c>
      <c r="K166" s="187">
        <v>5.5823442136498516</v>
      </c>
      <c r="L166" s="188">
        <f>IFERROR(K166-I166,"-")</f>
        <v>0.87502714047912011</v>
      </c>
      <c r="M166" s="187"/>
      <c r="N166" s="188"/>
    </row>
    <row r="167" spans="2:14" x14ac:dyDescent="0.25">
      <c r="B167" s="117" t="s">
        <v>79</v>
      </c>
      <c r="C167" s="187" t="s">
        <v>243</v>
      </c>
      <c r="D167" s="188" t="s">
        <v>243</v>
      </c>
      <c r="E167" s="187">
        <v>8.8278236914600559</v>
      </c>
      <c r="F167" s="188" t="str">
        <f t="shared" ref="F167:J175" si="30">IFERROR(E167-C167,"-")</f>
        <v>-</v>
      </c>
      <c r="G167" s="187">
        <v>8.5892307692307686</v>
      </c>
      <c r="H167" s="188">
        <f t="shared" si="30"/>
        <v>-0.2385929222292873</v>
      </c>
      <c r="I167" s="187">
        <v>5.8108108108108105</v>
      </c>
      <c r="J167" s="188">
        <f t="shared" si="30"/>
        <v>-2.778419958419958</v>
      </c>
      <c r="K167" s="187">
        <v>5.4254787676935887</v>
      </c>
      <c r="L167" s="188">
        <f t="shared" ref="L167:L175" si="31">IFERROR(K167-I167,"-")</f>
        <v>-0.3853320431172218</v>
      </c>
      <c r="M167" s="187"/>
      <c r="N167" s="188"/>
    </row>
    <row r="168" spans="2:14" x14ac:dyDescent="0.25">
      <c r="B168" s="117" t="s">
        <v>81</v>
      </c>
      <c r="C168" s="187" t="s">
        <v>243</v>
      </c>
      <c r="D168" s="188" t="s">
        <v>243</v>
      </c>
      <c r="E168" s="187">
        <v>13.403603603603603</v>
      </c>
      <c r="F168" s="188" t="str">
        <f t="shared" si="30"/>
        <v>-</v>
      </c>
      <c r="G168" s="187">
        <v>9.0412979351032448</v>
      </c>
      <c r="H168" s="188">
        <f t="shared" si="30"/>
        <v>-4.3623056685003583</v>
      </c>
      <c r="I168" s="187">
        <v>6.2152641878669277</v>
      </c>
      <c r="J168" s="188">
        <f t="shared" si="30"/>
        <v>-2.8260337472363171</v>
      </c>
      <c r="K168" s="187">
        <v>7.024236037934668</v>
      </c>
      <c r="L168" s="188">
        <f t="shared" si="31"/>
        <v>0.80897185006774031</v>
      </c>
      <c r="M168" s="187"/>
      <c r="N168" s="188"/>
    </row>
    <row r="169" spans="2:14" x14ac:dyDescent="0.25">
      <c r="B169" s="117" t="s">
        <v>83</v>
      </c>
      <c r="C169" s="187" t="s">
        <v>243</v>
      </c>
      <c r="D169" s="188" t="s">
        <v>243</v>
      </c>
      <c r="E169" s="187">
        <v>12.340579710144928</v>
      </c>
      <c r="F169" s="188" t="str">
        <f t="shared" si="30"/>
        <v>-</v>
      </c>
      <c r="G169" s="187">
        <v>7.4050387596899228</v>
      </c>
      <c r="H169" s="188">
        <f t="shared" si="30"/>
        <v>-4.935540950455005</v>
      </c>
      <c r="I169" s="187">
        <v>6.7743589743589743</v>
      </c>
      <c r="J169" s="188">
        <f t="shared" si="30"/>
        <v>-0.63067978533094848</v>
      </c>
      <c r="K169" s="187">
        <v>5.4546912590216516</v>
      </c>
      <c r="L169" s="188">
        <f t="shared" si="31"/>
        <v>-1.3196677153373226</v>
      </c>
      <c r="M169" s="187"/>
      <c r="N169" s="188"/>
    </row>
    <row r="170" spans="2:14" x14ac:dyDescent="0.25">
      <c r="B170" s="117" t="s">
        <v>85</v>
      </c>
      <c r="C170" s="187">
        <v>7.812206572769953</v>
      </c>
      <c r="D170" s="188">
        <v>-1.0285531058275632</v>
      </c>
      <c r="E170" s="187">
        <v>11.88422247446084</v>
      </c>
      <c r="F170" s="188">
        <f t="shared" si="30"/>
        <v>4.0720159016908868</v>
      </c>
      <c r="G170" s="187">
        <v>6.9071883530482259</v>
      </c>
      <c r="H170" s="188">
        <f t="shared" si="30"/>
        <v>-4.9770341214126139</v>
      </c>
      <c r="I170" s="187">
        <v>7.71830985915493</v>
      </c>
      <c r="J170" s="188">
        <f t="shared" si="30"/>
        <v>0.81112150610670408</v>
      </c>
      <c r="K170" s="187">
        <v>5.6917431192660555</v>
      </c>
      <c r="L170" s="188">
        <f t="shared" si="31"/>
        <v>-2.0265667398888745</v>
      </c>
      <c r="M170" s="187"/>
      <c r="N170" s="188"/>
    </row>
    <row r="171" spans="2:14" x14ac:dyDescent="0.25">
      <c r="B171" s="117" t="s">
        <v>87</v>
      </c>
      <c r="C171" s="187">
        <v>6.5802469135802468</v>
      </c>
      <c r="D171" s="188">
        <v>-2.528561376575194</v>
      </c>
      <c r="E171" s="187">
        <v>12.139837398373984</v>
      </c>
      <c r="F171" s="188">
        <f t="shared" si="30"/>
        <v>5.5595904847937376</v>
      </c>
      <c r="G171" s="187">
        <v>6.6670353982300883</v>
      </c>
      <c r="H171" s="188">
        <f t="shared" si="30"/>
        <v>-5.4728020001438962</v>
      </c>
      <c r="I171" s="187">
        <v>8.5570469798657722</v>
      </c>
      <c r="J171" s="188">
        <f t="shared" si="30"/>
        <v>1.8900115816356839</v>
      </c>
      <c r="K171" s="187">
        <v>6.1805447470817123</v>
      </c>
      <c r="L171" s="188">
        <f t="shared" si="31"/>
        <v>-2.3765022327840599</v>
      </c>
      <c r="M171" s="187"/>
      <c r="N171" s="188"/>
    </row>
    <row r="172" spans="2:14" x14ac:dyDescent="0.25">
      <c r="B172" s="117" t="s">
        <v>89</v>
      </c>
      <c r="C172" s="187">
        <v>6.8289473684210522</v>
      </c>
      <c r="D172" s="188">
        <v>-1.4592622385658478</v>
      </c>
      <c r="E172" s="187">
        <v>9.1653027823240585</v>
      </c>
      <c r="F172" s="188">
        <f t="shared" si="30"/>
        <v>2.3363554139030063</v>
      </c>
      <c r="G172" s="187">
        <v>6.0141467727674627</v>
      </c>
      <c r="H172" s="188">
        <f t="shared" si="30"/>
        <v>-3.1511560095565958</v>
      </c>
      <c r="I172" s="187">
        <v>5.2829736211031175</v>
      </c>
      <c r="J172" s="188">
        <f t="shared" si="30"/>
        <v>-0.73117315166434516</v>
      </c>
      <c r="K172" s="187">
        <v>6.4866151100535392</v>
      </c>
      <c r="L172" s="188">
        <f t="shared" si="31"/>
        <v>1.2036414889504217</v>
      </c>
      <c r="M172" s="187"/>
      <c r="N172" s="188"/>
    </row>
    <row r="173" spans="2:14" x14ac:dyDescent="0.25">
      <c r="B173" s="117" t="s">
        <v>91</v>
      </c>
      <c r="C173" s="187">
        <v>3.7534246575342465</v>
      </c>
      <c r="D173" s="188">
        <v>-2.0111384492618702</v>
      </c>
      <c r="E173" s="187">
        <v>8.2072243346007596</v>
      </c>
      <c r="F173" s="188">
        <f t="shared" si="30"/>
        <v>4.4537996770665131</v>
      </c>
      <c r="G173" s="187">
        <v>6.8518518518518521</v>
      </c>
      <c r="H173" s="188">
        <f t="shared" si="30"/>
        <v>-1.3553724827489075</v>
      </c>
      <c r="I173" s="187">
        <v>5.211267605633803</v>
      </c>
      <c r="J173" s="188">
        <f t="shared" si="30"/>
        <v>-1.6405842462180491</v>
      </c>
      <c r="K173" s="187">
        <v>6.8727436823104693</v>
      </c>
      <c r="L173" s="188">
        <f t="shared" si="31"/>
        <v>1.6614760766766663</v>
      </c>
      <c r="M173" s="187"/>
      <c r="N173" s="188"/>
    </row>
    <row r="174" spans="2:14" x14ac:dyDescent="0.25">
      <c r="B174" s="117" t="s">
        <v>93</v>
      </c>
      <c r="C174" s="187">
        <v>6.1297709923664119</v>
      </c>
      <c r="D174" s="188">
        <v>-0.17424910813610062</v>
      </c>
      <c r="E174" s="187">
        <v>5.6374829001367992</v>
      </c>
      <c r="F174" s="188">
        <f t="shared" si="30"/>
        <v>-0.49228809222961267</v>
      </c>
      <c r="G174" s="187">
        <v>5.157782515991471</v>
      </c>
      <c r="H174" s="188">
        <f t="shared" si="30"/>
        <v>-0.47970038414532823</v>
      </c>
      <c r="I174" s="187">
        <v>4.7777777777777777</v>
      </c>
      <c r="J174" s="188">
        <f t="shared" si="30"/>
        <v>-0.38000473821369329</v>
      </c>
      <c r="K174" s="187">
        <v>6.3512195121951223</v>
      </c>
      <c r="L174" s="188">
        <f t="shared" si="31"/>
        <v>1.5734417344173446</v>
      </c>
      <c r="M174" s="187"/>
      <c r="N174" s="188"/>
    </row>
    <row r="175" spans="2:14" ht="15.75" x14ac:dyDescent="0.25">
      <c r="B175" s="120" t="s">
        <v>30</v>
      </c>
      <c r="C175" s="189">
        <v>5.5576461168935145</v>
      </c>
      <c r="D175" s="190">
        <v>-2.5795449832735775</v>
      </c>
      <c r="E175" s="189">
        <v>9.9629410020753042</v>
      </c>
      <c r="F175" s="190">
        <f t="shared" si="30"/>
        <v>4.4052948851817897</v>
      </c>
      <c r="G175" s="189">
        <v>6.6787385554425232</v>
      </c>
      <c r="H175" s="190">
        <f t="shared" si="30"/>
        <v>-3.284202446632781</v>
      </c>
      <c r="I175" s="189">
        <v>5.687565230356344</v>
      </c>
      <c r="J175" s="190">
        <f t="shared" si="30"/>
        <v>-0.99117332508617917</v>
      </c>
      <c r="K175" s="189">
        <v>5.9830817830817828</v>
      </c>
      <c r="L175" s="190">
        <f t="shared" si="31"/>
        <v>0.29551655272543886</v>
      </c>
      <c r="M175" s="189">
        <v>5.4754220456802383</v>
      </c>
      <c r="N175" s="190">
        <v>-0.10773052120334814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287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v>2020</v>
      </c>
      <c r="D183" s="295"/>
      <c r="E183" s="296">
        <v>2021</v>
      </c>
      <c r="F183" s="295"/>
      <c r="G183" s="296">
        <v>2022</v>
      </c>
      <c r="H183" s="295"/>
      <c r="I183" s="296">
        <v>2023</v>
      </c>
      <c r="J183" s="295"/>
      <c r="K183" s="296">
        <v>2024</v>
      </c>
      <c r="L183" s="295"/>
      <c r="M183" s="296"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7">
        <v>6.3968749999999996</v>
      </c>
      <c r="D185" s="188">
        <v>-5.1437610424028275</v>
      </c>
      <c r="E185" s="187">
        <v>4.8</v>
      </c>
      <c r="F185" s="188">
        <f t="shared" ref="F185:J187" si="32">IFERROR(E185-C185,"-")</f>
        <v>-1.5968749999999998</v>
      </c>
      <c r="G185" s="187">
        <v>8.4686098654708513</v>
      </c>
      <c r="H185" s="188">
        <f t="shared" si="32"/>
        <v>3.6686098654708514</v>
      </c>
      <c r="I185" s="187">
        <v>6.9557894736842103</v>
      </c>
      <c r="J185" s="188">
        <f t="shared" si="32"/>
        <v>-1.512820391786641</v>
      </c>
      <c r="K185" s="187">
        <v>6.4937500000000004</v>
      </c>
      <c r="L185" s="188">
        <f t="shared" ref="L185:L187" si="33">IFERROR(K185-I185,"-")</f>
        <v>-0.46203947368420994</v>
      </c>
      <c r="M185" s="187">
        <v>7.4090909090909092</v>
      </c>
      <c r="N185" s="188">
        <f t="shared" ref="N185:N187" si="34">IFERROR(M185-K185,"-")</f>
        <v>0.91534090909090882</v>
      </c>
    </row>
    <row r="186" spans="1:15" x14ac:dyDescent="0.25">
      <c r="B186" s="117" t="s">
        <v>73</v>
      </c>
      <c r="C186" s="187">
        <v>7.1520618556701034</v>
      </c>
      <c r="D186" s="188">
        <v>-0.88793814432989571</v>
      </c>
      <c r="E186" s="187">
        <v>3.88</v>
      </c>
      <c r="F186" s="188">
        <f t="shared" si="32"/>
        <v>-3.2720618556701035</v>
      </c>
      <c r="G186" s="187">
        <v>5.5279503105590067</v>
      </c>
      <c r="H186" s="188">
        <f t="shared" si="32"/>
        <v>1.6479503105590068</v>
      </c>
      <c r="I186" s="187">
        <v>7.1404682274247495</v>
      </c>
      <c r="J186" s="188">
        <f t="shared" si="32"/>
        <v>1.6125179168657429</v>
      </c>
      <c r="K186" s="187">
        <v>5.6514032496307234</v>
      </c>
      <c r="L186" s="188">
        <f t="shared" si="33"/>
        <v>-1.4890649777940261</v>
      </c>
      <c r="M186" s="187">
        <v>6.2104166666666663</v>
      </c>
      <c r="N186" s="188">
        <f t="shared" si="34"/>
        <v>0.55901341703594287</v>
      </c>
    </row>
    <row r="187" spans="1:15" x14ac:dyDescent="0.25">
      <c r="B187" s="117" t="s">
        <v>75</v>
      </c>
      <c r="C187" s="187">
        <v>6.0179640718562872</v>
      </c>
      <c r="D187" s="188">
        <v>-0.97203592814371298</v>
      </c>
      <c r="E187" s="187">
        <v>26.625</v>
      </c>
      <c r="F187" s="188">
        <f t="shared" si="32"/>
        <v>20.607035928143713</v>
      </c>
      <c r="G187" s="187">
        <v>8.4092592592592599</v>
      </c>
      <c r="H187" s="188">
        <f t="shared" si="32"/>
        <v>-18.215740740740742</v>
      </c>
      <c r="I187" s="187">
        <v>8.2876344086021501</v>
      </c>
      <c r="J187" s="188">
        <f t="shared" si="32"/>
        <v>-0.12162485065710982</v>
      </c>
      <c r="K187" s="187">
        <v>5.971830985915493</v>
      </c>
      <c r="L187" s="188">
        <f t="shared" si="33"/>
        <v>-2.3158034226866571</v>
      </c>
      <c r="M187" s="187">
        <v>7.0860585197934594</v>
      </c>
      <c r="N187" s="188">
        <f t="shared" si="34"/>
        <v>1.1142275338779664</v>
      </c>
    </row>
    <row r="188" spans="1:15" x14ac:dyDescent="0.25">
      <c r="B188" s="117" t="s">
        <v>77</v>
      </c>
      <c r="C188" s="187" t="s">
        <v>243</v>
      </c>
      <c r="D188" s="188" t="s">
        <v>243</v>
      </c>
      <c r="E188" s="187">
        <v>12.12087912087912</v>
      </c>
      <c r="F188" s="188" t="str">
        <f>IFERROR(E188-C188,"-")</f>
        <v>-</v>
      </c>
      <c r="G188" s="187">
        <v>10.045028142589118</v>
      </c>
      <c r="H188" s="188">
        <f>IFERROR(G188-E188,"-")</f>
        <v>-2.0758509782900028</v>
      </c>
      <c r="I188" s="187">
        <v>8.3674242424242422</v>
      </c>
      <c r="J188" s="188">
        <f>IFERROR(I188-G188,"-")</f>
        <v>-1.6776039001648755</v>
      </c>
      <c r="K188" s="187">
        <v>6.8112745098039218</v>
      </c>
      <c r="L188" s="188">
        <f>IFERROR(K188-I188,"-")</f>
        <v>-1.5561497326203204</v>
      </c>
      <c r="M188" s="187"/>
      <c r="N188" s="188"/>
    </row>
    <row r="189" spans="1:15" x14ac:dyDescent="0.25">
      <c r="B189" s="117" t="s">
        <v>79</v>
      </c>
      <c r="C189" s="187" t="s">
        <v>243</v>
      </c>
      <c r="D189" s="188" t="s">
        <v>243</v>
      </c>
      <c r="E189" s="187">
        <v>8.9658385093167698</v>
      </c>
      <c r="F189" s="188" t="str">
        <f t="shared" ref="F189:J197" si="35">IFERROR(E189-C189,"-")</f>
        <v>-</v>
      </c>
      <c r="G189" s="187">
        <v>11.530909090909091</v>
      </c>
      <c r="H189" s="188">
        <f t="shared" si="35"/>
        <v>2.5650705815923214</v>
      </c>
      <c r="I189" s="187">
        <v>5.6338797814207648</v>
      </c>
      <c r="J189" s="188">
        <f t="shared" si="35"/>
        <v>-5.8970293094883264</v>
      </c>
      <c r="K189" s="187">
        <v>6.777358490566038</v>
      </c>
      <c r="L189" s="188">
        <f t="shared" ref="L189:L197" si="36">IFERROR(K189-I189,"-")</f>
        <v>1.1434787091452732</v>
      </c>
      <c r="M189" s="187"/>
      <c r="N189" s="188"/>
    </row>
    <row r="190" spans="1:15" x14ac:dyDescent="0.25">
      <c r="B190" s="117" t="s">
        <v>120</v>
      </c>
      <c r="C190" s="187" t="s">
        <v>243</v>
      </c>
      <c r="D190" s="188" t="s">
        <v>243</v>
      </c>
      <c r="E190" s="187">
        <v>9.638461538461538</v>
      </c>
      <c r="F190" s="188" t="str">
        <f t="shared" si="35"/>
        <v>-</v>
      </c>
      <c r="G190" s="187">
        <v>21.8125</v>
      </c>
      <c r="H190" s="188">
        <f t="shared" si="35"/>
        <v>12.174038461538462</v>
      </c>
      <c r="I190" s="187">
        <v>6.134615384615385</v>
      </c>
      <c r="J190" s="188">
        <f t="shared" si="35"/>
        <v>-15.677884615384615</v>
      </c>
      <c r="K190" s="187">
        <v>5.4095238095238098</v>
      </c>
      <c r="L190" s="188">
        <f t="shared" si="36"/>
        <v>-0.72509157509157518</v>
      </c>
      <c r="M190" s="187"/>
      <c r="N190" s="188"/>
    </row>
    <row r="191" spans="1:15" x14ac:dyDescent="0.25">
      <c r="B191" s="117" t="s">
        <v>83</v>
      </c>
      <c r="C191" s="187" t="s">
        <v>243</v>
      </c>
      <c r="D191" s="188" t="s">
        <v>243</v>
      </c>
      <c r="E191" s="187">
        <v>10.96140350877193</v>
      </c>
      <c r="F191" s="188" t="str">
        <f t="shared" si="35"/>
        <v>-</v>
      </c>
      <c r="G191" s="187">
        <v>9.2523020257826882</v>
      </c>
      <c r="H191" s="188">
        <f t="shared" si="35"/>
        <v>-1.7091014829892419</v>
      </c>
      <c r="I191" s="187">
        <v>11.201712654614653</v>
      </c>
      <c r="J191" s="188">
        <f t="shared" si="35"/>
        <v>1.9494106288319646</v>
      </c>
      <c r="K191" s="187">
        <v>8.1009174311926611</v>
      </c>
      <c r="L191" s="188">
        <f t="shared" si="36"/>
        <v>-3.1007952234219918</v>
      </c>
      <c r="M191" s="187"/>
      <c r="N191" s="188"/>
    </row>
    <row r="192" spans="1:15" x14ac:dyDescent="0.25">
      <c r="B192" s="117" t="s">
        <v>85</v>
      </c>
      <c r="C192" s="187">
        <v>7.1864035087719298</v>
      </c>
      <c r="D192" s="188">
        <v>0.12773003938417471</v>
      </c>
      <c r="E192" s="187">
        <v>8.9747368421052638</v>
      </c>
      <c r="F192" s="188">
        <f t="shared" si="35"/>
        <v>1.788333333333334</v>
      </c>
      <c r="G192" s="187">
        <v>10.574866310160427</v>
      </c>
      <c r="H192" s="188">
        <f t="shared" si="35"/>
        <v>1.6001294680551634</v>
      </c>
      <c r="I192" s="187">
        <v>7.939516129032258</v>
      </c>
      <c r="J192" s="188">
        <f t="shared" si="35"/>
        <v>-2.6353501811281692</v>
      </c>
      <c r="K192" s="187">
        <v>7.3985765124555156</v>
      </c>
      <c r="L192" s="188">
        <f t="shared" si="36"/>
        <v>-0.54093961657674239</v>
      </c>
      <c r="M192" s="187"/>
      <c r="N192" s="188"/>
    </row>
    <row r="193" spans="2:15" x14ac:dyDescent="0.25">
      <c r="B193" s="117" t="s">
        <v>87</v>
      </c>
      <c r="C193" s="187">
        <v>6.9109816971713807</v>
      </c>
      <c r="D193" s="188">
        <v>-1.627170913270386</v>
      </c>
      <c r="E193" s="187">
        <v>7.5906148867313918</v>
      </c>
      <c r="F193" s="188">
        <f t="shared" si="35"/>
        <v>0.67963318956001117</v>
      </c>
      <c r="G193" s="187">
        <v>6.9741176470588231</v>
      </c>
      <c r="H193" s="188">
        <f t="shared" si="35"/>
        <v>-0.61649723967256875</v>
      </c>
      <c r="I193" s="187">
        <v>7.827027027027027</v>
      </c>
      <c r="J193" s="188">
        <f t="shared" si="35"/>
        <v>0.85290937996820393</v>
      </c>
      <c r="K193" s="187">
        <v>6.4055555555555559</v>
      </c>
      <c r="L193" s="188">
        <f t="shared" si="36"/>
        <v>-1.4214714714714711</v>
      </c>
      <c r="M193" s="187"/>
      <c r="N193" s="188"/>
    </row>
    <row r="194" spans="2:15" x14ac:dyDescent="0.25">
      <c r="B194" s="117" t="s">
        <v>89</v>
      </c>
      <c r="C194" s="187">
        <v>8.6809815950920246</v>
      </c>
      <c r="D194" s="188">
        <v>1.6202339315406231</v>
      </c>
      <c r="E194" s="187">
        <v>5.8525641025641022</v>
      </c>
      <c r="F194" s="188">
        <f t="shared" si="35"/>
        <v>-2.8284174925279224</v>
      </c>
      <c r="G194" s="187">
        <v>7.5658263305322127</v>
      </c>
      <c r="H194" s="188">
        <f t="shared" si="35"/>
        <v>1.7132622279681105</v>
      </c>
      <c r="I194" s="187">
        <v>5.9731903485254696</v>
      </c>
      <c r="J194" s="188">
        <f t="shared" si="35"/>
        <v>-1.5926359820067431</v>
      </c>
      <c r="K194" s="187">
        <v>6.4243421052631575</v>
      </c>
      <c r="L194" s="188">
        <f t="shared" si="36"/>
        <v>0.45115175673768793</v>
      </c>
      <c r="M194" s="187"/>
      <c r="N194" s="188"/>
    </row>
    <row r="195" spans="2:15" x14ac:dyDescent="0.25">
      <c r="B195" s="117" t="s">
        <v>91</v>
      </c>
      <c r="C195" s="187">
        <v>9.1086956521739122</v>
      </c>
      <c r="D195" s="188">
        <v>2.1142205140523656</v>
      </c>
      <c r="E195" s="187">
        <v>9.7633262260127935</v>
      </c>
      <c r="F195" s="188">
        <f t="shared" si="35"/>
        <v>0.65463057383888135</v>
      </c>
      <c r="G195" s="187">
        <v>7.7903780068728521</v>
      </c>
      <c r="H195" s="188">
        <f t="shared" si="35"/>
        <v>-1.9729482191399415</v>
      </c>
      <c r="I195" s="187">
        <v>6.9265873015873014</v>
      </c>
      <c r="J195" s="188">
        <f t="shared" si="35"/>
        <v>-0.86379070528555069</v>
      </c>
      <c r="K195" s="187">
        <v>6.6215722120658134</v>
      </c>
      <c r="L195" s="188">
        <f t="shared" si="36"/>
        <v>-0.30501508952148804</v>
      </c>
      <c r="M195" s="187"/>
      <c r="N195" s="188"/>
    </row>
    <row r="196" spans="2:15" x14ac:dyDescent="0.25">
      <c r="B196" s="117" t="s">
        <v>93</v>
      </c>
      <c r="C196" s="187">
        <v>6.295774647887324</v>
      </c>
      <c r="D196" s="188">
        <v>0.30938009006419431</v>
      </c>
      <c r="E196" s="187">
        <v>5.6547811993517021</v>
      </c>
      <c r="F196" s="188">
        <f t="shared" si="35"/>
        <v>-0.6409934485356219</v>
      </c>
      <c r="G196" s="187">
        <v>5.7267605633802816</v>
      </c>
      <c r="H196" s="188">
        <f t="shared" si="35"/>
        <v>7.1979364028579518E-2</v>
      </c>
      <c r="I196" s="187">
        <v>7.3769063180827885</v>
      </c>
      <c r="J196" s="188">
        <f t="shared" si="35"/>
        <v>1.6501457547025069</v>
      </c>
      <c r="K196" s="187">
        <v>6.4173228346456694</v>
      </c>
      <c r="L196" s="188">
        <f t="shared" si="36"/>
        <v>-0.95958348343711908</v>
      </c>
      <c r="M196" s="187"/>
      <c r="N196" s="188"/>
    </row>
    <row r="197" spans="2:15" ht="15.75" x14ac:dyDescent="0.25">
      <c r="B197" s="120" t="s">
        <v>30</v>
      </c>
      <c r="C197" s="189">
        <v>6.9830866807610992</v>
      </c>
      <c r="D197" s="190">
        <v>-1.0097113987267639</v>
      </c>
      <c r="E197" s="189">
        <v>8.447115384615385</v>
      </c>
      <c r="F197" s="190">
        <f t="shared" si="35"/>
        <v>1.4640287038542859</v>
      </c>
      <c r="G197" s="189">
        <v>8.6839999999999993</v>
      </c>
      <c r="H197" s="190">
        <f t="shared" si="35"/>
        <v>0.23688461538461425</v>
      </c>
      <c r="I197" s="189">
        <v>7.9149812734082401</v>
      </c>
      <c r="J197" s="190">
        <f t="shared" si="35"/>
        <v>-0.76901872659175918</v>
      </c>
      <c r="K197" s="189">
        <v>6.451029926156238</v>
      </c>
      <c r="L197" s="190">
        <f t="shared" si="36"/>
        <v>-1.463951347252002</v>
      </c>
      <c r="M197" s="189">
        <v>6.8853809196980098</v>
      </c>
      <c r="N197" s="190">
        <v>0.89324065367624428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288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v>2020</v>
      </c>
      <c r="D205" s="295"/>
      <c r="E205" s="296">
        <v>2021</v>
      </c>
      <c r="F205" s="295"/>
      <c r="G205" s="296">
        <v>2022</v>
      </c>
      <c r="H205" s="295"/>
      <c r="I205" s="296">
        <v>2023</v>
      </c>
      <c r="J205" s="295"/>
      <c r="K205" s="296">
        <v>2024</v>
      </c>
      <c r="L205" s="295"/>
      <c r="M205" s="296"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7">
        <v>7.1428571428571432</v>
      </c>
      <c r="D207" s="188">
        <v>2.3143899895724713</v>
      </c>
      <c r="E207" s="187" t="s">
        <v>243</v>
      </c>
      <c r="F207" s="188" t="str">
        <f t="shared" ref="F207:J209" si="37">IFERROR(E207-C207,"-")</f>
        <v>-</v>
      </c>
      <c r="G207" s="187">
        <v>6.4970149253731346</v>
      </c>
      <c r="H207" s="188" t="str">
        <f t="shared" si="37"/>
        <v>-</v>
      </c>
      <c r="I207" s="187">
        <v>5.2597402597402594</v>
      </c>
      <c r="J207" s="188">
        <f t="shared" si="37"/>
        <v>-1.2372746656328752</v>
      </c>
      <c r="K207" s="187">
        <v>4.6744186046511631</v>
      </c>
      <c r="L207" s="188">
        <f t="shared" ref="L207:L209" si="38">IFERROR(K207-I207,"-")</f>
        <v>-0.58532165508909628</v>
      </c>
      <c r="M207" s="187">
        <v>4.5970588235294114</v>
      </c>
      <c r="N207" s="188">
        <f t="shared" ref="N207:N209" si="39">IFERROR(M207-K207,"-")</f>
        <v>-7.7359781121751681E-2</v>
      </c>
    </row>
    <row r="208" spans="2:15" x14ac:dyDescent="0.25">
      <c r="B208" s="117" t="s">
        <v>73</v>
      </c>
      <c r="C208" s="187">
        <v>7.9022988505747129</v>
      </c>
      <c r="D208" s="188">
        <v>-3.3581662657043569</v>
      </c>
      <c r="E208" s="187">
        <v>2.4722222222222223</v>
      </c>
      <c r="F208" s="188">
        <f t="shared" si="37"/>
        <v>-5.4300766283524906</v>
      </c>
      <c r="G208" s="187">
        <v>5.3178807947019866</v>
      </c>
      <c r="H208" s="188">
        <f t="shared" si="37"/>
        <v>2.8456585724797643</v>
      </c>
      <c r="I208" s="187">
        <v>4.1845238095238093</v>
      </c>
      <c r="J208" s="188">
        <f t="shared" si="37"/>
        <v>-1.1333569851781773</v>
      </c>
      <c r="K208" s="187">
        <v>5.1681614349775788</v>
      </c>
      <c r="L208" s="188">
        <f t="shared" si="38"/>
        <v>0.98363762545376954</v>
      </c>
      <c r="M208" s="187">
        <v>5.0941597139451726</v>
      </c>
      <c r="N208" s="188">
        <f t="shared" si="39"/>
        <v>-7.4001721032406209E-2</v>
      </c>
    </row>
    <row r="209" spans="2:15" x14ac:dyDescent="0.25">
      <c r="B209" s="117" t="s">
        <v>75</v>
      </c>
      <c r="C209" s="187">
        <v>5.8918918918918921</v>
      </c>
      <c r="D209" s="188">
        <v>-0.81505674859149124</v>
      </c>
      <c r="E209" s="187">
        <v>8.4444444444444446</v>
      </c>
      <c r="F209" s="188">
        <f t="shared" si="37"/>
        <v>2.5525525525525525</v>
      </c>
      <c r="G209" s="187">
        <v>7.3270524899057872</v>
      </c>
      <c r="H209" s="188">
        <f t="shared" si="37"/>
        <v>-1.1173919545386575</v>
      </c>
      <c r="I209" s="187">
        <v>5.8786127167630058</v>
      </c>
      <c r="J209" s="188">
        <f t="shared" si="37"/>
        <v>-1.4484397731427814</v>
      </c>
      <c r="K209" s="187">
        <v>5.6603415559772294</v>
      </c>
      <c r="L209" s="188">
        <f t="shared" si="38"/>
        <v>-0.21827116078577635</v>
      </c>
      <c r="M209" s="187">
        <v>5.5976331360946743</v>
      </c>
      <c r="N209" s="188">
        <f t="shared" si="39"/>
        <v>-6.2708419882555155E-2</v>
      </c>
    </row>
    <row r="210" spans="2:15" x14ac:dyDescent="0.25">
      <c r="B210" s="117" t="s">
        <v>77</v>
      </c>
      <c r="C210" s="187" t="s">
        <v>243</v>
      </c>
      <c r="D210" s="188" t="s">
        <v>243</v>
      </c>
      <c r="E210" s="187">
        <v>5.5490196078431371</v>
      </c>
      <c r="F210" s="188" t="str">
        <f>IFERROR(E210-C210,"-")</f>
        <v>-</v>
      </c>
      <c r="G210" s="187">
        <v>8.2398989898989896</v>
      </c>
      <c r="H210" s="188">
        <f>IFERROR(G210-E210,"-")</f>
        <v>2.6908793820558525</v>
      </c>
      <c r="I210" s="187">
        <v>5.3626943005181351</v>
      </c>
      <c r="J210" s="188">
        <f>IFERROR(I210-G210,"-")</f>
        <v>-2.8772046893808545</v>
      </c>
      <c r="K210" s="187">
        <v>5.6619915848527347</v>
      </c>
      <c r="L210" s="188">
        <f>IFERROR(K210-I210,"-")</f>
        <v>0.29929728433459957</v>
      </c>
      <c r="M210" s="187"/>
      <c r="N210" s="188"/>
    </row>
    <row r="211" spans="2:15" x14ac:dyDescent="0.25">
      <c r="B211" s="117" t="s">
        <v>79</v>
      </c>
      <c r="C211" s="187" t="s">
        <v>243</v>
      </c>
      <c r="D211" s="188" t="s">
        <v>243</v>
      </c>
      <c r="E211" s="187">
        <v>11.186440677966102</v>
      </c>
      <c r="F211" s="188" t="str">
        <f t="shared" ref="F211:J219" si="40">IFERROR(E211-C211,"-")</f>
        <v>-</v>
      </c>
      <c r="G211" s="187">
        <v>6.2099502487562193</v>
      </c>
      <c r="H211" s="188">
        <f t="shared" si="40"/>
        <v>-4.9764904292098828</v>
      </c>
      <c r="I211" s="187">
        <v>10.48358208955224</v>
      </c>
      <c r="J211" s="188">
        <f t="shared" si="40"/>
        <v>4.2736318407960203</v>
      </c>
      <c r="K211" s="187">
        <v>9.7833655705996136</v>
      </c>
      <c r="L211" s="188">
        <f t="shared" ref="L211:L219" si="41">IFERROR(K211-I211,"-")</f>
        <v>-0.70021651895262593</v>
      </c>
      <c r="M211" s="187"/>
      <c r="N211" s="188"/>
    </row>
    <row r="212" spans="2:15" x14ac:dyDescent="0.25">
      <c r="B212" s="117" t="s">
        <v>81</v>
      </c>
      <c r="C212" s="187" t="s">
        <v>243</v>
      </c>
      <c r="D212" s="188" t="s">
        <v>243</v>
      </c>
      <c r="E212" s="187">
        <v>8.1962774957698823</v>
      </c>
      <c r="F212" s="188" t="str">
        <f t="shared" si="40"/>
        <v>-</v>
      </c>
      <c r="G212" s="187">
        <v>7.7713178294573639</v>
      </c>
      <c r="H212" s="188">
        <f t="shared" si="40"/>
        <v>-0.42495966631251836</v>
      </c>
      <c r="I212" s="187">
        <v>7.9305019305019302</v>
      </c>
      <c r="J212" s="188">
        <f t="shared" si="40"/>
        <v>0.15918410104456626</v>
      </c>
      <c r="K212" s="187">
        <v>12.087912087912088</v>
      </c>
      <c r="L212" s="188">
        <f t="shared" si="41"/>
        <v>4.1574101574101574</v>
      </c>
      <c r="M212" s="187"/>
      <c r="N212" s="188"/>
    </row>
    <row r="213" spans="2:15" x14ac:dyDescent="0.25">
      <c r="B213" s="117" t="s">
        <v>83</v>
      </c>
      <c r="C213" s="187" t="s">
        <v>243</v>
      </c>
      <c r="D213" s="188" t="s">
        <v>243</v>
      </c>
      <c r="E213" s="187">
        <v>9.9950124688279303</v>
      </c>
      <c r="F213" s="188" t="str">
        <f t="shared" si="40"/>
        <v>-</v>
      </c>
      <c r="G213" s="187">
        <v>8.0470588235294116</v>
      </c>
      <c r="H213" s="188">
        <f t="shared" si="40"/>
        <v>-1.9479536452985187</v>
      </c>
      <c r="I213" s="187">
        <v>8.4517766497461935</v>
      </c>
      <c r="J213" s="188">
        <f t="shared" si="40"/>
        <v>0.40471782621678187</v>
      </c>
      <c r="K213" s="187">
        <v>8.3801369863013697</v>
      </c>
      <c r="L213" s="188">
        <f t="shared" si="41"/>
        <v>-7.1639663444823753E-2</v>
      </c>
      <c r="M213" s="187"/>
      <c r="N213" s="188"/>
    </row>
    <row r="214" spans="2:15" x14ac:dyDescent="0.25">
      <c r="B214" s="117" t="s">
        <v>85</v>
      </c>
      <c r="C214" s="187">
        <v>6.7955555555555556</v>
      </c>
      <c r="D214" s="188">
        <v>0.29346350534635057</v>
      </c>
      <c r="E214" s="187">
        <v>7.3592233009708741</v>
      </c>
      <c r="F214" s="188">
        <f t="shared" si="40"/>
        <v>0.5636677454153185</v>
      </c>
      <c r="G214" s="187">
        <v>8.117886178861788</v>
      </c>
      <c r="H214" s="188">
        <f t="shared" si="40"/>
        <v>0.75866287789091391</v>
      </c>
      <c r="I214" s="187">
        <v>7.9621380846325165</v>
      </c>
      <c r="J214" s="188">
        <f t="shared" si="40"/>
        <v>-0.15574809422927149</v>
      </c>
      <c r="K214" s="187">
        <v>10.188235294117646</v>
      </c>
      <c r="L214" s="188">
        <f t="shared" si="41"/>
        <v>2.2260972094851299</v>
      </c>
      <c r="M214" s="187"/>
      <c r="N214" s="188"/>
    </row>
    <row r="215" spans="2:15" x14ac:dyDescent="0.25">
      <c r="B215" s="117" t="s">
        <v>87</v>
      </c>
      <c r="C215" s="187">
        <v>8.3636363636363633</v>
      </c>
      <c r="D215" s="188">
        <v>4.4048734770383291E-2</v>
      </c>
      <c r="E215" s="187">
        <v>9.6680161943319831</v>
      </c>
      <c r="F215" s="188">
        <f t="shared" si="40"/>
        <v>1.3043798306956198</v>
      </c>
      <c r="G215" s="187">
        <v>7.7423469387755102</v>
      </c>
      <c r="H215" s="188">
        <f t="shared" si="40"/>
        <v>-1.9256692555564729</v>
      </c>
      <c r="I215" s="187">
        <v>7.6802030456852792</v>
      </c>
      <c r="J215" s="188">
        <f t="shared" si="40"/>
        <v>-6.2143893090230939E-2</v>
      </c>
      <c r="K215" s="187">
        <v>6.8756476683937819</v>
      </c>
      <c r="L215" s="188">
        <f t="shared" si="41"/>
        <v>-0.80455537729149729</v>
      </c>
      <c r="M215" s="187"/>
      <c r="N215" s="188"/>
    </row>
    <row r="216" spans="2:15" x14ac:dyDescent="0.25">
      <c r="B216" s="117" t="s">
        <v>89</v>
      </c>
      <c r="C216" s="187">
        <v>4.791666666666667</v>
      </c>
      <c r="D216" s="188">
        <v>-1.8672480620155039</v>
      </c>
      <c r="E216" s="187">
        <v>8.80722891566265</v>
      </c>
      <c r="F216" s="188">
        <f t="shared" si="40"/>
        <v>4.015562248995983</v>
      </c>
      <c r="G216" s="187">
        <v>6.4631578947368418</v>
      </c>
      <c r="H216" s="188">
        <f t="shared" si="40"/>
        <v>-2.3440710209258082</v>
      </c>
      <c r="I216" s="187">
        <v>7.8018757327080888</v>
      </c>
      <c r="J216" s="188">
        <f t="shared" si="40"/>
        <v>1.338717837971247</v>
      </c>
      <c r="K216" s="187">
        <v>5.7251700680272108</v>
      </c>
      <c r="L216" s="188">
        <f t="shared" si="41"/>
        <v>-2.0767056646808779</v>
      </c>
      <c r="M216" s="187"/>
      <c r="N216" s="188"/>
    </row>
    <row r="217" spans="2:15" x14ac:dyDescent="0.25">
      <c r="B217" s="117" t="s">
        <v>91</v>
      </c>
      <c r="C217" s="187">
        <v>6.1826086956521742</v>
      </c>
      <c r="D217" s="188">
        <v>-1.310144927536232</v>
      </c>
      <c r="E217" s="187">
        <v>7.7906976744186043</v>
      </c>
      <c r="F217" s="188">
        <f t="shared" si="40"/>
        <v>1.6080889787664301</v>
      </c>
      <c r="G217" s="187">
        <v>5.5765379113018598</v>
      </c>
      <c r="H217" s="188">
        <f t="shared" si="40"/>
        <v>-2.2141597631167445</v>
      </c>
      <c r="I217" s="187">
        <v>4.8501529051987768</v>
      </c>
      <c r="J217" s="188">
        <f t="shared" si="40"/>
        <v>-0.72638500610308299</v>
      </c>
      <c r="K217" s="187">
        <v>5.6180371352785148</v>
      </c>
      <c r="L217" s="188">
        <f t="shared" si="41"/>
        <v>0.76788423007973794</v>
      </c>
      <c r="M217" s="187"/>
      <c r="N217" s="188"/>
    </row>
    <row r="218" spans="2:15" x14ac:dyDescent="0.25">
      <c r="B218" s="117" t="s">
        <v>93</v>
      </c>
      <c r="C218" s="187">
        <v>11.365853658536585</v>
      </c>
      <c r="D218" s="188">
        <v>2.8873590348806708</v>
      </c>
      <c r="E218" s="187">
        <v>5.3438045375218151</v>
      </c>
      <c r="F218" s="188">
        <f t="shared" si="40"/>
        <v>-6.0220491210147697</v>
      </c>
      <c r="G218" s="187">
        <v>4.9232175502742228</v>
      </c>
      <c r="H218" s="188">
        <f t="shared" si="40"/>
        <v>-0.42058698724759225</v>
      </c>
      <c r="I218" s="187">
        <v>5.4693572496263076</v>
      </c>
      <c r="J218" s="188">
        <f t="shared" si="40"/>
        <v>0.54613969935208484</v>
      </c>
      <c r="K218" s="187">
        <v>5.7855822550831792</v>
      </c>
      <c r="L218" s="188">
        <f t="shared" si="41"/>
        <v>0.3162250054568716</v>
      </c>
      <c r="M218" s="187"/>
      <c r="N218" s="188"/>
    </row>
    <row r="219" spans="2:15" ht="15.75" x14ac:dyDescent="0.25">
      <c r="B219" s="120" t="s">
        <v>30</v>
      </c>
      <c r="C219" s="189">
        <v>6.9269230769230772</v>
      </c>
      <c r="D219" s="190">
        <v>-0.54262820512820475</v>
      </c>
      <c r="E219" s="189">
        <v>8.042861042861043</v>
      </c>
      <c r="F219" s="190">
        <f t="shared" si="40"/>
        <v>1.1159379659379658</v>
      </c>
      <c r="G219" s="189">
        <v>6.5600953895071541</v>
      </c>
      <c r="H219" s="190">
        <f t="shared" si="40"/>
        <v>-1.4827656533538889</v>
      </c>
      <c r="I219" s="189">
        <v>6.4683758059564012</v>
      </c>
      <c r="J219" s="190">
        <f t="shared" si="40"/>
        <v>-9.1719583550752937E-2</v>
      </c>
      <c r="K219" s="189">
        <v>6.3833693304535641</v>
      </c>
      <c r="L219" s="190">
        <f t="shared" si="41"/>
        <v>-8.500647550283702E-2</v>
      </c>
      <c r="M219" s="189">
        <v>5.0952164009111618</v>
      </c>
      <c r="N219" s="190">
        <v>-3.4826313849160684E-2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287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v>2020</v>
      </c>
      <c r="D227" s="295"/>
      <c r="E227" s="296">
        <v>2021</v>
      </c>
      <c r="F227" s="295"/>
      <c r="G227" s="296">
        <v>2022</v>
      </c>
      <c r="H227" s="295"/>
      <c r="I227" s="296">
        <v>2023</v>
      </c>
      <c r="J227" s="295"/>
      <c r="K227" s="296">
        <v>2024</v>
      </c>
      <c r="L227" s="295"/>
      <c r="M227" s="296"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7">
        <v>6.3968749999999996</v>
      </c>
      <c r="D229" s="188">
        <v>-5.1437610424028275</v>
      </c>
      <c r="E229" s="187">
        <v>4.8</v>
      </c>
      <c r="F229" s="188">
        <f t="shared" ref="F229:J231" si="42">IFERROR(E229-C229,"-")</f>
        <v>-1.5968749999999998</v>
      </c>
      <c r="G229" s="187">
        <v>8.4686098654708513</v>
      </c>
      <c r="H229" s="188">
        <f t="shared" si="42"/>
        <v>3.6686098654708514</v>
      </c>
      <c r="I229" s="187">
        <v>6.9557894736842103</v>
      </c>
      <c r="J229" s="188">
        <f t="shared" si="42"/>
        <v>-1.512820391786641</v>
      </c>
      <c r="K229" s="187">
        <v>6.4937500000000004</v>
      </c>
      <c r="L229" s="188">
        <f t="shared" ref="L229:L231" si="43">IFERROR(K229-I229,"-")</f>
        <v>-0.46203947368420994</v>
      </c>
      <c r="M229" s="187">
        <v>7.4090909090909092</v>
      </c>
      <c r="N229" s="188">
        <f t="shared" ref="N229:N231" si="44">IFERROR(M229-K229,"-")</f>
        <v>0.91534090909090882</v>
      </c>
    </row>
    <row r="230" spans="2:15" x14ac:dyDescent="0.25">
      <c r="B230" s="117" t="s">
        <v>73</v>
      </c>
      <c r="C230" s="187">
        <v>7.1520618556701034</v>
      </c>
      <c r="D230" s="188">
        <v>-0.88793814432989571</v>
      </c>
      <c r="E230" s="187">
        <v>3.88</v>
      </c>
      <c r="F230" s="188">
        <f t="shared" si="42"/>
        <v>-3.2720618556701035</v>
      </c>
      <c r="G230" s="187">
        <v>5.5279503105590067</v>
      </c>
      <c r="H230" s="188">
        <f t="shared" si="42"/>
        <v>1.6479503105590068</v>
      </c>
      <c r="I230" s="187">
        <v>7.1404682274247495</v>
      </c>
      <c r="J230" s="188">
        <f t="shared" si="42"/>
        <v>1.6125179168657429</v>
      </c>
      <c r="K230" s="187">
        <v>5.6514032496307234</v>
      </c>
      <c r="L230" s="188">
        <f t="shared" si="43"/>
        <v>-1.4890649777940261</v>
      </c>
      <c r="M230" s="187">
        <v>6.2104166666666663</v>
      </c>
      <c r="N230" s="188">
        <f t="shared" si="44"/>
        <v>0.55901341703594287</v>
      </c>
    </row>
    <row r="231" spans="2:15" x14ac:dyDescent="0.25">
      <c r="B231" s="117" t="s">
        <v>75</v>
      </c>
      <c r="C231" s="187">
        <v>6.0179640718562872</v>
      </c>
      <c r="D231" s="188">
        <v>-0.97203592814371298</v>
      </c>
      <c r="E231" s="187">
        <v>26.625</v>
      </c>
      <c r="F231" s="188">
        <f t="shared" si="42"/>
        <v>20.607035928143713</v>
      </c>
      <c r="G231" s="187">
        <v>8.4092592592592599</v>
      </c>
      <c r="H231" s="188">
        <f t="shared" si="42"/>
        <v>-18.215740740740742</v>
      </c>
      <c r="I231" s="187">
        <v>8.2876344086021501</v>
      </c>
      <c r="J231" s="188">
        <f t="shared" si="42"/>
        <v>-0.12162485065710982</v>
      </c>
      <c r="K231" s="187">
        <v>5.971830985915493</v>
      </c>
      <c r="L231" s="188">
        <f t="shared" si="43"/>
        <v>-2.3158034226866571</v>
      </c>
      <c r="M231" s="187">
        <v>7.0860585197934594</v>
      </c>
      <c r="N231" s="188">
        <f t="shared" si="44"/>
        <v>1.1142275338779664</v>
      </c>
    </row>
    <row r="232" spans="2:15" x14ac:dyDescent="0.25">
      <c r="B232" s="117" t="s">
        <v>77</v>
      </c>
      <c r="C232" s="187" t="s">
        <v>243</v>
      </c>
      <c r="D232" s="188" t="s">
        <v>243</v>
      </c>
      <c r="E232" s="187">
        <v>12.12087912087912</v>
      </c>
      <c r="F232" s="188" t="str">
        <f>IFERROR(E232-C232,"-")</f>
        <v>-</v>
      </c>
      <c r="G232" s="187">
        <v>10.045028142589118</v>
      </c>
      <c r="H232" s="188">
        <f>IFERROR(G232-E232,"-")</f>
        <v>-2.0758509782900028</v>
      </c>
      <c r="I232" s="187">
        <v>8.3674242424242422</v>
      </c>
      <c r="J232" s="188">
        <f>IFERROR(I232-G232,"-")</f>
        <v>-1.6776039001648755</v>
      </c>
      <c r="K232" s="187">
        <v>6.8112745098039218</v>
      </c>
      <c r="L232" s="188">
        <f>IFERROR(K232-I232,"-")</f>
        <v>-1.5561497326203204</v>
      </c>
      <c r="M232" s="187"/>
      <c r="N232" s="188"/>
    </row>
    <row r="233" spans="2:15" x14ac:dyDescent="0.25">
      <c r="B233" s="117" t="s">
        <v>79</v>
      </c>
      <c r="C233" s="187" t="s">
        <v>243</v>
      </c>
      <c r="D233" s="188" t="s">
        <v>243</v>
      </c>
      <c r="E233" s="187">
        <v>8.9658385093167698</v>
      </c>
      <c r="F233" s="188" t="str">
        <f t="shared" ref="F233:J241" si="45">IFERROR(E233-C233,"-")</f>
        <v>-</v>
      </c>
      <c r="G233" s="187">
        <v>11.530909090909091</v>
      </c>
      <c r="H233" s="188">
        <f t="shared" si="45"/>
        <v>2.5650705815923214</v>
      </c>
      <c r="I233" s="187">
        <v>5.6338797814207648</v>
      </c>
      <c r="J233" s="188">
        <f t="shared" si="45"/>
        <v>-5.8970293094883264</v>
      </c>
      <c r="K233" s="187">
        <v>6.777358490566038</v>
      </c>
      <c r="L233" s="188">
        <f t="shared" ref="L233:L241" si="46">IFERROR(K233-I233,"-")</f>
        <v>1.1434787091452732</v>
      </c>
      <c r="M233" s="187"/>
      <c r="N233" s="188"/>
    </row>
    <row r="234" spans="2:15" x14ac:dyDescent="0.25">
      <c r="B234" s="117" t="s">
        <v>81</v>
      </c>
      <c r="C234" s="187" t="s">
        <v>243</v>
      </c>
      <c r="D234" s="188" t="s">
        <v>243</v>
      </c>
      <c r="E234" s="187">
        <v>9.638461538461538</v>
      </c>
      <c r="F234" s="188" t="str">
        <f t="shared" si="45"/>
        <v>-</v>
      </c>
      <c r="G234" s="187">
        <v>21.8125</v>
      </c>
      <c r="H234" s="188">
        <f t="shared" si="45"/>
        <v>12.174038461538462</v>
      </c>
      <c r="I234" s="187">
        <v>6.134615384615385</v>
      </c>
      <c r="J234" s="188">
        <f t="shared" si="45"/>
        <v>-15.677884615384615</v>
      </c>
      <c r="K234" s="187">
        <v>5.4095238095238098</v>
      </c>
      <c r="L234" s="188">
        <f t="shared" si="46"/>
        <v>-0.72509157509157518</v>
      </c>
      <c r="M234" s="187"/>
      <c r="N234" s="188"/>
    </row>
    <row r="235" spans="2:15" x14ac:dyDescent="0.25">
      <c r="B235" s="117" t="s">
        <v>83</v>
      </c>
      <c r="C235" s="187" t="s">
        <v>243</v>
      </c>
      <c r="D235" s="188" t="s">
        <v>243</v>
      </c>
      <c r="E235" s="187">
        <v>10.96140350877193</v>
      </c>
      <c r="F235" s="188" t="str">
        <f t="shared" si="45"/>
        <v>-</v>
      </c>
      <c r="G235" s="187">
        <v>9.2523020257826882</v>
      </c>
      <c r="H235" s="188">
        <f t="shared" si="45"/>
        <v>-1.7091014829892419</v>
      </c>
      <c r="I235" s="187">
        <v>11.201712654614653</v>
      </c>
      <c r="J235" s="188">
        <f t="shared" si="45"/>
        <v>1.9494106288319646</v>
      </c>
      <c r="K235" s="187">
        <v>8.1009174311926611</v>
      </c>
      <c r="L235" s="188">
        <f t="shared" si="46"/>
        <v>-3.1007952234219918</v>
      </c>
      <c r="M235" s="187"/>
      <c r="N235" s="188"/>
    </row>
    <row r="236" spans="2:15" x14ac:dyDescent="0.25">
      <c r="B236" s="117" t="s">
        <v>85</v>
      </c>
      <c r="C236" s="187">
        <v>7.1864035087719298</v>
      </c>
      <c r="D236" s="188">
        <v>0.12773003938417471</v>
      </c>
      <c r="E236" s="187">
        <v>8.9747368421052638</v>
      </c>
      <c r="F236" s="188">
        <f t="shared" si="45"/>
        <v>1.788333333333334</v>
      </c>
      <c r="G236" s="187">
        <v>10.574866310160427</v>
      </c>
      <c r="H236" s="188">
        <f t="shared" si="45"/>
        <v>1.6001294680551634</v>
      </c>
      <c r="I236" s="187">
        <v>7.939516129032258</v>
      </c>
      <c r="J236" s="188">
        <f t="shared" si="45"/>
        <v>-2.6353501811281692</v>
      </c>
      <c r="K236" s="187">
        <v>7.3985765124555156</v>
      </c>
      <c r="L236" s="188">
        <f t="shared" si="46"/>
        <v>-0.54093961657674239</v>
      </c>
      <c r="M236" s="187"/>
      <c r="N236" s="188"/>
    </row>
    <row r="237" spans="2:15" x14ac:dyDescent="0.25">
      <c r="B237" s="117" t="s">
        <v>87</v>
      </c>
      <c r="C237" s="187">
        <v>6.9109816971713807</v>
      </c>
      <c r="D237" s="188">
        <v>-1.627170913270386</v>
      </c>
      <c r="E237" s="187">
        <v>7.5906148867313918</v>
      </c>
      <c r="F237" s="188">
        <f t="shared" si="45"/>
        <v>0.67963318956001117</v>
      </c>
      <c r="G237" s="187">
        <v>6.9741176470588231</v>
      </c>
      <c r="H237" s="188">
        <f t="shared" si="45"/>
        <v>-0.61649723967256875</v>
      </c>
      <c r="I237" s="187">
        <v>7.827027027027027</v>
      </c>
      <c r="J237" s="188">
        <f t="shared" si="45"/>
        <v>0.85290937996820393</v>
      </c>
      <c r="K237" s="187">
        <v>6.4055555555555559</v>
      </c>
      <c r="L237" s="188">
        <f t="shared" si="46"/>
        <v>-1.4214714714714711</v>
      </c>
      <c r="M237" s="187"/>
      <c r="N237" s="188"/>
    </row>
    <row r="238" spans="2:15" x14ac:dyDescent="0.25">
      <c r="B238" s="117" t="s">
        <v>89</v>
      </c>
      <c r="C238" s="187">
        <v>8.6809815950920246</v>
      </c>
      <c r="D238" s="188">
        <v>1.6202339315406231</v>
      </c>
      <c r="E238" s="187">
        <v>5.8525641025641022</v>
      </c>
      <c r="F238" s="188">
        <f t="shared" si="45"/>
        <v>-2.8284174925279224</v>
      </c>
      <c r="G238" s="187">
        <v>7.5658263305322127</v>
      </c>
      <c r="H238" s="188">
        <f t="shared" si="45"/>
        <v>1.7132622279681105</v>
      </c>
      <c r="I238" s="187">
        <v>5.9731903485254696</v>
      </c>
      <c r="J238" s="188">
        <f t="shared" si="45"/>
        <v>-1.5926359820067431</v>
      </c>
      <c r="K238" s="187">
        <v>6.4243421052631575</v>
      </c>
      <c r="L238" s="188">
        <f t="shared" si="46"/>
        <v>0.45115175673768793</v>
      </c>
      <c r="M238" s="187"/>
      <c r="N238" s="188"/>
    </row>
    <row r="239" spans="2:15" x14ac:dyDescent="0.25">
      <c r="B239" s="117" t="s">
        <v>91</v>
      </c>
      <c r="C239" s="187">
        <v>9.1086956521739122</v>
      </c>
      <c r="D239" s="188">
        <v>2.1142205140523656</v>
      </c>
      <c r="E239" s="187">
        <v>9.7633262260127935</v>
      </c>
      <c r="F239" s="188">
        <f t="shared" si="45"/>
        <v>0.65463057383888135</v>
      </c>
      <c r="G239" s="187">
        <v>7.7903780068728521</v>
      </c>
      <c r="H239" s="188">
        <f t="shared" si="45"/>
        <v>-1.9729482191399415</v>
      </c>
      <c r="I239" s="187">
        <v>6.9265873015873014</v>
      </c>
      <c r="J239" s="188">
        <f t="shared" si="45"/>
        <v>-0.86379070528555069</v>
      </c>
      <c r="K239" s="187">
        <v>6.6215722120658134</v>
      </c>
      <c r="L239" s="188">
        <f t="shared" si="46"/>
        <v>-0.30501508952148804</v>
      </c>
      <c r="M239" s="187"/>
      <c r="N239" s="188"/>
    </row>
    <row r="240" spans="2:15" x14ac:dyDescent="0.25">
      <c r="B240" s="117" t="s">
        <v>93</v>
      </c>
      <c r="C240" s="187">
        <v>6.295774647887324</v>
      </c>
      <c r="D240" s="188">
        <v>0.30938009006419431</v>
      </c>
      <c r="E240" s="187">
        <v>5.6547811993517021</v>
      </c>
      <c r="F240" s="188">
        <f t="shared" si="45"/>
        <v>-0.6409934485356219</v>
      </c>
      <c r="G240" s="187">
        <v>5.7267605633802816</v>
      </c>
      <c r="H240" s="188">
        <f t="shared" si="45"/>
        <v>7.1979364028579518E-2</v>
      </c>
      <c r="I240" s="187">
        <v>7.3769063180827885</v>
      </c>
      <c r="J240" s="188">
        <f t="shared" si="45"/>
        <v>1.6501457547025069</v>
      </c>
      <c r="K240" s="187">
        <v>6.4173228346456694</v>
      </c>
      <c r="L240" s="188">
        <f t="shared" si="46"/>
        <v>-0.95958348343711908</v>
      </c>
      <c r="M240" s="187"/>
      <c r="N240" s="188"/>
    </row>
    <row r="241" spans="2:15" ht="15.75" x14ac:dyDescent="0.25">
      <c r="B241" s="120" t="s">
        <v>30</v>
      </c>
      <c r="C241" s="189">
        <v>6.9830866807610992</v>
      </c>
      <c r="D241" s="190">
        <v>-1.0097113987267639</v>
      </c>
      <c r="E241" s="189">
        <v>8.447115384615385</v>
      </c>
      <c r="F241" s="190">
        <f t="shared" si="45"/>
        <v>1.4640287038542859</v>
      </c>
      <c r="G241" s="189">
        <v>8.6839999999999993</v>
      </c>
      <c r="H241" s="190">
        <f t="shared" si="45"/>
        <v>0.23688461538461425</v>
      </c>
      <c r="I241" s="189">
        <v>7.9149812734082401</v>
      </c>
      <c r="J241" s="190">
        <f t="shared" si="45"/>
        <v>-0.76901872659175918</v>
      </c>
      <c r="K241" s="189">
        <v>6.451029926156238</v>
      </c>
      <c r="L241" s="190">
        <f t="shared" si="46"/>
        <v>-1.463951347252002</v>
      </c>
      <c r="M241" s="189">
        <v>6.8853809196980098</v>
      </c>
      <c r="N241" s="190">
        <v>0.89324065367624428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289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v>2020</v>
      </c>
      <c r="D249" s="295"/>
      <c r="E249" s="296">
        <v>2021</v>
      </c>
      <c r="F249" s="295"/>
      <c r="G249" s="296">
        <v>2022</v>
      </c>
      <c r="H249" s="295"/>
      <c r="I249" s="296">
        <v>2023</v>
      </c>
      <c r="J249" s="295"/>
      <c r="K249" s="296">
        <v>2024</v>
      </c>
      <c r="L249" s="295"/>
      <c r="M249" s="296">
        <v>2025</v>
      </c>
      <c r="N249" s="297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7">
        <v>7.0578512396694215</v>
      </c>
      <c r="D251" s="188">
        <v>2.7245179063360885</v>
      </c>
      <c r="E251" s="187" t="s">
        <v>243</v>
      </c>
      <c r="F251" s="188" t="str">
        <f t="shared" ref="F251:J253" si="47">IFERROR(E251-C251,"-")</f>
        <v>-</v>
      </c>
      <c r="G251" s="187">
        <v>8.0399999999999991</v>
      </c>
      <c r="H251" s="188" t="str">
        <f t="shared" si="47"/>
        <v>-</v>
      </c>
      <c r="I251" s="187">
        <v>6.8882352941176475</v>
      </c>
      <c r="J251" s="188">
        <f t="shared" si="47"/>
        <v>-1.1517647058823517</v>
      </c>
      <c r="K251" s="187">
        <v>11.904494382022472</v>
      </c>
      <c r="L251" s="188">
        <f t="shared" ref="L251:L253" si="48">IFERROR(K251-I251,"-")</f>
        <v>5.0162590879048246</v>
      </c>
      <c r="M251" s="187">
        <v>6.4300518134715023</v>
      </c>
      <c r="N251" s="188">
        <f t="shared" ref="N251:N253" si="49">IFERROR(M251-K251,"-")</f>
        <v>-5.4744425685509697</v>
      </c>
    </row>
    <row r="252" spans="2:15" x14ac:dyDescent="0.25">
      <c r="B252" s="117" t="s">
        <v>73</v>
      </c>
      <c r="C252" s="187">
        <v>5.3485714285714288</v>
      </c>
      <c r="D252" s="188">
        <v>-2.198191161356629</v>
      </c>
      <c r="E252" s="187" t="s">
        <v>243</v>
      </c>
      <c r="F252" s="188" t="str">
        <f t="shared" si="47"/>
        <v>-</v>
      </c>
      <c r="G252" s="187">
        <v>6.1146496815286628</v>
      </c>
      <c r="H252" s="188" t="str">
        <f t="shared" si="47"/>
        <v>-</v>
      </c>
      <c r="I252" s="187">
        <v>7.979166666666667</v>
      </c>
      <c r="J252" s="188">
        <f t="shared" si="47"/>
        <v>1.8645169851380041</v>
      </c>
      <c r="K252" s="187">
        <v>9.9008042895442365</v>
      </c>
      <c r="L252" s="188">
        <f t="shared" si="48"/>
        <v>1.9216376228775696</v>
      </c>
      <c r="M252" s="187">
        <v>5.8628762541806019</v>
      </c>
      <c r="N252" s="188">
        <f t="shared" si="49"/>
        <v>-4.0379280353636346</v>
      </c>
    </row>
    <row r="253" spans="2:15" x14ac:dyDescent="0.25">
      <c r="B253" s="117" t="s">
        <v>75</v>
      </c>
      <c r="C253" s="187">
        <v>5.4111111111111114</v>
      </c>
      <c r="D253" s="188">
        <v>-2.1644284572342123</v>
      </c>
      <c r="E253" s="187" t="s">
        <v>243</v>
      </c>
      <c r="F253" s="188" t="str">
        <f t="shared" si="47"/>
        <v>-</v>
      </c>
      <c r="G253" s="187">
        <v>7.4393939393939394</v>
      </c>
      <c r="H253" s="188" t="str">
        <f t="shared" si="47"/>
        <v>-</v>
      </c>
      <c r="I253" s="187">
        <v>7.4901960784313726</v>
      </c>
      <c r="J253" s="188">
        <f t="shared" si="47"/>
        <v>5.0802139037433136E-2</v>
      </c>
      <c r="K253" s="187">
        <v>10.94488188976378</v>
      </c>
      <c r="L253" s="188">
        <f t="shared" si="48"/>
        <v>3.454685811332407</v>
      </c>
      <c r="M253" s="187">
        <v>6.6206896551724137</v>
      </c>
      <c r="N253" s="188">
        <f t="shared" si="49"/>
        <v>-4.3241922345913659</v>
      </c>
    </row>
    <row r="254" spans="2:15" x14ac:dyDescent="0.25">
      <c r="B254" s="117" t="s">
        <v>77</v>
      </c>
      <c r="C254" s="187" t="s">
        <v>243</v>
      </c>
      <c r="D254" s="188" t="s">
        <v>243</v>
      </c>
      <c r="E254" s="187">
        <v>6.75</v>
      </c>
      <c r="F254" s="188" t="str">
        <f>IFERROR(E254-C254,"-")</f>
        <v>-</v>
      </c>
      <c r="G254" s="187">
        <v>8.5</v>
      </c>
      <c r="H254" s="188">
        <f>IFERROR(G254-E254,"-")</f>
        <v>1.75</v>
      </c>
      <c r="I254" s="187">
        <v>7.6226415094339623</v>
      </c>
      <c r="J254" s="188">
        <f>IFERROR(I254-G254,"-")</f>
        <v>-0.87735849056603765</v>
      </c>
      <c r="K254" s="187">
        <v>11.035087719298245</v>
      </c>
      <c r="L254" s="188">
        <f>IFERROR(K254-I254,"-")</f>
        <v>3.4124462098642825</v>
      </c>
      <c r="M254" s="187"/>
      <c r="N254" s="188"/>
    </row>
    <row r="255" spans="2:15" x14ac:dyDescent="0.25">
      <c r="B255" s="117" t="s">
        <v>79</v>
      </c>
      <c r="C255" s="187" t="s">
        <v>243</v>
      </c>
      <c r="D255" s="188" t="s">
        <v>243</v>
      </c>
      <c r="E255" s="187" t="s">
        <v>243</v>
      </c>
      <c r="F255" s="188" t="str">
        <f t="shared" ref="F255:J263" si="50">IFERROR(E255-C255,"-")</f>
        <v>-</v>
      </c>
      <c r="G255" s="187">
        <v>4</v>
      </c>
      <c r="H255" s="188" t="str">
        <f t="shared" si="50"/>
        <v>-</v>
      </c>
      <c r="I255" s="187">
        <v>5.8947368421052628</v>
      </c>
      <c r="J255" s="188">
        <f t="shared" si="50"/>
        <v>1.8947368421052628</v>
      </c>
      <c r="K255" s="187">
        <v>34.333333333333336</v>
      </c>
      <c r="L255" s="188">
        <f t="shared" ref="L255:L263" si="51">IFERROR(K255-I255,"-")</f>
        <v>28.438596491228072</v>
      </c>
      <c r="M255" s="187"/>
      <c r="N255" s="188"/>
    </row>
    <row r="256" spans="2:15" x14ac:dyDescent="0.25">
      <c r="B256" s="117" t="s">
        <v>81</v>
      </c>
      <c r="C256" s="187" t="s">
        <v>243</v>
      </c>
      <c r="D256" s="188" t="s">
        <v>243</v>
      </c>
      <c r="E256" s="187">
        <v>2.6</v>
      </c>
      <c r="F256" s="188" t="str">
        <f t="shared" si="50"/>
        <v>-</v>
      </c>
      <c r="G256" s="187">
        <v>27</v>
      </c>
      <c r="H256" s="188">
        <f t="shared" si="50"/>
        <v>24.4</v>
      </c>
      <c r="I256" s="187">
        <v>4.5</v>
      </c>
      <c r="J256" s="188">
        <f t="shared" si="50"/>
        <v>-22.5</v>
      </c>
      <c r="K256" s="187">
        <v>32</v>
      </c>
      <c r="L256" s="188">
        <f t="shared" si="51"/>
        <v>27.5</v>
      </c>
      <c r="M256" s="187"/>
      <c r="N256" s="188"/>
    </row>
    <row r="257" spans="2:15" x14ac:dyDescent="0.25">
      <c r="B257" s="117" t="s">
        <v>83</v>
      </c>
      <c r="C257" s="187" t="s">
        <v>243</v>
      </c>
      <c r="D257" s="188" t="s">
        <v>243</v>
      </c>
      <c r="E257" s="187">
        <v>8.615384615384615</v>
      </c>
      <c r="F257" s="188" t="str">
        <f t="shared" si="50"/>
        <v>-</v>
      </c>
      <c r="G257" s="187">
        <v>7.625</v>
      </c>
      <c r="H257" s="188">
        <f t="shared" si="50"/>
        <v>-0.99038461538461497</v>
      </c>
      <c r="I257" s="187">
        <v>10.333333333333334</v>
      </c>
      <c r="J257" s="188">
        <f t="shared" si="50"/>
        <v>2.7083333333333339</v>
      </c>
      <c r="K257" s="187">
        <v>12.9375</v>
      </c>
      <c r="L257" s="188">
        <f t="shared" si="51"/>
        <v>2.6041666666666661</v>
      </c>
      <c r="M257" s="187"/>
      <c r="N257" s="188"/>
    </row>
    <row r="258" spans="2:15" x14ac:dyDescent="0.25">
      <c r="B258" s="117" t="s">
        <v>85</v>
      </c>
      <c r="C258" s="187">
        <v>1</v>
      </c>
      <c r="D258" s="188">
        <v>-1.25</v>
      </c>
      <c r="E258" s="187">
        <v>6.2727272727272725</v>
      </c>
      <c r="F258" s="188">
        <f t="shared" si="50"/>
        <v>5.2727272727272725</v>
      </c>
      <c r="G258" s="187">
        <v>15.439024390243903</v>
      </c>
      <c r="H258" s="188">
        <f t="shared" si="50"/>
        <v>9.1662971175166312</v>
      </c>
      <c r="I258" s="187">
        <v>7.2941176470588234</v>
      </c>
      <c r="J258" s="188">
        <f t="shared" si="50"/>
        <v>-8.1449067431850786</v>
      </c>
      <c r="K258" s="187">
        <v>1.75</v>
      </c>
      <c r="L258" s="188">
        <f t="shared" si="51"/>
        <v>-5.5441176470588234</v>
      </c>
      <c r="M258" s="187"/>
      <c r="N258" s="188"/>
    </row>
    <row r="259" spans="2:15" x14ac:dyDescent="0.25">
      <c r="B259" s="117" t="s">
        <v>87</v>
      </c>
      <c r="C259" s="187">
        <v>3.5</v>
      </c>
      <c r="D259" s="188">
        <v>-7.3000000000000007</v>
      </c>
      <c r="E259" s="187">
        <v>5.9</v>
      </c>
      <c r="F259" s="188">
        <f t="shared" si="50"/>
        <v>2.4000000000000004</v>
      </c>
      <c r="G259" s="187">
        <v>5.8125</v>
      </c>
      <c r="H259" s="188">
        <f t="shared" si="50"/>
        <v>-8.7500000000000355E-2</v>
      </c>
      <c r="I259" s="187">
        <v>5.0930232558139537</v>
      </c>
      <c r="J259" s="188">
        <f t="shared" si="50"/>
        <v>-0.71947674418604635</v>
      </c>
      <c r="K259" s="187">
        <v>1.9230769230769231</v>
      </c>
      <c r="L259" s="188">
        <f t="shared" si="51"/>
        <v>-3.1699463327370303</v>
      </c>
      <c r="M259" s="187"/>
      <c r="N259" s="188"/>
    </row>
    <row r="260" spans="2:15" x14ac:dyDescent="0.25">
      <c r="B260" s="117" t="s">
        <v>89</v>
      </c>
      <c r="C260" s="187" t="s">
        <v>243</v>
      </c>
      <c r="D260" s="188" t="s">
        <v>243</v>
      </c>
      <c r="E260" s="187">
        <v>6.166666666666667</v>
      </c>
      <c r="F260" s="188" t="str">
        <f t="shared" si="50"/>
        <v>-</v>
      </c>
      <c r="G260" s="187">
        <v>14.13903743315508</v>
      </c>
      <c r="H260" s="188">
        <f t="shared" si="50"/>
        <v>7.9723707664884129</v>
      </c>
      <c r="I260" s="187">
        <v>7.4945054945054945</v>
      </c>
      <c r="J260" s="188">
        <f t="shared" si="50"/>
        <v>-6.6445319386495854</v>
      </c>
      <c r="K260" s="187">
        <v>6.6415094339622645</v>
      </c>
      <c r="L260" s="188">
        <f t="shared" si="51"/>
        <v>-0.85299606054323007</v>
      </c>
      <c r="M260" s="187"/>
      <c r="N260" s="188"/>
    </row>
    <row r="261" spans="2:15" x14ac:dyDescent="0.25">
      <c r="B261" s="117" t="s">
        <v>91</v>
      </c>
      <c r="C261" s="187" t="s">
        <v>243</v>
      </c>
      <c r="D261" s="188" t="s">
        <v>243</v>
      </c>
      <c r="E261" s="187">
        <v>6.5327102803738315</v>
      </c>
      <c r="F261" s="188" t="str">
        <f t="shared" si="50"/>
        <v>-</v>
      </c>
      <c r="G261" s="187">
        <v>6.7695852534562215</v>
      </c>
      <c r="H261" s="188">
        <f t="shared" si="50"/>
        <v>0.23687497308239003</v>
      </c>
      <c r="I261" s="187">
        <v>6.6678700361010828</v>
      </c>
      <c r="J261" s="188">
        <f t="shared" si="50"/>
        <v>-0.10171521735513878</v>
      </c>
      <c r="K261" s="187">
        <v>6.639344262295082</v>
      </c>
      <c r="L261" s="188">
        <f t="shared" si="51"/>
        <v>-2.8525773806000743E-2</v>
      </c>
      <c r="M261" s="187"/>
      <c r="N261" s="188"/>
    </row>
    <row r="262" spans="2:15" x14ac:dyDescent="0.25">
      <c r="B262" s="117" t="s">
        <v>93</v>
      </c>
      <c r="C262" s="187">
        <v>4.666666666666667</v>
      </c>
      <c r="D262" s="188">
        <v>-2.2012578616352201</v>
      </c>
      <c r="E262" s="187">
        <v>5.9268292682926829</v>
      </c>
      <c r="F262" s="188">
        <f t="shared" si="50"/>
        <v>1.2601626016260159</v>
      </c>
      <c r="G262" s="187">
        <v>7.0762711864406782</v>
      </c>
      <c r="H262" s="188">
        <f t="shared" si="50"/>
        <v>1.1494419181479953</v>
      </c>
      <c r="I262" s="187">
        <v>12.125</v>
      </c>
      <c r="J262" s="188">
        <f t="shared" si="50"/>
        <v>5.0487288135593218</v>
      </c>
      <c r="K262" s="187">
        <v>5.8092105263157894</v>
      </c>
      <c r="L262" s="188">
        <f t="shared" si="51"/>
        <v>-6.3157894736842106</v>
      </c>
      <c r="M262" s="187"/>
      <c r="N262" s="188"/>
    </row>
    <row r="263" spans="2:15" ht="15.75" x14ac:dyDescent="0.25">
      <c r="B263" s="120" t="s">
        <v>30</v>
      </c>
      <c r="C263" s="189">
        <v>5.7709359605911326</v>
      </c>
      <c r="D263" s="190">
        <v>-1.359814644735744</v>
      </c>
      <c r="E263" s="189">
        <v>6.2710027100271004</v>
      </c>
      <c r="F263" s="190">
        <f t="shared" si="50"/>
        <v>0.50006674943596785</v>
      </c>
      <c r="G263" s="189">
        <v>9.5027755749405234</v>
      </c>
      <c r="H263" s="190">
        <f t="shared" si="50"/>
        <v>3.231772864913423</v>
      </c>
      <c r="I263" s="189">
        <v>8.085106382978724</v>
      </c>
      <c r="J263" s="190">
        <f t="shared" si="50"/>
        <v>-1.4176691919617994</v>
      </c>
      <c r="K263" s="189">
        <v>9.8836023789294813</v>
      </c>
      <c r="L263" s="190">
        <f t="shared" si="51"/>
        <v>1.7984959959507574</v>
      </c>
      <c r="M263" s="189">
        <v>6.2569060773480665</v>
      </c>
      <c r="N263" s="190">
        <v>-4.4163858481177716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290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v>2020</v>
      </c>
      <c r="D271" s="295"/>
      <c r="E271" s="296">
        <v>2021</v>
      </c>
      <c r="F271" s="295"/>
      <c r="G271" s="296">
        <v>2022</v>
      </c>
      <c r="H271" s="295"/>
      <c r="I271" s="296">
        <v>2023</v>
      </c>
      <c r="J271" s="295"/>
      <c r="K271" s="296">
        <v>2024</v>
      </c>
      <c r="L271" s="295"/>
      <c r="M271" s="296">
        <v>2025</v>
      </c>
      <c r="N271" s="297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7">
        <v>9.7373417721518987</v>
      </c>
      <c r="D273" s="188">
        <v>1.1634287286736384</v>
      </c>
      <c r="E273" s="187" t="s">
        <v>243</v>
      </c>
      <c r="F273" s="188" t="str">
        <f t="shared" ref="F273:J275" si="52">IFERROR(E273-C273,"-")</f>
        <v>-</v>
      </c>
      <c r="G273" s="187">
        <v>5.8590308370044051</v>
      </c>
      <c r="H273" s="188" t="str">
        <f t="shared" si="52"/>
        <v>-</v>
      </c>
      <c r="I273" s="187">
        <v>9.9629629629629637</v>
      </c>
      <c r="J273" s="188">
        <f t="shared" si="52"/>
        <v>4.1039321259585586</v>
      </c>
      <c r="K273" s="187">
        <v>7.0474452554744529</v>
      </c>
      <c r="L273" s="188">
        <f t="shared" ref="L273:L275" si="53">IFERROR(K273-I273,"-")</f>
        <v>-2.9155177074885108</v>
      </c>
      <c r="M273" s="187">
        <v>6.0746268656716422</v>
      </c>
      <c r="N273" s="188">
        <f t="shared" ref="N273:N275" si="54">IFERROR(M273-K273,"-")</f>
        <v>-0.97281838980281066</v>
      </c>
    </row>
    <row r="274" spans="2:14" x14ac:dyDescent="0.25">
      <c r="B274" s="117" t="s">
        <v>73</v>
      </c>
      <c r="C274" s="187">
        <v>6.6187363834422657</v>
      </c>
      <c r="D274" s="188">
        <v>-2.8758872724717124</v>
      </c>
      <c r="E274" s="187" t="s">
        <v>243</v>
      </c>
      <c r="F274" s="188" t="str">
        <f t="shared" si="52"/>
        <v>-</v>
      </c>
      <c r="G274" s="187">
        <v>7.1472868217054266</v>
      </c>
      <c r="H274" s="188" t="str">
        <f t="shared" si="52"/>
        <v>-</v>
      </c>
      <c r="I274" s="187">
        <v>9.82258064516129</v>
      </c>
      <c r="J274" s="188">
        <f t="shared" si="52"/>
        <v>2.6752938234558634</v>
      </c>
      <c r="K274" s="187">
        <v>7.1980676328502415</v>
      </c>
      <c r="L274" s="188">
        <f t="shared" si="53"/>
        <v>-2.6245130123110485</v>
      </c>
      <c r="M274" s="187">
        <v>7.0639269406392691</v>
      </c>
      <c r="N274" s="188">
        <f t="shared" si="54"/>
        <v>-0.13414069221097247</v>
      </c>
    </row>
    <row r="275" spans="2:14" x14ac:dyDescent="0.25">
      <c r="B275" s="117" t="s">
        <v>75</v>
      </c>
      <c r="C275" s="187">
        <v>8.1716417910447756</v>
      </c>
      <c r="D275" s="188">
        <v>-1.1460665422885583</v>
      </c>
      <c r="E275" s="187" t="s">
        <v>243</v>
      </c>
      <c r="F275" s="188" t="str">
        <f t="shared" si="52"/>
        <v>-</v>
      </c>
      <c r="G275" s="187">
        <v>6.9160000000000004</v>
      </c>
      <c r="H275" s="188" t="str">
        <f t="shared" si="52"/>
        <v>-</v>
      </c>
      <c r="I275" s="187">
        <v>11.025</v>
      </c>
      <c r="J275" s="188">
        <f t="shared" si="52"/>
        <v>4.109</v>
      </c>
      <c r="K275" s="187">
        <v>8.8753993610223638</v>
      </c>
      <c r="L275" s="188">
        <f t="shared" si="53"/>
        <v>-2.1496006389776365</v>
      </c>
      <c r="M275" s="187">
        <v>8.0115606936416182</v>
      </c>
      <c r="N275" s="188">
        <f t="shared" si="54"/>
        <v>-0.86383866738074566</v>
      </c>
    </row>
    <row r="276" spans="2:14" x14ac:dyDescent="0.25">
      <c r="B276" s="117" t="s">
        <v>77</v>
      </c>
      <c r="C276" s="187" t="s">
        <v>243</v>
      </c>
      <c r="D276" s="188" t="s">
        <v>243</v>
      </c>
      <c r="E276" s="187">
        <v>2.5</v>
      </c>
      <c r="F276" s="188" t="str">
        <f>IFERROR(E276-C276,"-")</f>
        <v>-</v>
      </c>
      <c r="G276" s="187">
        <v>11.671641791044776</v>
      </c>
      <c r="H276" s="188">
        <f>IFERROR(G276-E276,"-")</f>
        <v>9.1716417910447756</v>
      </c>
      <c r="I276" s="187">
        <v>5.384615384615385</v>
      </c>
      <c r="J276" s="188">
        <f>IFERROR(I276-G276,"-")</f>
        <v>-6.2870264064293906</v>
      </c>
      <c r="K276" s="187">
        <v>11.145454545454545</v>
      </c>
      <c r="L276" s="188">
        <f>IFERROR(K276-I276,"-")</f>
        <v>5.7608391608391596</v>
      </c>
      <c r="M276" s="187"/>
      <c r="N276" s="188"/>
    </row>
    <row r="277" spans="2:14" x14ac:dyDescent="0.25">
      <c r="B277" s="117" t="s">
        <v>79</v>
      </c>
      <c r="C277" s="187" t="s">
        <v>243</v>
      </c>
      <c r="D277" s="188" t="s">
        <v>243</v>
      </c>
      <c r="E277" s="187">
        <v>20.5</v>
      </c>
      <c r="F277" s="188" t="str">
        <f t="shared" ref="F277:J285" si="55">IFERROR(E277-C277,"-")</f>
        <v>-</v>
      </c>
      <c r="G277" s="187">
        <v>9.7222222222222214</v>
      </c>
      <c r="H277" s="188">
        <f t="shared" si="55"/>
        <v>-10.777777777777779</v>
      </c>
      <c r="I277" s="187">
        <v>1.6666666666666667</v>
      </c>
      <c r="J277" s="188">
        <f t="shared" si="55"/>
        <v>-8.0555555555555554</v>
      </c>
      <c r="K277" s="187">
        <v>10.636363636363637</v>
      </c>
      <c r="L277" s="188">
        <f t="shared" ref="L277:L285" si="56">IFERROR(K277-I277,"-")</f>
        <v>8.9696969696969706</v>
      </c>
      <c r="M277" s="187"/>
      <c r="N277" s="188"/>
    </row>
    <row r="278" spans="2:14" x14ac:dyDescent="0.25">
      <c r="B278" s="117" t="s">
        <v>81</v>
      </c>
      <c r="C278" s="187" t="s">
        <v>243</v>
      </c>
      <c r="D278" s="188" t="s">
        <v>243</v>
      </c>
      <c r="E278" s="187">
        <v>3.2857142857142856</v>
      </c>
      <c r="F278" s="188" t="str">
        <f t="shared" si="55"/>
        <v>-</v>
      </c>
      <c r="G278" s="187">
        <v>27.8</v>
      </c>
      <c r="H278" s="188">
        <f t="shared" si="55"/>
        <v>24.514285714285716</v>
      </c>
      <c r="I278" s="187">
        <v>3</v>
      </c>
      <c r="J278" s="188">
        <f t="shared" si="55"/>
        <v>-24.8</v>
      </c>
      <c r="K278" s="187">
        <v>6.0909090909090908</v>
      </c>
      <c r="L278" s="188">
        <f t="shared" si="56"/>
        <v>3.0909090909090908</v>
      </c>
      <c r="M278" s="187"/>
      <c r="N278" s="188"/>
    </row>
    <row r="279" spans="2:14" x14ac:dyDescent="0.25">
      <c r="B279" s="117" t="s">
        <v>83</v>
      </c>
      <c r="C279" s="187" t="s">
        <v>243</v>
      </c>
      <c r="D279" s="188" t="s">
        <v>243</v>
      </c>
      <c r="E279" s="187">
        <v>1</v>
      </c>
      <c r="F279" s="188" t="str">
        <f t="shared" si="55"/>
        <v>-</v>
      </c>
      <c r="G279" s="187">
        <v>3.7142857142857144</v>
      </c>
      <c r="H279" s="188">
        <f t="shared" si="55"/>
        <v>2.7142857142857144</v>
      </c>
      <c r="I279" s="187">
        <v>4.5</v>
      </c>
      <c r="J279" s="188">
        <f t="shared" si="55"/>
        <v>0.78571428571428559</v>
      </c>
      <c r="K279" s="187">
        <v>7.2452830188679247</v>
      </c>
      <c r="L279" s="188">
        <f t="shared" si="56"/>
        <v>2.7452830188679247</v>
      </c>
      <c r="M279" s="187"/>
      <c r="N279" s="188"/>
    </row>
    <row r="280" spans="2:14" x14ac:dyDescent="0.25">
      <c r="B280" s="117" t="s">
        <v>85</v>
      </c>
      <c r="C280" s="187" t="s">
        <v>243</v>
      </c>
      <c r="D280" s="188" t="s">
        <v>243</v>
      </c>
      <c r="E280" s="187">
        <v>1</v>
      </c>
      <c r="F280" s="188" t="str">
        <f t="shared" si="55"/>
        <v>-</v>
      </c>
      <c r="G280" s="187">
        <v>3.8</v>
      </c>
      <c r="H280" s="188">
        <f t="shared" si="55"/>
        <v>2.8</v>
      </c>
      <c r="I280" s="187">
        <v>6.2352941176470589</v>
      </c>
      <c r="J280" s="188">
        <f t="shared" si="55"/>
        <v>2.4352941176470591</v>
      </c>
      <c r="K280" s="187">
        <v>22</v>
      </c>
      <c r="L280" s="188">
        <f t="shared" si="56"/>
        <v>15.764705882352942</v>
      </c>
      <c r="M280" s="187"/>
      <c r="N280" s="188"/>
    </row>
    <row r="281" spans="2:14" x14ac:dyDescent="0.25">
      <c r="B281" s="117" t="s">
        <v>87</v>
      </c>
      <c r="C281" s="187">
        <v>4</v>
      </c>
      <c r="D281" s="188">
        <v>-2.083333333333333</v>
      </c>
      <c r="E281" s="187">
        <v>4.9230769230769234</v>
      </c>
      <c r="F281" s="188">
        <f t="shared" si="55"/>
        <v>0.92307692307692335</v>
      </c>
      <c r="G281" s="187">
        <v>11.571428571428571</v>
      </c>
      <c r="H281" s="188">
        <f t="shared" si="55"/>
        <v>6.6483516483516478</v>
      </c>
      <c r="I281" s="187">
        <v>6.166666666666667</v>
      </c>
      <c r="J281" s="188">
        <f t="shared" si="55"/>
        <v>-5.4047619047619042</v>
      </c>
      <c r="K281" s="187">
        <v>5.5</v>
      </c>
      <c r="L281" s="188">
        <f t="shared" si="56"/>
        <v>-0.66666666666666696</v>
      </c>
      <c r="M281" s="187"/>
      <c r="N281" s="188"/>
    </row>
    <row r="282" spans="2:14" x14ac:dyDescent="0.25">
      <c r="B282" s="117" t="s">
        <v>89</v>
      </c>
      <c r="C282" s="187">
        <v>1.5</v>
      </c>
      <c r="D282" s="188">
        <v>-3.1063829787234045</v>
      </c>
      <c r="E282" s="187">
        <v>3.459016393442623</v>
      </c>
      <c r="F282" s="188">
        <f t="shared" si="55"/>
        <v>1.959016393442623</v>
      </c>
      <c r="G282" s="187">
        <v>4.6071428571428568</v>
      </c>
      <c r="H282" s="188">
        <f t="shared" si="55"/>
        <v>1.1481264637002337</v>
      </c>
      <c r="I282" s="187">
        <v>7.382352941176471</v>
      </c>
      <c r="J282" s="188">
        <f t="shared" si="55"/>
        <v>2.7752100840336142</v>
      </c>
      <c r="K282" s="187">
        <v>3.9361702127659575</v>
      </c>
      <c r="L282" s="188">
        <f t="shared" si="56"/>
        <v>-3.4461827284105135</v>
      </c>
      <c r="M282" s="187"/>
      <c r="N282" s="188"/>
    </row>
    <row r="283" spans="2:14" x14ac:dyDescent="0.25">
      <c r="B283" s="117" t="s">
        <v>91</v>
      </c>
      <c r="C283" s="187" t="s">
        <v>243</v>
      </c>
      <c r="D283" s="188" t="s">
        <v>243</v>
      </c>
      <c r="E283" s="187">
        <v>8.0517928286852598</v>
      </c>
      <c r="F283" s="188" t="str">
        <f t="shared" si="55"/>
        <v>-</v>
      </c>
      <c r="G283" s="187">
        <v>12.25</v>
      </c>
      <c r="H283" s="188">
        <f t="shared" si="55"/>
        <v>4.1982071713147402</v>
      </c>
      <c r="I283" s="187">
        <v>7.1343283582089549</v>
      </c>
      <c r="J283" s="188">
        <f t="shared" si="55"/>
        <v>-5.1156716417910451</v>
      </c>
      <c r="K283" s="187">
        <v>6.1869158878504669</v>
      </c>
      <c r="L283" s="188">
        <f t="shared" si="56"/>
        <v>-0.94741247035848808</v>
      </c>
      <c r="M283" s="187"/>
      <c r="N283" s="188"/>
    </row>
    <row r="284" spans="2:14" x14ac:dyDescent="0.25">
      <c r="B284" s="117" t="s">
        <v>93</v>
      </c>
      <c r="C284" s="187">
        <v>4.5714285714285712</v>
      </c>
      <c r="D284" s="188">
        <v>-4.9145854145854155</v>
      </c>
      <c r="E284" s="187">
        <v>7.1235294117647054</v>
      </c>
      <c r="F284" s="188">
        <f t="shared" si="55"/>
        <v>2.5521008403361343</v>
      </c>
      <c r="G284" s="187">
        <v>7.6302521008403366</v>
      </c>
      <c r="H284" s="188">
        <f t="shared" si="55"/>
        <v>0.50672268907563112</v>
      </c>
      <c r="I284" s="187">
        <v>6.8493150684931505</v>
      </c>
      <c r="J284" s="188">
        <f t="shared" si="55"/>
        <v>-0.78093703234718603</v>
      </c>
      <c r="K284" s="187">
        <v>5.6100917431192663</v>
      </c>
      <c r="L284" s="188">
        <f t="shared" si="56"/>
        <v>-1.2392233253738842</v>
      </c>
      <c r="M284" s="187"/>
      <c r="N284" s="188"/>
    </row>
    <row r="285" spans="2:14" ht="15.75" x14ac:dyDescent="0.25">
      <c r="B285" s="120" t="s">
        <v>30</v>
      </c>
      <c r="C285" s="189">
        <v>7.8175965665236049</v>
      </c>
      <c r="D285" s="190">
        <v>-0.28336497193793342</v>
      </c>
      <c r="E285" s="189">
        <v>6.9289827255278311</v>
      </c>
      <c r="F285" s="190">
        <f t="shared" si="55"/>
        <v>-0.88861384099577378</v>
      </c>
      <c r="G285" s="189">
        <v>7.6602040816326529</v>
      </c>
      <c r="H285" s="190">
        <f t="shared" si="55"/>
        <v>0.73122135610482175</v>
      </c>
      <c r="I285" s="189">
        <v>8.1101694915254239</v>
      </c>
      <c r="J285" s="190">
        <f t="shared" si="55"/>
        <v>0.44996540989277101</v>
      </c>
      <c r="K285" s="189">
        <v>7.2838196286472146</v>
      </c>
      <c r="L285" s="190">
        <f t="shared" si="56"/>
        <v>-0.82634986287820933</v>
      </c>
      <c r="M285" s="189">
        <v>7.0050590219224285</v>
      </c>
      <c r="N285" s="190">
        <v>-0.6762596593962531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C3404-B11E-4673-8210-E83D0AC3E38F}">
  <sheetPr>
    <tabColor theme="4" tint="0.79998168889431442"/>
  </sheetPr>
  <dimension ref="A4:O67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2"/>
    <col min="14" max="14" width="13.5703125" style="192" bestFit="1" customWidth="1"/>
  </cols>
  <sheetData>
    <row r="4" spans="1:15" ht="48.75" customHeight="1" thickBot="1" x14ac:dyDescent="0.3">
      <c r="B4" s="270" t="s">
        <v>279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2" t="s">
        <v>132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7">
        <v>7.1146653880402768</v>
      </c>
      <c r="D9" s="188">
        <v>-1.0833703413645148</v>
      </c>
      <c r="E9" s="187">
        <v>7.4604200323101777</v>
      </c>
      <c r="F9" s="188">
        <f t="shared" ref="F9:J21" si="0">IFERROR(E9-C9,"-")</f>
        <v>0.34575464426990088</v>
      </c>
      <c r="G9" s="187">
        <v>8.2772790055248624</v>
      </c>
      <c r="H9" s="188">
        <f t="shared" si="0"/>
        <v>0.8168589732146847</v>
      </c>
      <c r="I9" s="187">
        <v>6.3244211334271458</v>
      </c>
      <c r="J9" s="188">
        <f t="shared" si="0"/>
        <v>-1.9528578720977166</v>
      </c>
      <c r="K9" s="187">
        <v>6.6747736243324818</v>
      </c>
      <c r="L9" s="188">
        <f t="shared" ref="L9:L21" si="1">IFERROR(K9-I9,"-")</f>
        <v>0.35035249090533593</v>
      </c>
      <c r="M9" s="187">
        <v>5.639520078354554</v>
      </c>
      <c r="N9" s="188">
        <f t="shared" ref="N9:N11" si="2">IFERROR(M9-K9,"-")</f>
        <v>-1.0352535459779277</v>
      </c>
    </row>
    <row r="10" spans="1:15" x14ac:dyDescent="0.25">
      <c r="A10" s="1" t="s">
        <v>72</v>
      </c>
      <c r="B10" s="117" t="s">
        <v>73</v>
      </c>
      <c r="C10" s="187">
        <v>6.3956718346253227</v>
      </c>
      <c r="D10" s="188">
        <v>-1.1267534145441127</v>
      </c>
      <c r="E10" s="187">
        <v>5.006753246753247</v>
      </c>
      <c r="F10" s="188">
        <f t="shared" si="0"/>
        <v>-1.3889185878720758</v>
      </c>
      <c r="G10" s="187">
        <v>6.8945538818076475</v>
      </c>
      <c r="H10" s="188">
        <f t="shared" si="0"/>
        <v>1.8878006350544005</v>
      </c>
      <c r="I10" s="187">
        <v>5.2671606864274567</v>
      </c>
      <c r="J10" s="188">
        <f t="shared" si="0"/>
        <v>-1.6273931953801908</v>
      </c>
      <c r="K10" s="187">
        <v>6.3012135381874863</v>
      </c>
      <c r="L10" s="188">
        <f t="shared" si="1"/>
        <v>1.0340528517600296</v>
      </c>
      <c r="M10" s="187">
        <v>5.9382620774810926</v>
      </c>
      <c r="N10" s="188">
        <f t="shared" si="2"/>
        <v>-0.36295146070639372</v>
      </c>
    </row>
    <row r="11" spans="1:15" x14ac:dyDescent="0.25">
      <c r="A11" s="1" t="s">
        <v>74</v>
      </c>
      <c r="B11" s="117" t="s">
        <v>75</v>
      </c>
      <c r="C11" s="187">
        <v>7.718549747048904</v>
      </c>
      <c r="D11" s="188">
        <v>0.13274474745080056</v>
      </c>
      <c r="E11" s="187">
        <v>8.4855660071359065</v>
      </c>
      <c r="F11" s="188">
        <f t="shared" si="0"/>
        <v>0.76701626008700252</v>
      </c>
      <c r="G11" s="187">
        <v>5.4817210771776743</v>
      </c>
      <c r="H11" s="188">
        <f t="shared" si="0"/>
        <v>-3.0038449299582322</v>
      </c>
      <c r="I11" s="187">
        <v>5.0417615088028986</v>
      </c>
      <c r="J11" s="188">
        <f t="shared" si="0"/>
        <v>-0.43995956837477568</v>
      </c>
      <c r="K11" s="187">
        <v>5.7840758920143474</v>
      </c>
      <c r="L11" s="188">
        <f t="shared" si="1"/>
        <v>0.74231438321144871</v>
      </c>
      <c r="M11" s="187">
        <v>5.4982687149475735</v>
      </c>
      <c r="N11" s="188">
        <f t="shared" si="2"/>
        <v>-0.28580717706677383</v>
      </c>
    </row>
    <row r="12" spans="1:15" x14ac:dyDescent="0.25">
      <c r="A12" s="1" t="s">
        <v>76</v>
      </c>
      <c r="B12" s="117" t="s">
        <v>77</v>
      </c>
      <c r="C12" s="187" t="s">
        <v>243</v>
      </c>
      <c r="D12" s="188" t="s">
        <v>243</v>
      </c>
      <c r="E12" s="187">
        <v>5.9472250595846106</v>
      </c>
      <c r="F12" s="188" t="str">
        <f t="shared" si="0"/>
        <v>-</v>
      </c>
      <c r="G12" s="187">
        <v>6.9211831710453797</v>
      </c>
      <c r="H12" s="188">
        <f t="shared" si="0"/>
        <v>0.97395811146076916</v>
      </c>
      <c r="I12" s="187">
        <v>4.6508063289213446</v>
      </c>
      <c r="J12" s="188">
        <f t="shared" si="0"/>
        <v>-2.2703768421240351</v>
      </c>
      <c r="K12" s="187">
        <v>5.5245845552297164</v>
      </c>
      <c r="L12" s="188">
        <f t="shared" si="1"/>
        <v>0.87377822630837176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243</v>
      </c>
      <c r="D13" s="188" t="s">
        <v>243</v>
      </c>
      <c r="E13" s="187">
        <v>6.53139286802804</v>
      </c>
      <c r="F13" s="188" t="str">
        <f t="shared" si="0"/>
        <v>-</v>
      </c>
      <c r="G13" s="187">
        <v>6.5240453946955919</v>
      </c>
      <c r="H13" s="188">
        <f t="shared" si="0"/>
        <v>-7.3474733324481178E-3</v>
      </c>
      <c r="I13" s="187">
        <v>5.3784671885570701</v>
      </c>
      <c r="J13" s="188">
        <f t="shared" si="0"/>
        <v>-1.1455782061385218</v>
      </c>
      <c r="K13" s="187">
        <v>5.433939673037071</v>
      </c>
      <c r="L13" s="188">
        <f t="shared" si="1"/>
        <v>5.5472484480000972E-2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243</v>
      </c>
      <c r="D14" s="188" t="s">
        <v>243</v>
      </c>
      <c r="E14" s="187">
        <v>5.0942153942624238</v>
      </c>
      <c r="F14" s="188" t="str">
        <f t="shared" si="0"/>
        <v>-</v>
      </c>
      <c r="G14" s="187">
        <v>6.8413200058797585</v>
      </c>
      <c r="H14" s="188">
        <f t="shared" si="0"/>
        <v>1.7471046116173348</v>
      </c>
      <c r="I14" s="187">
        <v>5.8025523826763816</v>
      </c>
      <c r="J14" s="188">
        <f t="shared" si="0"/>
        <v>-1.0387676232033769</v>
      </c>
      <c r="K14" s="187">
        <v>6.334820749454896</v>
      </c>
      <c r="L14" s="188">
        <f t="shared" si="1"/>
        <v>0.53226836677851441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243</v>
      </c>
      <c r="D15" s="188" t="s">
        <v>243</v>
      </c>
      <c r="E15" s="187">
        <v>7.1026458997935826</v>
      </c>
      <c r="F15" s="188" t="str">
        <f t="shared" si="0"/>
        <v>-</v>
      </c>
      <c r="G15" s="187">
        <v>6.4427972929423136</v>
      </c>
      <c r="H15" s="188">
        <f t="shared" si="0"/>
        <v>-0.659848606851269</v>
      </c>
      <c r="I15" s="187">
        <v>5.7923947029611922</v>
      </c>
      <c r="J15" s="188">
        <f t="shared" si="0"/>
        <v>-0.65040258998112144</v>
      </c>
      <c r="K15" s="187">
        <v>6.7274272669872266</v>
      </c>
      <c r="L15" s="188">
        <f t="shared" si="1"/>
        <v>0.93503256402603441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4.2597067155474084</v>
      </c>
      <c r="D16" s="188">
        <v>-3.4663156974929059</v>
      </c>
      <c r="E16" s="187">
        <v>6.9331798945727225</v>
      </c>
      <c r="F16" s="188">
        <f t="shared" si="0"/>
        <v>2.6734731790253141</v>
      </c>
      <c r="G16" s="187">
        <v>6.491933187814368</v>
      </c>
      <c r="H16" s="188">
        <f t="shared" si="0"/>
        <v>-0.44124670675835453</v>
      </c>
      <c r="I16" s="187">
        <v>6.6659301811754306</v>
      </c>
      <c r="J16" s="188">
        <f t="shared" si="0"/>
        <v>0.17399699336106256</v>
      </c>
      <c r="K16" s="187">
        <v>6.823486671813269</v>
      </c>
      <c r="L16" s="188">
        <f t="shared" si="1"/>
        <v>0.15755649063783839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4.2954739538855682</v>
      </c>
      <c r="D17" s="188">
        <v>-3.4634024310049494</v>
      </c>
      <c r="E17" s="187">
        <v>6.8566063764561616</v>
      </c>
      <c r="F17" s="188">
        <f t="shared" si="0"/>
        <v>2.5611324225705934</v>
      </c>
      <c r="G17" s="187">
        <v>6.1649928263988523</v>
      </c>
      <c r="H17" s="188">
        <f t="shared" si="0"/>
        <v>-0.69161355005730929</v>
      </c>
      <c r="I17" s="187">
        <v>6.6392938556963363</v>
      </c>
      <c r="J17" s="188">
        <f t="shared" si="0"/>
        <v>0.47430102929748408</v>
      </c>
      <c r="K17" s="187">
        <v>6.0692266353998727</v>
      </c>
      <c r="L17" s="188">
        <f t="shared" si="1"/>
        <v>-0.57006722029646362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4.5568584070796456</v>
      </c>
      <c r="D18" s="188">
        <v>-2.5540848624738954</v>
      </c>
      <c r="E18" s="187">
        <v>7.8932002401681176</v>
      </c>
      <c r="F18" s="188">
        <f t="shared" si="0"/>
        <v>3.336341833088472</v>
      </c>
      <c r="G18" s="187">
        <v>6.6140648379052367</v>
      </c>
      <c r="H18" s="188">
        <f t="shared" si="0"/>
        <v>-1.2791354022628809</v>
      </c>
      <c r="I18" s="187">
        <v>5.6104617742862617</v>
      </c>
      <c r="J18" s="188">
        <f t="shared" si="0"/>
        <v>-1.003603063618975</v>
      </c>
      <c r="K18" s="187">
        <v>5.9437582500471429</v>
      </c>
      <c r="L18" s="188">
        <f t="shared" si="1"/>
        <v>0.33329647576088117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4.0001802776275461</v>
      </c>
      <c r="D19" s="188">
        <v>-3.1866795774811223</v>
      </c>
      <c r="E19" s="187">
        <v>8.3718019005847957</v>
      </c>
      <c r="F19" s="188">
        <f t="shared" si="0"/>
        <v>4.3716216229572495</v>
      </c>
      <c r="G19" s="187">
        <v>7.6749190501888833</v>
      </c>
      <c r="H19" s="188">
        <f t="shared" si="0"/>
        <v>-0.69688285039591236</v>
      </c>
      <c r="I19" s="187">
        <v>6.3411483772929556</v>
      </c>
      <c r="J19" s="188">
        <f t="shared" si="0"/>
        <v>-1.3337706728959278</v>
      </c>
      <c r="K19" s="187">
        <v>6.0049824791940427</v>
      </c>
      <c r="L19" s="188">
        <f t="shared" si="1"/>
        <v>-0.33616589809891284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6.6437311298267918</v>
      </c>
      <c r="D20" s="188">
        <v>-0.97926169559172571</v>
      </c>
      <c r="E20" s="187">
        <v>7.2588094167041533</v>
      </c>
      <c r="F20" s="188">
        <f t="shared" si="0"/>
        <v>0.61507828687736144</v>
      </c>
      <c r="G20" s="187">
        <v>6.0869589500139627</v>
      </c>
      <c r="H20" s="188">
        <f t="shared" si="0"/>
        <v>-1.1718504666901906</v>
      </c>
      <c r="I20" s="187">
        <v>5.886785029262775</v>
      </c>
      <c r="J20" s="188">
        <f t="shared" si="0"/>
        <v>-0.20017392075118767</v>
      </c>
      <c r="K20" s="187">
        <v>5.3419055419055423</v>
      </c>
      <c r="L20" s="188">
        <f t="shared" si="1"/>
        <v>-0.54487948735723268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5.7058231246853497</v>
      </c>
      <c r="D21" s="190">
        <v>-1.6826136252324257</v>
      </c>
      <c r="E21" s="189">
        <v>6.9720730697289195</v>
      </c>
      <c r="F21" s="190">
        <f t="shared" si="0"/>
        <v>1.2662499450435698</v>
      </c>
      <c r="G21" s="189">
        <v>6.6176102336667117</v>
      </c>
      <c r="H21" s="190">
        <f t="shared" si="0"/>
        <v>-0.35446283606220774</v>
      </c>
      <c r="I21" s="189">
        <v>5.729361648217651</v>
      </c>
      <c r="J21" s="190">
        <f t="shared" si="0"/>
        <v>-0.88824858544906071</v>
      </c>
      <c r="K21" s="189">
        <v>6.0770157142498729</v>
      </c>
      <c r="L21" s="190">
        <f t="shared" si="1"/>
        <v>0.34765406603222182</v>
      </c>
      <c r="M21" s="189">
        <v>5.6877340048374805</v>
      </c>
      <c r="N21" s="190">
        <v>-0.53328408668433536</v>
      </c>
    </row>
    <row r="22" spans="1:15" ht="6" customHeight="1" x14ac:dyDescent="0.25"/>
    <row r="23" spans="1:15" x14ac:dyDescent="0.25">
      <c r="B23" s="105" t="s">
        <v>55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5" x14ac:dyDescent="0.25">
      <c r="N24" s="194"/>
    </row>
    <row r="26" spans="1:15" ht="48.75" customHeight="1" thickBot="1" x14ac:dyDescent="0.3">
      <c r="B26" s="270" t="s">
        <v>291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2" t="s">
        <v>137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7">
        <v>6.4985997414907368</v>
      </c>
      <c r="D31" s="188">
        <v>-0.48911879629282051</v>
      </c>
      <c r="E31" s="187">
        <v>7.4672064777327938</v>
      </c>
      <c r="F31" s="188">
        <f t="shared" ref="F31:J43" si="3">IFERROR(E31-C31,"-")</f>
        <v>0.96860673624205695</v>
      </c>
      <c r="G31" s="187">
        <v>8.3449322273922721</v>
      </c>
      <c r="H31" s="188">
        <f t="shared" si="3"/>
        <v>0.87772574965947836</v>
      </c>
      <c r="I31" s="187">
        <v>6.0238626226583412</v>
      </c>
      <c r="J31" s="188">
        <f t="shared" si="3"/>
        <v>-2.321069604733931</v>
      </c>
      <c r="K31" s="187">
        <v>6.1842416283650685</v>
      </c>
      <c r="L31" s="188">
        <f t="shared" ref="L31:L43" si="4">IFERROR(K31-I31,"-")</f>
        <v>0.16037900570672736</v>
      </c>
      <c r="M31" s="187">
        <v>5.1601407831060273</v>
      </c>
      <c r="N31" s="188">
        <f>IFERROR(M31-K31,"-")</f>
        <v>-1.0241008452590412</v>
      </c>
    </row>
    <row r="32" spans="1:15" x14ac:dyDescent="0.25">
      <c r="B32" s="117" t="s">
        <v>73</v>
      </c>
      <c r="C32" s="187">
        <v>6.0998446400828588</v>
      </c>
      <c r="D32" s="188">
        <v>-0.55013327185941741</v>
      </c>
      <c r="E32" s="187" t="s">
        <v>243</v>
      </c>
      <c r="F32" s="188" t="str">
        <f t="shared" si="3"/>
        <v>-</v>
      </c>
      <c r="G32" s="187">
        <v>6.8056592039800998</v>
      </c>
      <c r="H32" s="188" t="str">
        <f t="shared" si="3"/>
        <v>-</v>
      </c>
      <c r="I32" s="187">
        <v>4.9336159708060539</v>
      </c>
      <c r="J32" s="188">
        <f t="shared" si="3"/>
        <v>-1.872043233174046</v>
      </c>
      <c r="K32" s="187">
        <v>5.8989412286819247</v>
      </c>
      <c r="L32" s="188">
        <f t="shared" si="4"/>
        <v>0.96532525787587087</v>
      </c>
      <c r="M32" s="187">
        <v>5.5573296309151914</v>
      </c>
      <c r="N32" s="188">
        <f t="shared" ref="N32:N33" si="5">IFERROR(M32-K32,"-")</f>
        <v>-0.34161159776673333</v>
      </c>
    </row>
    <row r="33" spans="2:15" x14ac:dyDescent="0.25">
      <c r="B33" s="117" t="s">
        <v>75</v>
      </c>
      <c r="C33" s="187">
        <v>7.0561279826464212</v>
      </c>
      <c r="D33" s="188">
        <v>-0.13990608709007102</v>
      </c>
      <c r="E33" s="187">
        <v>8.4855660071359065</v>
      </c>
      <c r="F33" s="188">
        <f t="shared" si="3"/>
        <v>1.4294380244894853</v>
      </c>
      <c r="G33" s="187">
        <v>5.3384331900161932</v>
      </c>
      <c r="H33" s="188">
        <f t="shared" si="3"/>
        <v>-3.1471328171197133</v>
      </c>
      <c r="I33" s="187">
        <v>4.8127295623884985</v>
      </c>
      <c r="J33" s="188">
        <f t="shared" si="3"/>
        <v>-0.52570362762769474</v>
      </c>
      <c r="K33" s="187">
        <v>5.4454535740997967</v>
      </c>
      <c r="L33" s="188">
        <f t="shared" si="4"/>
        <v>0.63272401171129822</v>
      </c>
      <c r="M33" s="187">
        <v>5.0908082320963004</v>
      </c>
      <c r="N33" s="188">
        <f t="shared" si="5"/>
        <v>-0.35464534200349629</v>
      </c>
    </row>
    <row r="34" spans="2:15" x14ac:dyDescent="0.25">
      <c r="B34" s="117" t="s">
        <v>77</v>
      </c>
      <c r="C34" s="187" t="s">
        <v>243</v>
      </c>
      <c r="D34" s="188" t="s">
        <v>243</v>
      </c>
      <c r="E34" s="187">
        <v>5.9625960717335609</v>
      </c>
      <c r="F34" s="188" t="str">
        <f t="shared" si="3"/>
        <v>-</v>
      </c>
      <c r="G34" s="187">
        <v>7.2575182481751828</v>
      </c>
      <c r="H34" s="188">
        <f t="shared" si="3"/>
        <v>1.2949221764416219</v>
      </c>
      <c r="I34" s="187">
        <v>4.4890545144804088</v>
      </c>
      <c r="J34" s="188">
        <f t="shared" si="3"/>
        <v>-2.7684637336947739</v>
      </c>
      <c r="K34" s="187">
        <v>5.112426702751466</v>
      </c>
      <c r="L34" s="188">
        <f t="shared" si="4"/>
        <v>0.62337218827105723</v>
      </c>
      <c r="M34" s="187"/>
      <c r="N34" s="188"/>
    </row>
    <row r="35" spans="2:15" x14ac:dyDescent="0.25">
      <c r="B35" s="117" t="s">
        <v>79</v>
      </c>
      <c r="C35" s="187" t="s">
        <v>243</v>
      </c>
      <c r="D35" s="188" t="s">
        <v>243</v>
      </c>
      <c r="E35" s="187">
        <v>6.5342591179612395</v>
      </c>
      <c r="F35" s="188" t="str">
        <f t="shared" si="3"/>
        <v>-</v>
      </c>
      <c r="G35" s="187">
        <v>6.5937679494543362</v>
      </c>
      <c r="H35" s="188">
        <f t="shared" si="3"/>
        <v>5.9508831493096714E-2</v>
      </c>
      <c r="I35" s="187">
        <v>5.2810428634555899</v>
      </c>
      <c r="J35" s="188">
        <f t="shared" si="3"/>
        <v>-1.3127250859987463</v>
      </c>
      <c r="K35" s="187">
        <v>5.0907242296261535</v>
      </c>
      <c r="L35" s="188">
        <f t="shared" si="4"/>
        <v>-0.19031863382943648</v>
      </c>
      <c r="M35" s="187"/>
      <c r="N35" s="188"/>
    </row>
    <row r="36" spans="2:15" x14ac:dyDescent="0.25">
      <c r="B36" s="117" t="s">
        <v>81</v>
      </c>
      <c r="C36" s="187" t="s">
        <v>243</v>
      </c>
      <c r="D36" s="188" t="s">
        <v>243</v>
      </c>
      <c r="E36" s="187">
        <v>5.1665189720454361</v>
      </c>
      <c r="F36" s="188" t="str">
        <f t="shared" si="3"/>
        <v>-</v>
      </c>
      <c r="G36" s="187">
        <v>7.1915363548016611</v>
      </c>
      <c r="H36" s="188">
        <f t="shared" si="3"/>
        <v>2.025017382756225</v>
      </c>
      <c r="I36" s="187">
        <v>5.8215218981917003</v>
      </c>
      <c r="J36" s="188">
        <f t="shared" si="3"/>
        <v>-1.3700144566099608</v>
      </c>
      <c r="K36" s="187">
        <v>6.2273977412370529</v>
      </c>
      <c r="L36" s="188">
        <f t="shared" si="4"/>
        <v>0.40587584304535262</v>
      </c>
      <c r="M36" s="187"/>
      <c r="N36" s="188"/>
    </row>
    <row r="37" spans="2:15" x14ac:dyDescent="0.25">
      <c r="B37" s="117" t="s">
        <v>83</v>
      </c>
      <c r="C37" s="187" t="s">
        <v>243</v>
      </c>
      <c r="D37" s="188" t="s">
        <v>243</v>
      </c>
      <c r="E37" s="187">
        <v>7.3865572088250389</v>
      </c>
      <c r="F37" s="188" t="str">
        <f t="shared" si="3"/>
        <v>-</v>
      </c>
      <c r="G37" s="187">
        <v>6.8669216994953608</v>
      </c>
      <c r="H37" s="188">
        <f t="shared" si="3"/>
        <v>-0.51963550932967806</v>
      </c>
      <c r="I37" s="187">
        <v>5.6965660315553857</v>
      </c>
      <c r="J37" s="188">
        <f t="shared" si="3"/>
        <v>-1.1703556679399751</v>
      </c>
      <c r="K37" s="187">
        <v>6.5492197923313418</v>
      </c>
      <c r="L37" s="188">
        <f t="shared" si="4"/>
        <v>0.85265376077595612</v>
      </c>
      <c r="M37" s="187"/>
      <c r="N37" s="188"/>
    </row>
    <row r="38" spans="2:15" x14ac:dyDescent="0.25">
      <c r="B38" s="117" t="s">
        <v>85</v>
      </c>
      <c r="C38" s="187">
        <v>4.2667297436779634</v>
      </c>
      <c r="D38" s="188">
        <v>-3.1826913022566341</v>
      </c>
      <c r="E38" s="187">
        <v>7.5873529147579273</v>
      </c>
      <c r="F38" s="188">
        <f t="shared" si="3"/>
        <v>3.3206231710799639</v>
      </c>
      <c r="G38" s="187">
        <v>6.4717370682439599</v>
      </c>
      <c r="H38" s="188">
        <f t="shared" si="3"/>
        <v>-1.1156158465139674</v>
      </c>
      <c r="I38" s="187">
        <v>6.5072472204435652</v>
      </c>
      <c r="J38" s="188">
        <f t="shared" si="3"/>
        <v>3.5510152199605294E-2</v>
      </c>
      <c r="K38" s="187">
        <v>6.6671532057519736</v>
      </c>
      <c r="L38" s="188">
        <f t="shared" si="4"/>
        <v>0.15990598530840838</v>
      </c>
      <c r="M38" s="187"/>
      <c r="N38" s="188"/>
    </row>
    <row r="39" spans="2:15" x14ac:dyDescent="0.25">
      <c r="B39" s="117" t="s">
        <v>87</v>
      </c>
      <c r="C39" s="187">
        <v>4.2934244235695989</v>
      </c>
      <c r="D39" s="188">
        <v>-3.4338483037031287</v>
      </c>
      <c r="E39" s="187">
        <v>7.2424349672624313</v>
      </c>
      <c r="F39" s="188">
        <f t="shared" si="3"/>
        <v>2.9490105436928324</v>
      </c>
      <c r="G39" s="187">
        <v>6.24699202379343</v>
      </c>
      <c r="H39" s="188">
        <f t="shared" si="3"/>
        <v>-0.99544294346900131</v>
      </c>
      <c r="I39" s="187">
        <v>6.6351191587331222</v>
      </c>
      <c r="J39" s="188">
        <f t="shared" si="3"/>
        <v>0.3881271349396922</v>
      </c>
      <c r="K39" s="187">
        <v>5.7966025676963611</v>
      </c>
      <c r="L39" s="188">
        <f t="shared" si="4"/>
        <v>-0.83851659103676113</v>
      </c>
      <c r="M39" s="187"/>
      <c r="N39" s="188"/>
    </row>
    <row r="40" spans="2:15" x14ac:dyDescent="0.25">
      <c r="B40" s="117" t="s">
        <v>89</v>
      </c>
      <c r="C40" s="187">
        <v>4.5568584070796456</v>
      </c>
      <c r="D40" s="188">
        <v>-2.5288428541268582</v>
      </c>
      <c r="E40" s="187">
        <v>8.1939914923785899</v>
      </c>
      <c r="F40" s="188">
        <f t="shared" si="3"/>
        <v>3.6371330852989443</v>
      </c>
      <c r="G40" s="187">
        <v>6.6152565721501553</v>
      </c>
      <c r="H40" s="188">
        <f t="shared" si="3"/>
        <v>-1.5787349202284346</v>
      </c>
      <c r="I40" s="187">
        <v>5.4527674805061999</v>
      </c>
      <c r="J40" s="188">
        <f t="shared" si="3"/>
        <v>-1.1624890916439554</v>
      </c>
      <c r="K40" s="187">
        <v>5.5749506903353057</v>
      </c>
      <c r="L40" s="188">
        <f t="shared" si="4"/>
        <v>0.1221832098291058</v>
      </c>
      <c r="M40" s="187"/>
      <c r="N40" s="188"/>
    </row>
    <row r="41" spans="2:15" x14ac:dyDescent="0.25">
      <c r="B41" s="117" t="s">
        <v>91</v>
      </c>
      <c r="C41" s="187">
        <v>3.9893521025085725</v>
      </c>
      <c r="D41" s="188">
        <v>-3.1107893846789763</v>
      </c>
      <c r="E41" s="187">
        <v>8.6795999120685874</v>
      </c>
      <c r="F41" s="188">
        <f t="shared" si="3"/>
        <v>4.6902478095600149</v>
      </c>
      <c r="G41" s="187">
        <v>7.6490060980438743</v>
      </c>
      <c r="H41" s="188">
        <f t="shared" si="3"/>
        <v>-1.0305938140247131</v>
      </c>
      <c r="I41" s="187">
        <v>6.1019571865443423</v>
      </c>
      <c r="J41" s="188">
        <f t="shared" si="3"/>
        <v>-1.5470489114995321</v>
      </c>
      <c r="K41" s="187">
        <v>5.4887734273520135</v>
      </c>
      <c r="L41" s="188">
        <f t="shared" si="4"/>
        <v>-0.61318375919232881</v>
      </c>
      <c r="M41" s="187"/>
      <c r="N41" s="188"/>
    </row>
    <row r="42" spans="2:15" x14ac:dyDescent="0.25">
      <c r="B42" s="117" t="s">
        <v>93</v>
      </c>
      <c r="C42" s="187">
        <v>6.6447242588460309</v>
      </c>
      <c r="D42" s="188">
        <v>-0.58987211677176177</v>
      </c>
      <c r="E42" s="187">
        <v>7.5223599137931032</v>
      </c>
      <c r="F42" s="188">
        <f t="shared" si="3"/>
        <v>0.8776356549470723</v>
      </c>
      <c r="G42" s="187">
        <v>5.985004624124719</v>
      </c>
      <c r="H42" s="188">
        <f t="shared" si="3"/>
        <v>-1.5373552896683842</v>
      </c>
      <c r="I42" s="187">
        <v>5.6212527836464341</v>
      </c>
      <c r="J42" s="188">
        <f t="shared" si="3"/>
        <v>-0.3637518404782849</v>
      </c>
      <c r="K42" s="187">
        <v>4.7967866323907451</v>
      </c>
      <c r="L42" s="188">
        <f t="shared" si="4"/>
        <v>-0.82446615125568901</v>
      </c>
      <c r="M42" s="187"/>
      <c r="N42" s="188"/>
    </row>
    <row r="43" spans="2:15" ht="15.75" x14ac:dyDescent="0.25">
      <c r="B43" s="120" t="s">
        <v>30</v>
      </c>
      <c r="C43" s="189">
        <v>5.3003511866328603</v>
      </c>
      <c r="D43" s="190">
        <v>-1.6251155542926305</v>
      </c>
      <c r="E43" s="189">
        <v>7.1836411554527748</v>
      </c>
      <c r="F43" s="190">
        <f t="shared" si="3"/>
        <v>1.8832899688199145</v>
      </c>
      <c r="G43" s="189">
        <v>6.6758542704689212</v>
      </c>
      <c r="H43" s="190">
        <f t="shared" si="3"/>
        <v>-0.5077868849838536</v>
      </c>
      <c r="I43" s="189">
        <v>5.5536756945293781</v>
      </c>
      <c r="J43" s="190">
        <f t="shared" si="3"/>
        <v>-1.1221785759395431</v>
      </c>
      <c r="K43" s="189">
        <v>5.7345256129449336</v>
      </c>
      <c r="L43" s="190">
        <f t="shared" si="4"/>
        <v>0.18084991841555542</v>
      </c>
      <c r="M43" s="189">
        <v>5.2651176701497278</v>
      </c>
      <c r="N43" s="190">
        <v>-0.55049343984403709</v>
      </c>
    </row>
    <row r="44" spans="2:15" ht="6" customHeight="1" x14ac:dyDescent="0.25"/>
    <row r="45" spans="2:15" x14ac:dyDescent="0.25">
      <c r="B45" s="105" t="s">
        <v>55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  <row r="48" spans="2:15" ht="48.75" customHeight="1" thickBot="1" x14ac:dyDescent="0.3">
      <c r="B48" s="270" t="s">
        <v>292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114</v>
      </c>
    </row>
    <row r="49" spans="2:15" ht="10.5" customHeight="1" thickBot="1" x14ac:dyDescent="0.3">
      <c r="B49" s="106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39"/>
      <c r="N49" s="39"/>
      <c r="O49" s="1" t="s">
        <v>115</v>
      </c>
    </row>
    <row r="50" spans="2:15" ht="22.5" thickTop="1" thickBot="1" x14ac:dyDescent="0.3">
      <c r="B50" s="124" t="s">
        <v>96</v>
      </c>
      <c r="C50" s="302" t="s">
        <v>32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2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f>M$7</f>
        <v>2025</v>
      </c>
      <c r="N51" s="297"/>
    </row>
    <row r="52" spans="2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2:15" x14ac:dyDescent="0.25">
      <c r="B53" s="117" t="s">
        <v>71</v>
      </c>
      <c r="C53" s="187">
        <v>8.190780809031045</v>
      </c>
      <c r="D53" s="188">
        <v>-1.7202621357542309</v>
      </c>
      <c r="E53" s="187">
        <v>4.666666666666667</v>
      </c>
      <c r="F53" s="188">
        <f t="shared" ref="F53:J65" si="6">IFERROR(E53-C53,"-")</f>
        <v>-3.524114142364378</v>
      </c>
      <c r="G53" s="187">
        <v>7.88339222614841</v>
      </c>
      <c r="H53" s="188">
        <f t="shared" si="6"/>
        <v>3.216725559481743</v>
      </c>
      <c r="I53" s="187">
        <v>8.1773602199816686</v>
      </c>
      <c r="J53" s="188">
        <f t="shared" si="6"/>
        <v>0.29396799383325867</v>
      </c>
      <c r="K53" s="187">
        <v>10.413913913913914</v>
      </c>
      <c r="L53" s="188">
        <f t="shared" ref="L53:L65" si="7">IFERROR(K53-I53,"-")</f>
        <v>2.2365536939322457</v>
      </c>
      <c r="M53" s="187">
        <v>9.5380143112701248</v>
      </c>
      <c r="N53" s="188">
        <f>IFERROR(M53-K53,"-")</f>
        <v>-0.87589960264378952</v>
      </c>
    </row>
    <row r="54" spans="2:15" x14ac:dyDescent="0.25">
      <c r="B54" s="117" t="s">
        <v>73</v>
      </c>
      <c r="C54" s="187">
        <v>6.8860085836909875</v>
      </c>
      <c r="D54" s="188">
        <v>-1.7651630680522015</v>
      </c>
      <c r="E54" s="187" t="s">
        <v>243</v>
      </c>
      <c r="F54" s="188" t="str">
        <f t="shared" si="6"/>
        <v>-</v>
      </c>
      <c r="G54" s="187">
        <v>7.5273934698395131</v>
      </c>
      <c r="H54" s="188" t="str">
        <f t="shared" si="6"/>
        <v>-</v>
      </c>
      <c r="I54" s="187">
        <v>8.5766773162939298</v>
      </c>
      <c r="J54" s="188">
        <f t="shared" si="6"/>
        <v>1.0492838464544167</v>
      </c>
      <c r="K54" s="187">
        <v>9.1971702418986769</v>
      </c>
      <c r="L54" s="188">
        <f t="shared" si="7"/>
        <v>0.62049292560474711</v>
      </c>
      <c r="M54" s="187">
        <v>8.9995350999535102</v>
      </c>
      <c r="N54" s="188">
        <f t="shared" ref="N54:N55" si="8">IFERROR(M54-K54,"-")</f>
        <v>-0.19763514194516674</v>
      </c>
    </row>
    <row r="55" spans="2:15" x14ac:dyDescent="0.25">
      <c r="B55" s="117" t="s">
        <v>75</v>
      </c>
      <c r="C55" s="187">
        <v>8.8082069580731481</v>
      </c>
      <c r="D55" s="188">
        <v>0.62797557995258835</v>
      </c>
      <c r="E55" s="187" t="s">
        <v>243</v>
      </c>
      <c r="F55" s="188" t="str">
        <f t="shared" si="6"/>
        <v>-</v>
      </c>
      <c r="G55" s="187">
        <v>6.7445866141732287</v>
      </c>
      <c r="H55" s="188" t="str">
        <f t="shared" si="6"/>
        <v>-</v>
      </c>
      <c r="I55" s="187">
        <v>6.8096395301741595</v>
      </c>
      <c r="J55" s="188">
        <f t="shared" si="6"/>
        <v>6.5052916000930772E-2</v>
      </c>
      <c r="K55" s="187">
        <v>8.3502024291497978</v>
      </c>
      <c r="L55" s="188">
        <f t="shared" si="7"/>
        <v>1.5405628989756384</v>
      </c>
      <c r="M55" s="187">
        <v>8.4624697336561745</v>
      </c>
      <c r="N55" s="188">
        <f t="shared" si="8"/>
        <v>0.11226730450637668</v>
      </c>
    </row>
    <row r="56" spans="2:15" x14ac:dyDescent="0.25">
      <c r="B56" s="117" t="s">
        <v>77</v>
      </c>
      <c r="C56" s="187" t="s">
        <v>243</v>
      </c>
      <c r="D56" s="188" t="s">
        <v>243</v>
      </c>
      <c r="E56" s="187">
        <v>1.2105263157894737</v>
      </c>
      <c r="F56" s="188" t="str">
        <f t="shared" si="6"/>
        <v>-</v>
      </c>
      <c r="G56" s="187">
        <v>5.1685051350323317</v>
      </c>
      <c r="H56" s="188">
        <f t="shared" si="6"/>
        <v>3.9579788192428582</v>
      </c>
      <c r="I56" s="187">
        <v>6.0014224751066854</v>
      </c>
      <c r="J56" s="188">
        <f t="shared" si="6"/>
        <v>0.8329173400743537</v>
      </c>
      <c r="K56" s="187">
        <v>8.2081497797356828</v>
      </c>
      <c r="L56" s="188">
        <f t="shared" si="7"/>
        <v>2.2067273046289975</v>
      </c>
      <c r="M56" s="187"/>
      <c r="N56" s="188"/>
    </row>
    <row r="57" spans="2:15" x14ac:dyDescent="0.25">
      <c r="B57" s="117" t="s">
        <v>79</v>
      </c>
      <c r="C57" s="187" t="s">
        <v>243</v>
      </c>
      <c r="D57" s="188" t="s">
        <v>243</v>
      </c>
      <c r="E57" s="187">
        <v>4.4444444444444446</v>
      </c>
      <c r="F57" s="188" t="str">
        <f t="shared" si="6"/>
        <v>-</v>
      </c>
      <c r="G57" s="187">
        <v>6.043542800593765</v>
      </c>
      <c r="H57" s="188">
        <f t="shared" si="6"/>
        <v>1.5990983561493204</v>
      </c>
      <c r="I57" s="187">
        <v>6.0594594594594593</v>
      </c>
      <c r="J57" s="188">
        <f t="shared" si="6"/>
        <v>1.5916658865694266E-2</v>
      </c>
      <c r="K57" s="187">
        <v>8.0295741324921135</v>
      </c>
      <c r="L57" s="188">
        <f t="shared" si="7"/>
        <v>1.9701146730326542</v>
      </c>
      <c r="M57" s="187"/>
      <c r="N57" s="188"/>
    </row>
    <row r="58" spans="2:15" x14ac:dyDescent="0.25">
      <c r="B58" s="117" t="s">
        <v>81</v>
      </c>
      <c r="C58" s="187" t="s">
        <v>243</v>
      </c>
      <c r="D58" s="188" t="s">
        <v>243</v>
      </c>
      <c r="E58" s="187">
        <v>2.4927536231884058</v>
      </c>
      <c r="F58" s="188" t="str">
        <f t="shared" si="6"/>
        <v>-</v>
      </c>
      <c r="G58" s="187">
        <v>5.1080017490161786</v>
      </c>
      <c r="H58" s="188">
        <f t="shared" si="6"/>
        <v>2.6152481258277729</v>
      </c>
      <c r="I58" s="187">
        <v>5.6800539993250085</v>
      </c>
      <c r="J58" s="188">
        <f t="shared" si="6"/>
        <v>0.57205225030882989</v>
      </c>
      <c r="K58" s="187">
        <v>7.0322948328267474</v>
      </c>
      <c r="L58" s="188">
        <f t="shared" si="7"/>
        <v>1.3522408335017388</v>
      </c>
      <c r="M58" s="187"/>
      <c r="N58" s="188"/>
    </row>
    <row r="59" spans="2:15" x14ac:dyDescent="0.25">
      <c r="B59" s="117" t="s">
        <v>83</v>
      </c>
      <c r="C59" s="187" t="s">
        <v>243</v>
      </c>
      <c r="D59" s="188" t="s">
        <v>243</v>
      </c>
      <c r="E59" s="187">
        <v>4.072289156626506</v>
      </c>
      <c r="F59" s="188" t="str">
        <f t="shared" si="6"/>
        <v>-</v>
      </c>
      <c r="G59" s="187">
        <v>4.8290492412511616</v>
      </c>
      <c r="H59" s="188">
        <f t="shared" si="6"/>
        <v>0.7567600846246556</v>
      </c>
      <c r="I59" s="187">
        <v>6.3039930049548234</v>
      </c>
      <c r="J59" s="188">
        <f t="shared" si="6"/>
        <v>1.4749437637036618</v>
      </c>
      <c r="K59" s="187">
        <v>7.6444776119402986</v>
      </c>
      <c r="L59" s="188">
        <f t="shared" si="7"/>
        <v>1.3404846069854752</v>
      </c>
      <c r="M59" s="187"/>
      <c r="N59" s="188"/>
    </row>
    <row r="60" spans="2:15" x14ac:dyDescent="0.25">
      <c r="B60" s="117" t="s">
        <v>85</v>
      </c>
      <c r="C60" s="187">
        <v>4.042553191489362</v>
      </c>
      <c r="D60" s="188">
        <v>-4.0529763002665442</v>
      </c>
      <c r="E60" s="187">
        <v>3.8154965753424657</v>
      </c>
      <c r="F60" s="188">
        <f t="shared" si="6"/>
        <v>-0.22705661614689632</v>
      </c>
      <c r="G60" s="187">
        <v>6.6067237551538218</v>
      </c>
      <c r="H60" s="188">
        <f t="shared" si="6"/>
        <v>2.7912271798113562</v>
      </c>
      <c r="I60" s="187">
        <v>7.5210163111668757</v>
      </c>
      <c r="J60" s="188">
        <f t="shared" si="6"/>
        <v>0.91429255601305393</v>
      </c>
      <c r="K60" s="187">
        <v>7.6443372126028954</v>
      </c>
      <c r="L60" s="188">
        <f t="shared" si="7"/>
        <v>0.1233209014360197</v>
      </c>
      <c r="M60" s="187"/>
      <c r="N60" s="188"/>
    </row>
    <row r="61" spans="2:15" x14ac:dyDescent="0.25">
      <c r="B61" s="117" t="s">
        <v>87</v>
      </c>
      <c r="C61" s="187" t="s">
        <v>243</v>
      </c>
      <c r="D61" s="188" t="s">
        <v>243</v>
      </c>
      <c r="E61" s="187">
        <v>4.3591065292096216</v>
      </c>
      <c r="F61" s="188" t="str">
        <f t="shared" si="6"/>
        <v>-</v>
      </c>
      <c r="G61" s="187">
        <v>5.703914861269479</v>
      </c>
      <c r="H61" s="188">
        <f t="shared" si="6"/>
        <v>1.3448083320598574</v>
      </c>
      <c r="I61" s="187">
        <v>6.6633237822349569</v>
      </c>
      <c r="J61" s="188">
        <f t="shared" si="6"/>
        <v>0.95940892096547792</v>
      </c>
      <c r="K61" s="187">
        <v>7.9167933130699089</v>
      </c>
      <c r="L61" s="188">
        <f t="shared" si="7"/>
        <v>1.2534695308349519</v>
      </c>
      <c r="M61" s="187"/>
      <c r="N61" s="188"/>
    </row>
    <row r="62" spans="2:15" x14ac:dyDescent="0.25">
      <c r="B62" s="117" t="s">
        <v>89</v>
      </c>
      <c r="C62" s="187" t="s">
        <v>243</v>
      </c>
      <c r="D62" s="188" t="s">
        <v>243</v>
      </c>
      <c r="E62" s="187">
        <v>6.2294117647058824</v>
      </c>
      <c r="F62" s="188" t="str">
        <f t="shared" si="6"/>
        <v>-</v>
      </c>
      <c r="G62" s="187">
        <v>6.6061643835616435</v>
      </c>
      <c r="H62" s="188">
        <f t="shared" si="6"/>
        <v>0.37675261885576106</v>
      </c>
      <c r="I62" s="187">
        <v>7.0198019801980198</v>
      </c>
      <c r="J62" s="188">
        <f t="shared" si="6"/>
        <v>0.41363759663637634</v>
      </c>
      <c r="K62" s="187">
        <v>8.2179054054054053</v>
      </c>
      <c r="L62" s="188">
        <f t="shared" si="7"/>
        <v>1.1981034252073854</v>
      </c>
      <c r="M62" s="187"/>
      <c r="N62" s="188"/>
    </row>
    <row r="63" spans="2:15" x14ac:dyDescent="0.25">
      <c r="B63" s="117" t="s">
        <v>91</v>
      </c>
      <c r="C63" s="187">
        <v>14</v>
      </c>
      <c r="D63" s="188">
        <v>6.7154745042492916</v>
      </c>
      <c r="E63" s="187">
        <v>6.854821235102925</v>
      </c>
      <c r="F63" s="188">
        <f t="shared" si="6"/>
        <v>-7.145178764897075</v>
      </c>
      <c r="G63" s="187">
        <v>7.8238507055075104</v>
      </c>
      <c r="H63" s="188">
        <f t="shared" si="6"/>
        <v>0.96902947040458542</v>
      </c>
      <c r="I63" s="187">
        <v>8.2249518304431604</v>
      </c>
      <c r="J63" s="188">
        <f t="shared" si="6"/>
        <v>0.40110112493564998</v>
      </c>
      <c r="K63" s="187">
        <v>9.9847401049117792</v>
      </c>
      <c r="L63" s="188">
        <f t="shared" si="7"/>
        <v>1.7597882744686189</v>
      </c>
      <c r="M63" s="187"/>
      <c r="N63" s="188"/>
    </row>
    <row r="64" spans="2:15" x14ac:dyDescent="0.25">
      <c r="B64" s="117" t="s">
        <v>93</v>
      </c>
      <c r="C64" s="187">
        <v>6.3157894736842106</v>
      </c>
      <c r="D64" s="188">
        <v>-1.725359870054703</v>
      </c>
      <c r="E64" s="187">
        <v>5.9259763851044509</v>
      </c>
      <c r="F64" s="188">
        <f t="shared" si="6"/>
        <v>-0.38981308857975971</v>
      </c>
      <c r="G64" s="187">
        <v>6.6447415973979043</v>
      </c>
      <c r="H64" s="188">
        <f t="shared" si="6"/>
        <v>0.71876521229345336</v>
      </c>
      <c r="I64" s="187">
        <v>7.5358156028368795</v>
      </c>
      <c r="J64" s="188">
        <f t="shared" si="6"/>
        <v>0.89107400543897519</v>
      </c>
      <c r="K64" s="187">
        <v>8.4206896551724135</v>
      </c>
      <c r="L64" s="188">
        <f t="shared" si="7"/>
        <v>0.88487405233553407</v>
      </c>
      <c r="M64" s="187"/>
      <c r="N64" s="188"/>
    </row>
    <row r="65" spans="2:14" ht="15.75" x14ac:dyDescent="0.25">
      <c r="B65" s="120" t="s">
        <v>30</v>
      </c>
      <c r="C65" s="189">
        <v>7.5491122565864837</v>
      </c>
      <c r="D65" s="190">
        <v>-0.47338927723214486</v>
      </c>
      <c r="E65" s="189">
        <v>5.2001395916942945</v>
      </c>
      <c r="F65" s="190">
        <f t="shared" si="6"/>
        <v>-2.3489726648921891</v>
      </c>
      <c r="G65" s="189">
        <v>6.2775198596925614</v>
      </c>
      <c r="H65" s="190">
        <f t="shared" si="6"/>
        <v>1.0773802679982669</v>
      </c>
      <c r="I65" s="189">
        <v>6.9479687058158168</v>
      </c>
      <c r="J65" s="190">
        <f t="shared" si="6"/>
        <v>0.67044884612325539</v>
      </c>
      <c r="K65" s="189">
        <v>8.3046629848123512</v>
      </c>
      <c r="L65" s="190">
        <f t="shared" si="7"/>
        <v>1.3566942789965344</v>
      </c>
      <c r="M65" s="189">
        <v>8.9810633648943927</v>
      </c>
      <c r="N65" s="190">
        <v>-0.26702193319841427</v>
      </c>
    </row>
    <row r="66" spans="2:14" ht="6" customHeight="1" x14ac:dyDescent="0.25"/>
    <row r="67" spans="2:14" x14ac:dyDescent="0.25">
      <c r="B67" s="105" t="s">
        <v>55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6A367-01D7-45A5-9ED1-6AD713C5C65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39FE8-AB19-491E-BABF-398E07B78002}">
  <sheetPr>
    <tabColor rgb="FFAC75D5"/>
  </sheetPr>
  <dimension ref="A1:AC68"/>
  <sheetViews>
    <sheetView showGridLines="0" zoomScaleNormal="100" workbookViewId="0">
      <selection activeCell="C32" sqref="C1:L1048576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5"/>
    </row>
    <row r="2" spans="1:16" ht="18.75" x14ac:dyDescent="0.3">
      <c r="D2" s="195"/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P4" s="1" t="s">
        <v>149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150</v>
      </c>
    </row>
    <row r="6" spans="1:16" ht="22.5" thickTop="1" thickBot="1" x14ac:dyDescent="0.3">
      <c r="B6" s="109"/>
      <c r="C6" s="292" t="s">
        <v>151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6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6">
        <v>0.74590000000000001</v>
      </c>
      <c r="D9" s="119">
        <v>-1.5833223380393169E-2</v>
      </c>
      <c r="E9" s="196">
        <v>0.29010000000000002</v>
      </c>
      <c r="F9" s="119">
        <f t="shared" ref="F9:L21" si="0">IFERROR(E9/C9-1,"-")</f>
        <v>-0.61107387049202311</v>
      </c>
      <c r="G9" s="196">
        <v>0.7419</v>
      </c>
      <c r="H9" s="119">
        <f t="shared" si="0"/>
        <v>1.5573940020682522</v>
      </c>
      <c r="I9" s="196">
        <v>0.66569999999999996</v>
      </c>
      <c r="J9" s="119">
        <f t="shared" si="0"/>
        <v>-0.10270926000808744</v>
      </c>
      <c r="K9" s="196">
        <v>0.77329999999999999</v>
      </c>
      <c r="L9" s="119">
        <f t="shared" si="0"/>
        <v>0.16163436983626256</v>
      </c>
      <c r="M9" s="196">
        <v>0.76390000000000002</v>
      </c>
      <c r="N9" s="119">
        <f t="shared" ref="N9:N11" si="1">IFERROR(M9/K9-1,"-")</f>
        <v>-1.2155696366222601E-2</v>
      </c>
    </row>
    <row r="10" spans="1:16" x14ac:dyDescent="0.25">
      <c r="A10" s="1" t="s">
        <v>72</v>
      </c>
      <c r="B10" s="117" t="s">
        <v>73</v>
      </c>
      <c r="C10" s="196">
        <v>0.76</v>
      </c>
      <c r="D10" s="119">
        <v>-3.1723786469613824E-2</v>
      </c>
      <c r="E10" s="196">
        <v>0.26280000000000003</v>
      </c>
      <c r="F10" s="119">
        <f t="shared" si="0"/>
        <v>-0.65421052631578935</v>
      </c>
      <c r="G10" s="196">
        <v>0.86650000000000005</v>
      </c>
      <c r="H10" s="119">
        <f t="shared" si="0"/>
        <v>2.2971841704718416</v>
      </c>
      <c r="I10" s="196">
        <v>0.80540000000000012</v>
      </c>
      <c r="J10" s="119">
        <f t="shared" si="0"/>
        <v>-7.0513560300057621E-2</v>
      </c>
      <c r="K10" s="196">
        <v>0.81370000000000009</v>
      </c>
      <c r="L10" s="119">
        <f t="shared" si="0"/>
        <v>1.0305438291532187E-2</v>
      </c>
      <c r="M10" s="196">
        <v>0.84770000000000001</v>
      </c>
      <c r="N10" s="119">
        <f t="shared" si="1"/>
        <v>4.1784441440334108E-2</v>
      </c>
    </row>
    <row r="11" spans="1:16" x14ac:dyDescent="0.25">
      <c r="A11" s="1" t="s">
        <v>74</v>
      </c>
      <c r="B11" s="117" t="s">
        <v>75</v>
      </c>
      <c r="C11" s="196">
        <v>0.32850000000000001</v>
      </c>
      <c r="D11" s="119">
        <v>-0.55529985108975222</v>
      </c>
      <c r="E11" s="196">
        <v>0.42359999999999998</v>
      </c>
      <c r="F11" s="119">
        <f t="shared" si="0"/>
        <v>0.28949771689497705</v>
      </c>
      <c r="G11" s="196">
        <v>0.8458</v>
      </c>
      <c r="H11" s="119">
        <f t="shared" si="0"/>
        <v>0.99669499527856487</v>
      </c>
      <c r="I11" s="196">
        <v>0.73080000000000001</v>
      </c>
      <c r="J11" s="119">
        <f t="shared" si="0"/>
        <v>-0.13596594939702056</v>
      </c>
      <c r="K11" s="196">
        <v>0.82409999999999994</v>
      </c>
      <c r="L11" s="119">
        <f t="shared" si="0"/>
        <v>0.12766830870279144</v>
      </c>
      <c r="M11" s="196">
        <v>0.74790000000000001</v>
      </c>
      <c r="N11" s="119">
        <f t="shared" si="1"/>
        <v>-9.2464506734619478E-2</v>
      </c>
    </row>
    <row r="12" spans="1:16" x14ac:dyDescent="0.25">
      <c r="A12" s="1" t="s">
        <v>76</v>
      </c>
      <c r="B12" s="117" t="s">
        <v>77</v>
      </c>
      <c r="C12" s="196">
        <v>0</v>
      </c>
      <c r="D12" s="119">
        <v>-1</v>
      </c>
      <c r="E12" s="196">
        <v>0.58460000000000001</v>
      </c>
      <c r="F12" s="119" t="str">
        <f t="shared" si="0"/>
        <v>-</v>
      </c>
      <c r="G12" s="196">
        <v>0.80959999999999999</v>
      </c>
      <c r="H12" s="119">
        <f t="shared" si="0"/>
        <v>0.38487854943551136</v>
      </c>
      <c r="I12" s="196">
        <v>0.8508</v>
      </c>
      <c r="J12" s="119">
        <f t="shared" si="0"/>
        <v>5.0889328063241202E-2</v>
      </c>
      <c r="K12" s="196">
        <v>0.7854000000000001</v>
      </c>
      <c r="L12" s="119">
        <f t="shared" si="0"/>
        <v>-7.686882933709438E-2</v>
      </c>
      <c r="M12" s="196"/>
      <c r="N12" s="119"/>
    </row>
    <row r="13" spans="1:16" x14ac:dyDescent="0.25">
      <c r="A13" s="1" t="s">
        <v>78</v>
      </c>
      <c r="B13" s="117" t="s">
        <v>79</v>
      </c>
      <c r="C13" s="196">
        <v>0</v>
      </c>
      <c r="D13" s="119">
        <v>-1</v>
      </c>
      <c r="E13" s="196">
        <v>0.70109999999999995</v>
      </c>
      <c r="F13" s="119" t="str">
        <f t="shared" si="0"/>
        <v>-</v>
      </c>
      <c r="G13" s="196">
        <v>0.81930000000000003</v>
      </c>
      <c r="H13" s="119">
        <f t="shared" si="0"/>
        <v>0.16859221223791199</v>
      </c>
      <c r="I13" s="196">
        <v>0.74939999999999996</v>
      </c>
      <c r="J13" s="119">
        <f t="shared" si="0"/>
        <v>-8.5316733797143995E-2</v>
      </c>
      <c r="K13" s="196">
        <v>0.79349999999999998</v>
      </c>
      <c r="L13" s="119">
        <f t="shared" si="0"/>
        <v>5.884707766212971E-2</v>
      </c>
      <c r="M13" s="196"/>
      <c r="N13" s="119"/>
    </row>
    <row r="14" spans="1:16" x14ac:dyDescent="0.25">
      <c r="A14" s="1" t="s">
        <v>80</v>
      </c>
      <c r="B14" s="117" t="s">
        <v>81</v>
      </c>
      <c r="C14" s="196">
        <v>0</v>
      </c>
      <c r="D14" s="119">
        <v>-1</v>
      </c>
      <c r="E14" s="196">
        <v>0.73840000000000006</v>
      </c>
      <c r="F14" s="119" t="str">
        <f t="shared" si="0"/>
        <v>-</v>
      </c>
      <c r="G14" s="196">
        <v>0.75730000000000008</v>
      </c>
      <c r="H14" s="119">
        <f t="shared" si="0"/>
        <v>2.5595882990249175E-2</v>
      </c>
      <c r="I14" s="196">
        <v>0.89209999999999989</v>
      </c>
      <c r="J14" s="119">
        <f t="shared" si="0"/>
        <v>0.17800079228839261</v>
      </c>
      <c r="K14" s="196">
        <v>0.86809999999999998</v>
      </c>
      <c r="L14" s="119">
        <f t="shared" si="0"/>
        <v>-2.6902813585920726E-2</v>
      </c>
      <c r="M14" s="196"/>
      <c r="N14" s="119"/>
    </row>
    <row r="15" spans="1:16" x14ac:dyDescent="0.25">
      <c r="A15" s="1" t="s">
        <v>82</v>
      </c>
      <c r="B15" s="117" t="s">
        <v>83</v>
      </c>
      <c r="C15" s="196">
        <v>0</v>
      </c>
      <c r="D15" s="119">
        <v>-1</v>
      </c>
      <c r="E15" s="196">
        <v>0.76500000000000001</v>
      </c>
      <c r="F15" s="119" t="str">
        <f t="shared" si="0"/>
        <v>-</v>
      </c>
      <c r="G15" s="196">
        <v>0.69299999999999995</v>
      </c>
      <c r="H15" s="119">
        <f t="shared" si="0"/>
        <v>-9.4117647058823639E-2</v>
      </c>
      <c r="I15" s="196">
        <v>0.84819999999999995</v>
      </c>
      <c r="J15" s="119">
        <f t="shared" si="0"/>
        <v>0.22395382395382391</v>
      </c>
      <c r="K15" s="196">
        <v>0.93140000000000001</v>
      </c>
      <c r="L15" s="119">
        <f t="shared" si="0"/>
        <v>9.8090073095967956E-2</v>
      </c>
      <c r="M15" s="196"/>
      <c r="N15" s="119"/>
    </row>
    <row r="16" spans="1:16" x14ac:dyDescent="0.25">
      <c r="A16" s="1" t="s">
        <v>84</v>
      </c>
      <c r="B16" s="117" t="s">
        <v>85</v>
      </c>
      <c r="C16" s="196">
        <v>0.70719999999999994</v>
      </c>
      <c r="D16" s="119">
        <v>-0.14907953314883893</v>
      </c>
      <c r="E16" s="196">
        <v>0.86809999999999998</v>
      </c>
      <c r="F16" s="119">
        <f t="shared" si="0"/>
        <v>0.22751696832579205</v>
      </c>
      <c r="G16" s="196">
        <v>0.92120000000000002</v>
      </c>
      <c r="H16" s="119">
        <f t="shared" si="0"/>
        <v>6.1168068194908498E-2</v>
      </c>
      <c r="I16" s="196">
        <v>0.91409999999999991</v>
      </c>
      <c r="J16" s="119">
        <f t="shared" si="0"/>
        <v>-7.7073382544508018E-3</v>
      </c>
      <c r="K16" s="196">
        <v>1.0104</v>
      </c>
      <c r="L16" s="119">
        <f t="shared" si="0"/>
        <v>0.10534952412208742</v>
      </c>
      <c r="M16" s="196"/>
      <c r="N16" s="119"/>
    </row>
    <row r="17" spans="1:29" x14ac:dyDescent="0.25">
      <c r="A17" s="1" t="s">
        <v>86</v>
      </c>
      <c r="B17" s="117" t="s">
        <v>87</v>
      </c>
      <c r="C17" s="196">
        <v>0.81629999999999991</v>
      </c>
      <c r="D17" s="119">
        <v>0.13469557964970802</v>
      </c>
      <c r="E17" s="196">
        <v>0.85939999999999994</v>
      </c>
      <c r="F17" s="119">
        <f t="shared" si="0"/>
        <v>5.2799215974519198E-2</v>
      </c>
      <c r="G17" s="196">
        <v>0.74739999999999995</v>
      </c>
      <c r="H17" s="119">
        <f t="shared" si="0"/>
        <v>-0.13032348149872008</v>
      </c>
      <c r="I17" s="196">
        <v>0.87129999999999996</v>
      </c>
      <c r="J17" s="119">
        <f t="shared" si="0"/>
        <v>0.16577468557666575</v>
      </c>
      <c r="K17" s="196">
        <v>0.86329999999999996</v>
      </c>
      <c r="L17" s="119">
        <f t="shared" si="0"/>
        <v>-9.1816825433260751E-3</v>
      </c>
      <c r="M17" s="196"/>
      <c r="N17" s="119"/>
    </row>
    <row r="18" spans="1:29" x14ac:dyDescent="0.25">
      <c r="A18" s="1" t="s">
        <v>88</v>
      </c>
      <c r="B18" s="117" t="s">
        <v>89</v>
      </c>
      <c r="C18" s="196">
        <v>0.32350000000000001</v>
      </c>
      <c r="D18" s="119">
        <v>-0.51228704960048244</v>
      </c>
      <c r="E18" s="196">
        <v>0.81379999999999997</v>
      </c>
      <c r="F18" s="119">
        <f t="shared" si="0"/>
        <v>1.5156105100463675</v>
      </c>
      <c r="G18" s="196">
        <v>0.89290000000000003</v>
      </c>
      <c r="H18" s="119">
        <f t="shared" si="0"/>
        <v>9.7198328827721836E-2</v>
      </c>
      <c r="I18" s="196">
        <v>0.99150000000000005</v>
      </c>
      <c r="J18" s="119">
        <f t="shared" si="0"/>
        <v>0.1104266995184231</v>
      </c>
      <c r="K18" s="196">
        <v>0.8478</v>
      </c>
      <c r="L18" s="119">
        <f t="shared" si="0"/>
        <v>-0.14493192133131627</v>
      </c>
      <c r="M18" s="196"/>
      <c r="N18" s="119"/>
      <c r="AB18" s="197"/>
    </row>
    <row r="19" spans="1:29" x14ac:dyDescent="0.25">
      <c r="A19" s="1" t="s">
        <v>90</v>
      </c>
      <c r="B19" s="117" t="s">
        <v>91</v>
      </c>
      <c r="C19" s="196">
        <v>0.36009999999999998</v>
      </c>
      <c r="D19" s="119">
        <v>-0.48164675399453005</v>
      </c>
      <c r="E19" s="196">
        <v>0.73260000000000003</v>
      </c>
      <c r="F19" s="119">
        <f t="shared" si="0"/>
        <v>1.0344348792002225</v>
      </c>
      <c r="G19" s="196">
        <v>0.79159999999999997</v>
      </c>
      <c r="H19" s="119">
        <f t="shared" si="0"/>
        <v>8.0535080535080406E-2</v>
      </c>
      <c r="I19" s="196">
        <v>0.81189999999999996</v>
      </c>
      <c r="J19" s="119">
        <f t="shared" si="0"/>
        <v>2.5644264780191994E-2</v>
      </c>
      <c r="K19" s="196">
        <v>0.76209999999999989</v>
      </c>
      <c r="L19" s="119">
        <f t="shared" si="0"/>
        <v>-6.1337603153097775E-2</v>
      </c>
      <c r="M19" s="196"/>
      <c r="N19" s="119"/>
      <c r="AB19" s="197"/>
      <c r="AC19" s="197"/>
    </row>
    <row r="20" spans="1:29" x14ac:dyDescent="0.25">
      <c r="A20" s="1" t="s">
        <v>92</v>
      </c>
      <c r="B20" s="117" t="s">
        <v>93</v>
      </c>
      <c r="C20" s="196">
        <v>0.65659999999999996</v>
      </c>
      <c r="D20" s="119">
        <v>-5.5659427585215138E-2</v>
      </c>
      <c r="E20" s="196">
        <v>0.74909999999999999</v>
      </c>
      <c r="F20" s="119">
        <f t="shared" si="0"/>
        <v>0.14087724642095645</v>
      </c>
      <c r="G20" s="196">
        <v>0.73380000000000001</v>
      </c>
      <c r="H20" s="119">
        <f t="shared" si="0"/>
        <v>-2.0424509411293479E-2</v>
      </c>
      <c r="I20" s="196">
        <v>0.80489999999999995</v>
      </c>
      <c r="J20" s="119">
        <f t="shared" si="0"/>
        <v>9.6892886345053109E-2</v>
      </c>
      <c r="K20" s="196">
        <v>0.65790000000000004</v>
      </c>
      <c r="L20" s="119">
        <f t="shared" si="0"/>
        <v>-0.18263138278046953</v>
      </c>
      <c r="M20" s="196"/>
      <c r="N20" s="119"/>
      <c r="O20" s="125"/>
    </row>
    <row r="21" spans="1:29" ht="15.75" x14ac:dyDescent="0.25">
      <c r="A21" s="1" t="s">
        <v>0</v>
      </c>
      <c r="B21" s="120" t="s">
        <v>30</v>
      </c>
      <c r="C21" s="198">
        <v>0.60407891607923314</v>
      </c>
      <c r="D21" s="122">
        <v>-0.13870200832348811</v>
      </c>
      <c r="E21" s="198">
        <v>0.70336128458075009</v>
      </c>
      <c r="F21" s="122">
        <f t="shared" si="0"/>
        <v>0.16435330858078601</v>
      </c>
      <c r="G21" s="198">
        <v>0.8015089072176752</v>
      </c>
      <c r="H21" s="122">
        <f t="shared" si="0"/>
        <v>0.13954083738832401</v>
      </c>
      <c r="I21" s="198">
        <v>0.82779844332469787</v>
      </c>
      <c r="J21" s="122">
        <f t="shared" si="0"/>
        <v>3.2800054834428494E-2</v>
      </c>
      <c r="K21" s="198">
        <v>0.82775664662909765</v>
      </c>
      <c r="L21" s="122">
        <f t="shared" si="0"/>
        <v>-5.0491391880846948E-5</v>
      </c>
      <c r="M21" s="198"/>
      <c r="N21" s="122"/>
      <c r="O21" s="304"/>
    </row>
    <row r="22" spans="1:29" ht="6" customHeight="1" x14ac:dyDescent="0.25">
      <c r="O22" s="304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4"/>
    </row>
    <row r="24" spans="1:29" x14ac:dyDescent="0.25">
      <c r="C24" s="199"/>
      <c r="K24" s="199"/>
      <c r="M24" s="199"/>
      <c r="N24" s="119"/>
      <c r="O24" s="304"/>
    </row>
    <row r="26" spans="1:29" ht="21.7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P26" s="1" t="s">
        <v>152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153</v>
      </c>
    </row>
    <row r="28" spans="1:29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29" ht="22.5" thickTop="1" thickBot="1" x14ac:dyDescent="0.3">
      <c r="B29" s="109"/>
      <c r="C29" s="110">
        <f>C$7</f>
        <v>2020</v>
      </c>
      <c r="D29" s="111"/>
      <c r="E29" s="110">
        <f>E$7</f>
        <v>2021</v>
      </c>
      <c r="F29" s="111"/>
      <c r="G29" s="110">
        <f>G$7</f>
        <v>2022</v>
      </c>
      <c r="H29" s="111"/>
      <c r="I29" s="110">
        <f>I$7</f>
        <v>2023</v>
      </c>
      <c r="J29" s="111"/>
      <c r="K29" s="110">
        <f>K$7</f>
        <v>2024</v>
      </c>
      <c r="L29" s="111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6">
        <v>0.78949999999999998</v>
      </c>
      <c r="D31" s="119"/>
      <c r="E31" s="196">
        <v>0.29600000000000004</v>
      </c>
      <c r="F31" s="119">
        <f t="shared" ref="F31:J43" si="2">IFERROR(E31/C31-1,"-")</f>
        <v>-0.62507916402786567</v>
      </c>
      <c r="G31" s="196">
        <v>0.80040000000000011</v>
      </c>
      <c r="H31" s="119">
        <f t="shared" si="2"/>
        <v>1.7040540540540539</v>
      </c>
      <c r="I31" s="196">
        <v>0.66769999999999996</v>
      </c>
      <c r="J31" s="119">
        <f t="shared" si="2"/>
        <v>-0.16579210394802613</v>
      </c>
      <c r="K31" s="196">
        <v>0.77610000000000001</v>
      </c>
      <c r="L31" s="119">
        <f t="shared" ref="L31:L43" si="3">IFERROR(K31/I31-1,"-")</f>
        <v>0.16234836004193509</v>
      </c>
      <c r="M31" s="196">
        <v>0.76029999999999998</v>
      </c>
      <c r="N31" s="119">
        <f t="shared" ref="N31:N33" si="4">IFERROR(M31/K31-1,"-")</f>
        <v>-2.0358201262723918E-2</v>
      </c>
    </row>
    <row r="32" spans="1:29" x14ac:dyDescent="0.25">
      <c r="B32" s="117" t="s">
        <v>73</v>
      </c>
      <c r="C32" s="196">
        <v>0.82389999999999997</v>
      </c>
      <c r="D32" s="119"/>
      <c r="E32" s="196">
        <v>0</v>
      </c>
      <c r="F32" s="119">
        <f t="shared" si="2"/>
        <v>-1</v>
      </c>
      <c r="G32" s="196">
        <v>0.94040000000000001</v>
      </c>
      <c r="H32" s="119" t="str">
        <f t="shared" si="2"/>
        <v>-</v>
      </c>
      <c r="I32" s="196">
        <v>0.8387</v>
      </c>
      <c r="J32" s="119">
        <f t="shared" si="2"/>
        <v>-0.10814547001276054</v>
      </c>
      <c r="K32" s="196">
        <v>0.8488</v>
      </c>
      <c r="L32" s="119">
        <f t="shared" si="3"/>
        <v>1.204244664361509E-2</v>
      </c>
      <c r="M32" s="196">
        <v>0.86180000000000012</v>
      </c>
      <c r="N32" s="119">
        <f t="shared" si="4"/>
        <v>1.5315739868049238E-2</v>
      </c>
    </row>
    <row r="33" spans="2:16" x14ac:dyDescent="0.25">
      <c r="B33" s="117" t="s">
        <v>75</v>
      </c>
      <c r="C33" s="196">
        <v>0.34029999999999999</v>
      </c>
      <c r="D33" s="119"/>
      <c r="E33" s="196">
        <v>0.43320000000000003</v>
      </c>
      <c r="F33" s="119">
        <f t="shared" si="2"/>
        <v>0.27299441669115487</v>
      </c>
      <c r="G33" s="196">
        <v>0.92749999999999999</v>
      </c>
      <c r="H33" s="119">
        <f t="shared" si="2"/>
        <v>1.1410433979686054</v>
      </c>
      <c r="I33" s="196">
        <v>0.75569999999999993</v>
      </c>
      <c r="J33" s="119">
        <f t="shared" si="2"/>
        <v>-0.18522911051212942</v>
      </c>
      <c r="K33" s="196">
        <v>0.83979999999999999</v>
      </c>
      <c r="L33" s="119">
        <f t="shared" si="3"/>
        <v>0.11128754796877072</v>
      </c>
      <c r="M33" s="196">
        <v>0.74360000000000004</v>
      </c>
      <c r="N33" s="119">
        <f t="shared" si="4"/>
        <v>-0.11455108359133126</v>
      </c>
    </row>
    <row r="34" spans="2:16" x14ac:dyDescent="0.25">
      <c r="B34" s="117" t="s">
        <v>77</v>
      </c>
      <c r="C34" s="196">
        <v>0</v>
      </c>
      <c r="D34" s="119"/>
      <c r="E34" s="196">
        <v>0.59740000000000004</v>
      </c>
      <c r="F34" s="119" t="str">
        <f t="shared" si="2"/>
        <v>-</v>
      </c>
      <c r="G34" s="196">
        <v>0.8701000000000001</v>
      </c>
      <c r="H34" s="119">
        <f t="shared" si="2"/>
        <v>0.45647807164378973</v>
      </c>
      <c r="I34" s="196">
        <v>0.89739999999999998</v>
      </c>
      <c r="J34" s="119">
        <f t="shared" si="2"/>
        <v>3.137570394207545E-2</v>
      </c>
      <c r="K34" s="196">
        <v>0.77200000000000002</v>
      </c>
      <c r="L34" s="119">
        <f t="shared" si="3"/>
        <v>-0.13973701805215066</v>
      </c>
      <c r="M34" s="196"/>
      <c r="N34" s="119"/>
    </row>
    <row r="35" spans="2:16" x14ac:dyDescent="0.25">
      <c r="B35" s="117" t="s">
        <v>79</v>
      </c>
      <c r="C35" s="196">
        <v>0</v>
      </c>
      <c r="D35" s="119"/>
      <c r="E35" s="196">
        <v>0.71640000000000004</v>
      </c>
      <c r="F35" s="119" t="str">
        <f t="shared" si="2"/>
        <v>-</v>
      </c>
      <c r="G35" s="196">
        <v>0.91069999999999995</v>
      </c>
      <c r="H35" s="119">
        <f t="shared" si="2"/>
        <v>0.27121719709659398</v>
      </c>
      <c r="I35" s="196">
        <v>0.78780000000000006</v>
      </c>
      <c r="J35" s="119">
        <f t="shared" si="2"/>
        <v>-0.13495113648841539</v>
      </c>
      <c r="K35" s="196">
        <v>0.80449999999999999</v>
      </c>
      <c r="L35" s="119">
        <f t="shared" si="3"/>
        <v>2.1198273673521006E-2</v>
      </c>
      <c r="M35" s="196"/>
      <c r="N35" s="119"/>
    </row>
    <row r="36" spans="2:16" x14ac:dyDescent="0.25">
      <c r="B36" s="117" t="s">
        <v>81</v>
      </c>
      <c r="C36" s="196">
        <v>0</v>
      </c>
      <c r="D36" s="119"/>
      <c r="E36" s="196">
        <v>0.8</v>
      </c>
      <c r="F36" s="119" t="str">
        <f t="shared" si="2"/>
        <v>-</v>
      </c>
      <c r="G36" s="196">
        <v>0.83409999999999995</v>
      </c>
      <c r="H36" s="119">
        <f t="shared" si="2"/>
        <v>4.2624999999999913E-2</v>
      </c>
      <c r="I36" s="196">
        <v>0.94840000000000002</v>
      </c>
      <c r="J36" s="119">
        <f t="shared" si="2"/>
        <v>0.13703392878551734</v>
      </c>
      <c r="K36" s="196">
        <v>0.90610000000000002</v>
      </c>
      <c r="L36" s="119">
        <f t="shared" si="3"/>
        <v>-4.460143399409533E-2</v>
      </c>
      <c r="M36" s="196"/>
      <c r="N36" s="119"/>
    </row>
    <row r="37" spans="2:16" x14ac:dyDescent="0.25">
      <c r="B37" s="117" t="s">
        <v>83</v>
      </c>
      <c r="C37" s="196">
        <v>0</v>
      </c>
      <c r="D37" s="119"/>
      <c r="E37" s="196">
        <v>0.79249999999999998</v>
      </c>
      <c r="F37" s="119" t="str">
        <f t="shared" si="2"/>
        <v>-</v>
      </c>
      <c r="G37" s="196">
        <v>0.71450000000000002</v>
      </c>
      <c r="H37" s="119">
        <f t="shared" si="2"/>
        <v>-9.8422712933753931E-2</v>
      </c>
      <c r="I37" s="196">
        <v>0.85980000000000001</v>
      </c>
      <c r="J37" s="119">
        <f t="shared" si="2"/>
        <v>0.20335899230230936</v>
      </c>
      <c r="K37" s="196">
        <v>0.93030000000000002</v>
      </c>
      <c r="L37" s="119">
        <f t="shared" si="3"/>
        <v>8.1995812979762661E-2</v>
      </c>
      <c r="M37" s="196"/>
      <c r="N37" s="119"/>
    </row>
    <row r="38" spans="2:16" x14ac:dyDescent="0.25">
      <c r="B38" s="117" t="s">
        <v>85</v>
      </c>
      <c r="C38" s="196">
        <v>0.79610000000000003</v>
      </c>
      <c r="D38" s="119"/>
      <c r="E38" s="196">
        <v>0.93</v>
      </c>
      <c r="F38" s="119">
        <f t="shared" si="2"/>
        <v>0.16819495038311771</v>
      </c>
      <c r="G38" s="196">
        <v>0.9556</v>
      </c>
      <c r="H38" s="119">
        <f t="shared" si="2"/>
        <v>2.7526881720430163E-2</v>
      </c>
      <c r="I38" s="196">
        <v>0.92110000000000003</v>
      </c>
      <c r="J38" s="119">
        <f t="shared" si="2"/>
        <v>-3.6102971954792729E-2</v>
      </c>
      <c r="K38" s="196">
        <v>1.0162</v>
      </c>
      <c r="L38" s="119">
        <f t="shared" si="3"/>
        <v>0.10324611877103451</v>
      </c>
      <c r="M38" s="196"/>
      <c r="N38" s="119"/>
    </row>
    <row r="39" spans="2:16" x14ac:dyDescent="0.25">
      <c r="B39" s="117" t="s">
        <v>87</v>
      </c>
      <c r="C39" s="196">
        <v>0.83379999999999999</v>
      </c>
      <c r="D39" s="119"/>
      <c r="E39" s="196">
        <v>0.93120000000000003</v>
      </c>
      <c r="F39" s="119">
        <f t="shared" si="2"/>
        <v>0.11681458383305365</v>
      </c>
      <c r="G39" s="196">
        <v>0.78689999999999993</v>
      </c>
      <c r="H39" s="119">
        <f t="shared" si="2"/>
        <v>-0.15496134020618568</v>
      </c>
      <c r="I39" s="196">
        <v>0.90790000000000004</v>
      </c>
      <c r="J39" s="119">
        <f t="shared" si="2"/>
        <v>0.15376795018426748</v>
      </c>
      <c r="K39" s="196">
        <v>0.88029999999999997</v>
      </c>
      <c r="L39" s="119">
        <f t="shared" si="3"/>
        <v>-3.0399823769137635E-2</v>
      </c>
      <c r="M39" s="196"/>
      <c r="N39" s="119"/>
    </row>
    <row r="40" spans="2:16" x14ac:dyDescent="0.25">
      <c r="B40" s="117" t="s">
        <v>89</v>
      </c>
      <c r="C40" s="196">
        <v>0.3306</v>
      </c>
      <c r="D40" s="119"/>
      <c r="E40" s="196">
        <v>0.89700000000000002</v>
      </c>
      <c r="F40" s="119">
        <f t="shared" si="2"/>
        <v>1.7132486388384756</v>
      </c>
      <c r="G40" s="196">
        <v>0.94959999999999989</v>
      </c>
      <c r="H40" s="119">
        <f t="shared" si="2"/>
        <v>5.8639910813823803E-2</v>
      </c>
      <c r="I40" s="196">
        <v>1.0544</v>
      </c>
      <c r="J40" s="119">
        <f t="shared" si="2"/>
        <v>0.11036225779275499</v>
      </c>
      <c r="K40" s="196">
        <v>0.83840000000000003</v>
      </c>
      <c r="L40" s="119">
        <f t="shared" si="3"/>
        <v>-0.20485584218512898</v>
      </c>
      <c r="M40" s="196"/>
      <c r="N40" s="119"/>
    </row>
    <row r="41" spans="2:16" x14ac:dyDescent="0.25">
      <c r="B41" s="117" t="s">
        <v>91</v>
      </c>
      <c r="C41" s="196">
        <v>0.36659999999999998</v>
      </c>
      <c r="D41" s="119"/>
      <c r="E41" s="196">
        <v>0.79159999999999997</v>
      </c>
      <c r="F41" s="119">
        <f t="shared" si="2"/>
        <v>1.159301691216585</v>
      </c>
      <c r="G41" s="196">
        <v>0.82230000000000003</v>
      </c>
      <c r="H41" s="119">
        <f t="shared" si="2"/>
        <v>3.8782213239009655E-2</v>
      </c>
      <c r="I41" s="196">
        <v>0.84939999999999993</v>
      </c>
      <c r="J41" s="119">
        <f t="shared" si="2"/>
        <v>3.2956341967651515E-2</v>
      </c>
      <c r="K41" s="196">
        <v>0.75549999999999995</v>
      </c>
      <c r="L41" s="119">
        <f t="shared" si="3"/>
        <v>-0.11054862255709907</v>
      </c>
      <c r="M41" s="196"/>
      <c r="N41" s="119"/>
    </row>
    <row r="42" spans="2:16" x14ac:dyDescent="0.25">
      <c r="B42" s="117" t="s">
        <v>93</v>
      </c>
      <c r="C42" s="196">
        <v>0.66909999999999992</v>
      </c>
      <c r="D42" s="119"/>
      <c r="E42" s="196">
        <v>0.81269999999999998</v>
      </c>
      <c r="F42" s="119">
        <f t="shared" si="2"/>
        <v>0.21461664923030943</v>
      </c>
      <c r="G42" s="196">
        <v>0.74650000000000005</v>
      </c>
      <c r="H42" s="119">
        <f t="shared" si="2"/>
        <v>-8.1456872154546445E-2</v>
      </c>
      <c r="I42" s="196">
        <v>0.81110000000000004</v>
      </c>
      <c r="J42" s="119">
        <f t="shared" si="2"/>
        <v>8.6537173476222362E-2</v>
      </c>
      <c r="K42" s="196">
        <v>0.61499999999999999</v>
      </c>
      <c r="L42" s="119">
        <f t="shared" si="3"/>
        <v>-0.24177043521144126</v>
      </c>
      <c r="M42" s="196"/>
      <c r="N42" s="119"/>
    </row>
    <row r="43" spans="2:16" ht="15.75" x14ac:dyDescent="0.25">
      <c r="B43" s="120" t="s">
        <v>30</v>
      </c>
      <c r="C43" s="198">
        <v>0.58930000000000005</v>
      </c>
      <c r="D43" s="122">
        <v>-0.32262674431208282</v>
      </c>
      <c r="E43" s="198">
        <v>0.7399</v>
      </c>
      <c r="F43" s="122">
        <v>0.2555574410317325</v>
      </c>
      <c r="G43" s="198">
        <v>0.85289463645208108</v>
      </c>
      <c r="H43" s="122">
        <v>0.15271609197470082</v>
      </c>
      <c r="I43" s="198">
        <v>0.85798212005108554</v>
      </c>
      <c r="J43" s="122">
        <f t="shared" si="2"/>
        <v>5.9649614167673892E-3</v>
      </c>
      <c r="K43" s="198">
        <v>0.82954099756436295</v>
      </c>
      <c r="L43" s="122">
        <f t="shared" si="3"/>
        <v>-3.3148852198725542E-2</v>
      </c>
      <c r="M43" s="198"/>
      <c r="N43" s="122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9"/>
      <c r="K46" s="199"/>
      <c r="L46" s="199"/>
    </row>
    <row r="48" spans="2:16" ht="21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P48" s="1" t="s">
        <v>154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155</v>
      </c>
    </row>
    <row r="50" spans="2:16" ht="22.5" thickTop="1" thickBot="1" x14ac:dyDescent="0.3">
      <c r="B50" s="109"/>
      <c r="C50" s="292" t="s">
        <v>32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2:16" ht="22.5" thickTop="1" thickBot="1" x14ac:dyDescent="0.3">
      <c r="B51" s="109"/>
      <c r="C51" s="110">
        <f>C$7</f>
        <v>2020</v>
      </c>
      <c r="D51" s="111"/>
      <c r="E51" s="110">
        <f>E$7</f>
        <v>2021</v>
      </c>
      <c r="F51" s="111"/>
      <c r="G51" s="110">
        <f>G$7</f>
        <v>2022</v>
      </c>
      <c r="H51" s="111"/>
      <c r="I51" s="110">
        <f>I$7</f>
        <v>2023</v>
      </c>
      <c r="J51" s="111"/>
      <c r="K51" s="110">
        <f>K$7</f>
        <v>2024</v>
      </c>
      <c r="L51" s="111"/>
      <c r="M51" s="112">
        <f>M$7</f>
        <v>2025</v>
      </c>
      <c r="N51" s="113"/>
    </row>
    <row r="52" spans="2:16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6" x14ac:dyDescent="0.25">
      <c r="B53" s="117" t="s">
        <v>71</v>
      </c>
      <c r="C53" s="196">
        <v>0.69279999999999997</v>
      </c>
      <c r="D53" s="119"/>
      <c r="E53" s="196">
        <v>2.0499999999999997E-2</v>
      </c>
      <c r="F53" s="119">
        <f t="shared" ref="F53:J65" si="5">IFERROR(E53/C53-1,"-")</f>
        <v>-0.97040993071593529</v>
      </c>
      <c r="G53" s="196">
        <v>0.51159999999999994</v>
      </c>
      <c r="H53" s="119">
        <f t="shared" si="5"/>
        <v>23.956097560975611</v>
      </c>
      <c r="I53" s="196">
        <v>0.65709999999999991</v>
      </c>
      <c r="J53" s="119">
        <f t="shared" si="5"/>
        <v>0.28440187646598902</v>
      </c>
      <c r="K53" s="196">
        <v>0.7609999999999999</v>
      </c>
      <c r="L53" s="119">
        <f t="shared" ref="L53:L65" si="6">IFERROR(K53/I53-1,"-")</f>
        <v>0.15811900776137566</v>
      </c>
      <c r="M53" s="196">
        <v>0.78</v>
      </c>
      <c r="N53" s="119">
        <f t="shared" ref="N53:N55" si="7">IFERROR(M53/K53-1,"-")</f>
        <v>2.4967148488830748E-2</v>
      </c>
    </row>
    <row r="54" spans="2:16" x14ac:dyDescent="0.25">
      <c r="B54" s="117" t="s">
        <v>73</v>
      </c>
      <c r="C54" s="196">
        <v>0.6823999999999999</v>
      </c>
      <c r="D54" s="119"/>
      <c r="E54" s="196">
        <v>0</v>
      </c>
      <c r="F54" s="119">
        <f t="shared" si="5"/>
        <v>-1</v>
      </c>
      <c r="G54" s="196">
        <v>0.5756</v>
      </c>
      <c r="H54" s="119" t="str">
        <f t="shared" si="5"/>
        <v>-</v>
      </c>
      <c r="I54" s="196">
        <v>0.65670000000000006</v>
      </c>
      <c r="J54" s="119">
        <f t="shared" si="5"/>
        <v>0.14089645587213351</v>
      </c>
      <c r="K54" s="196">
        <v>0.81599999999999995</v>
      </c>
      <c r="L54" s="119">
        <f t="shared" si="6"/>
        <v>0.24257651895842836</v>
      </c>
      <c r="M54" s="196">
        <v>0.78390000000000004</v>
      </c>
      <c r="N54" s="119">
        <f t="shared" si="7"/>
        <v>-3.9338235294117507E-2</v>
      </c>
    </row>
    <row r="55" spans="2:16" x14ac:dyDescent="0.25">
      <c r="B55" s="117" t="s">
        <v>75</v>
      </c>
      <c r="C55" s="196">
        <v>0.31430000000000002</v>
      </c>
      <c r="D55" s="119"/>
      <c r="E55" s="196">
        <v>0</v>
      </c>
      <c r="F55" s="119">
        <f t="shared" si="5"/>
        <v>-1</v>
      </c>
      <c r="G55" s="196">
        <v>0.52380000000000004</v>
      </c>
      <c r="H55" s="119" t="str">
        <f t="shared" si="5"/>
        <v>-</v>
      </c>
      <c r="I55" s="196">
        <v>0.61909999999999998</v>
      </c>
      <c r="J55" s="119">
        <f t="shared" si="5"/>
        <v>0.18193967163039315</v>
      </c>
      <c r="K55" s="196">
        <v>0.75430000000000008</v>
      </c>
      <c r="L55" s="119">
        <f t="shared" si="6"/>
        <v>0.21838152156356028</v>
      </c>
      <c r="M55" s="196">
        <v>0.76700000000000002</v>
      </c>
      <c r="N55" s="119">
        <f t="shared" si="7"/>
        <v>1.6836802333288992E-2</v>
      </c>
    </row>
    <row r="56" spans="2:16" x14ac:dyDescent="0.25">
      <c r="B56" s="117" t="s">
        <v>77</v>
      </c>
      <c r="C56" s="196">
        <v>0</v>
      </c>
      <c r="D56" s="119"/>
      <c r="E56" s="196">
        <v>1.7399999999999999E-2</v>
      </c>
      <c r="F56" s="119" t="str">
        <f t="shared" si="5"/>
        <v>-</v>
      </c>
      <c r="G56" s="196">
        <v>0.53670000000000007</v>
      </c>
      <c r="H56" s="119">
        <f t="shared" si="5"/>
        <v>29.844827586206904</v>
      </c>
      <c r="I56" s="196">
        <v>0.64219999999999999</v>
      </c>
      <c r="J56" s="119">
        <f t="shared" si="5"/>
        <v>0.19657164151294926</v>
      </c>
      <c r="K56" s="196">
        <v>0.84499999999999997</v>
      </c>
      <c r="L56" s="119">
        <f t="shared" si="6"/>
        <v>0.3157894736842104</v>
      </c>
      <c r="M56" s="196"/>
      <c r="N56" s="119"/>
    </row>
    <row r="57" spans="2:16" x14ac:dyDescent="0.25">
      <c r="B57" s="117" t="s">
        <v>79</v>
      </c>
      <c r="C57" s="196">
        <v>0</v>
      </c>
      <c r="D57" s="119"/>
      <c r="E57" s="196">
        <v>2.9300000000000003E-2</v>
      </c>
      <c r="F57" s="119" t="str">
        <f t="shared" si="5"/>
        <v>-</v>
      </c>
      <c r="G57" s="196">
        <v>0.46679999999999999</v>
      </c>
      <c r="H57" s="119">
        <f t="shared" si="5"/>
        <v>14.931740614334469</v>
      </c>
      <c r="I57" s="196">
        <v>0.57789999999999997</v>
      </c>
      <c r="J57" s="119">
        <f t="shared" si="5"/>
        <v>0.23800342759211657</v>
      </c>
      <c r="K57" s="196">
        <v>0.74480000000000002</v>
      </c>
      <c r="L57" s="119">
        <f t="shared" si="6"/>
        <v>0.28880429139989627</v>
      </c>
      <c r="M57" s="196"/>
      <c r="N57" s="119"/>
    </row>
    <row r="58" spans="2:16" x14ac:dyDescent="0.25">
      <c r="B58" s="117" t="s">
        <v>81</v>
      </c>
      <c r="C58" s="196">
        <v>0</v>
      </c>
      <c r="D58" s="119"/>
      <c r="E58" s="196">
        <v>0.1094</v>
      </c>
      <c r="F58" s="119" t="str">
        <f t="shared" si="5"/>
        <v>-</v>
      </c>
      <c r="G58" s="196">
        <v>0.46140000000000003</v>
      </c>
      <c r="H58" s="119">
        <f t="shared" si="5"/>
        <v>3.2175502742230355</v>
      </c>
      <c r="I58" s="196">
        <v>0.64040000000000008</v>
      </c>
      <c r="J58" s="119">
        <f t="shared" si="5"/>
        <v>0.38794971824880808</v>
      </c>
      <c r="K58" s="196">
        <v>0.69950000000000001</v>
      </c>
      <c r="L58" s="119">
        <f t="shared" si="6"/>
        <v>9.2286071205496478E-2</v>
      </c>
      <c r="M58" s="196"/>
      <c r="N58" s="119"/>
    </row>
    <row r="59" spans="2:16" x14ac:dyDescent="0.25">
      <c r="B59" s="117" t="s">
        <v>83</v>
      </c>
      <c r="C59" s="196">
        <v>0</v>
      </c>
      <c r="D59" s="119"/>
      <c r="E59" s="196">
        <v>0.45779999999999998</v>
      </c>
      <c r="F59" s="119" t="str">
        <f t="shared" si="5"/>
        <v>-</v>
      </c>
      <c r="G59" s="196">
        <v>0.59599999999999997</v>
      </c>
      <c r="H59" s="119">
        <f t="shared" si="5"/>
        <v>0.30187854958497162</v>
      </c>
      <c r="I59" s="196">
        <v>0.7965000000000001</v>
      </c>
      <c r="J59" s="119">
        <f t="shared" si="5"/>
        <v>0.33640939597315467</v>
      </c>
      <c r="K59" s="196">
        <v>0.93659999999999999</v>
      </c>
      <c r="L59" s="119">
        <f t="shared" si="6"/>
        <v>0.17589453860640281</v>
      </c>
      <c r="M59" s="196"/>
      <c r="N59" s="119"/>
    </row>
    <row r="60" spans="2:16" x14ac:dyDescent="0.25">
      <c r="B60" s="117" t="s">
        <v>85</v>
      </c>
      <c r="C60" s="196">
        <v>0.15229999999999999</v>
      </c>
      <c r="D60" s="119"/>
      <c r="E60" s="196">
        <v>0.53239999999999998</v>
      </c>
      <c r="F60" s="119">
        <f t="shared" si="5"/>
        <v>2.4957321076822061</v>
      </c>
      <c r="G60" s="196">
        <v>0.76709999999999989</v>
      </c>
      <c r="H60" s="119">
        <f t="shared" si="5"/>
        <v>0.4408339594290005</v>
      </c>
      <c r="I60" s="196">
        <v>0.88290000000000002</v>
      </c>
      <c r="J60" s="119">
        <f t="shared" si="5"/>
        <v>0.15095815408682078</v>
      </c>
      <c r="K60" s="196">
        <v>0.98499999999999999</v>
      </c>
      <c r="L60" s="119">
        <f t="shared" si="6"/>
        <v>0.11564163551931128</v>
      </c>
      <c r="M60" s="196"/>
      <c r="N60" s="119"/>
    </row>
    <row r="61" spans="2:16" x14ac:dyDescent="0.25">
      <c r="B61" s="117" t="s">
        <v>87</v>
      </c>
      <c r="C61" s="196">
        <v>1.8200000000000001E-2</v>
      </c>
      <c r="D61" s="119"/>
      <c r="E61" s="196">
        <v>0.4698</v>
      </c>
      <c r="F61" s="119">
        <f t="shared" si="5"/>
        <v>24.81318681318681</v>
      </c>
      <c r="G61" s="196">
        <v>0.57100000000000006</v>
      </c>
      <c r="H61" s="119">
        <f t="shared" si="5"/>
        <v>0.21541081311196275</v>
      </c>
      <c r="I61" s="196">
        <v>0.70790000000000008</v>
      </c>
      <c r="J61" s="119">
        <f t="shared" si="5"/>
        <v>0.23975481611208416</v>
      </c>
      <c r="K61" s="196">
        <v>0.78749999999999998</v>
      </c>
      <c r="L61" s="119">
        <f t="shared" si="6"/>
        <v>0.11244526063003235</v>
      </c>
      <c r="M61" s="196"/>
      <c r="N61" s="119"/>
    </row>
    <row r="62" spans="2:16" x14ac:dyDescent="0.25">
      <c r="B62" s="117" t="s">
        <v>89</v>
      </c>
      <c r="C62" s="196">
        <v>0</v>
      </c>
      <c r="D62" s="119"/>
      <c r="E62" s="196">
        <v>0.48570000000000002</v>
      </c>
      <c r="F62" s="119" t="str">
        <f t="shared" si="5"/>
        <v>-</v>
      </c>
      <c r="G62" s="196">
        <v>0.63929999999999998</v>
      </c>
      <c r="H62" s="119">
        <f t="shared" si="5"/>
        <v>0.31624459542927719</v>
      </c>
      <c r="I62" s="196">
        <v>0.70120000000000005</v>
      </c>
      <c r="J62" s="119">
        <f t="shared" si="5"/>
        <v>9.6824651963084651E-2</v>
      </c>
      <c r="K62" s="196">
        <v>0.88969999999999994</v>
      </c>
      <c r="L62" s="119">
        <f t="shared" si="6"/>
        <v>0.26882487164860214</v>
      </c>
      <c r="M62" s="196"/>
      <c r="N62" s="119"/>
    </row>
    <row r="63" spans="2:16" x14ac:dyDescent="0.25">
      <c r="B63" s="117" t="s">
        <v>91</v>
      </c>
      <c r="C63" s="196">
        <v>6.3600000000000004E-2</v>
      </c>
      <c r="D63" s="119"/>
      <c r="E63" s="196">
        <v>0.49979999999999997</v>
      </c>
      <c r="F63" s="119">
        <f t="shared" si="5"/>
        <v>6.8584905660377347</v>
      </c>
      <c r="G63" s="196">
        <v>0.65410000000000001</v>
      </c>
      <c r="H63" s="119">
        <f t="shared" si="5"/>
        <v>0.30872348939575844</v>
      </c>
      <c r="I63" s="196">
        <v>0.64529999999999998</v>
      </c>
      <c r="J63" s="119">
        <f t="shared" si="5"/>
        <v>-1.3453600366916452E-2</v>
      </c>
      <c r="K63" s="196">
        <v>0.7913</v>
      </c>
      <c r="L63" s="119">
        <f t="shared" si="6"/>
        <v>0.2262513559584689</v>
      </c>
      <c r="M63" s="196"/>
      <c r="N63" s="119"/>
    </row>
    <row r="64" spans="2:16" x14ac:dyDescent="0.25">
      <c r="B64" s="117" t="s">
        <v>93</v>
      </c>
      <c r="C64" s="196">
        <v>8.8000000000000009E-2</v>
      </c>
      <c r="D64" s="119"/>
      <c r="E64" s="196">
        <v>0.49869999999999998</v>
      </c>
      <c r="F64" s="119">
        <f t="shared" si="5"/>
        <v>4.6670454545454536</v>
      </c>
      <c r="G64" s="196">
        <v>0.67709999999999992</v>
      </c>
      <c r="H64" s="119">
        <f t="shared" si="5"/>
        <v>0.35773009825546409</v>
      </c>
      <c r="I64" s="196">
        <v>0.7772</v>
      </c>
      <c r="J64" s="119">
        <f t="shared" si="5"/>
        <v>0.14783636095111508</v>
      </c>
      <c r="K64" s="196">
        <v>0.84849999999999992</v>
      </c>
      <c r="L64" s="119">
        <f t="shared" si="6"/>
        <v>9.1739577972207886E-2</v>
      </c>
      <c r="M64" s="196"/>
      <c r="N64" s="119"/>
    </row>
    <row r="65" spans="2:14" ht="15.75" x14ac:dyDescent="0.25">
      <c r="B65" s="120" t="s">
        <v>30</v>
      </c>
      <c r="C65" s="200">
        <f>IFERROR(AVERAGE(C53:C64),"-")</f>
        <v>0.16763333333333333</v>
      </c>
      <c r="D65" s="122"/>
      <c r="E65" s="200">
        <f>IFERROR(AVERAGE(E53:E64),"-")</f>
        <v>0.26006666666666667</v>
      </c>
      <c r="F65" s="122">
        <f t="shared" si="5"/>
        <v>0.55140186915887845</v>
      </c>
      <c r="G65" s="200">
        <f>IFERROR(AVERAGE(G53:G64),"-")</f>
        <v>0.58170833333333338</v>
      </c>
      <c r="H65" s="122">
        <f t="shared" si="5"/>
        <v>1.2367662137913356</v>
      </c>
      <c r="I65" s="200">
        <f>IFERROR(AVERAGE(I53:I64),"-")</f>
        <v>0.69203333333333339</v>
      </c>
      <c r="J65" s="122">
        <f t="shared" si="5"/>
        <v>0.18965690136809688</v>
      </c>
      <c r="K65" s="200">
        <f>IFERROR(AVERAGE(K53:K64),"-")</f>
        <v>0.8216</v>
      </c>
      <c r="L65" s="122">
        <f t="shared" si="6"/>
        <v>0.18722604884157779</v>
      </c>
      <c r="M65" s="200"/>
      <c r="N65" s="122"/>
    </row>
    <row r="66" spans="2:14" ht="6" customHeight="1" x14ac:dyDescent="0.25"/>
    <row r="67" spans="2:14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4" x14ac:dyDescent="0.25">
      <c r="C68" s="199"/>
      <c r="K68" s="199"/>
      <c r="L68" s="199"/>
    </row>
  </sheetData>
  <mergeCells count="13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O21:O24"/>
    <mergeCell ref="B26:N26"/>
    <mergeCell ref="C28:N28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968D-48D4-4C0C-9FC6-AFF53850349D}">
  <sheetPr>
    <tabColor theme="2" tint="-0.499984740745262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1D84F-5A8B-4E56-8100-5EFEE9617246}">
  <sheetPr>
    <tabColor theme="2" tint="-9.9978637043366805E-2"/>
  </sheetPr>
  <dimension ref="B1:AW44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1"/>
    </row>
    <row r="5" spans="2:48" ht="50.25" customHeight="1" thickBot="1" x14ac:dyDescent="0.3">
      <c r="B5" s="270" t="s">
        <v>157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P5" s="270" t="s">
        <v>158</v>
      </c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D5" s="270" t="s">
        <v>159</v>
      </c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144"/>
      <c r="AV5" s="144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2" t="s">
        <v>255</v>
      </c>
      <c r="D7" s="202" t="s">
        <v>256</v>
      </c>
      <c r="E7" s="202" t="s">
        <v>257</v>
      </c>
      <c r="F7" s="90" t="s">
        <v>258</v>
      </c>
      <c r="G7" s="90" t="s">
        <v>259</v>
      </c>
      <c r="H7" s="14" t="str">
        <f>CONCATENATE("var. ",RIGHT(G7,2),"/",RIGHT(F7,2))</f>
        <v>var. 25/24</v>
      </c>
      <c r="I7" s="202" t="s">
        <v>219</v>
      </c>
      <c r="J7" s="203" t="s">
        <v>220</v>
      </c>
      <c r="K7" s="203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5"/>
      <c r="Q7" s="202" t="s">
        <v>255</v>
      </c>
      <c r="R7" s="203" t="s">
        <v>256</v>
      </c>
      <c r="S7" s="203" t="s">
        <v>257</v>
      </c>
      <c r="T7" s="90" t="s">
        <v>258</v>
      </c>
      <c r="U7" s="90" t="s">
        <v>259</v>
      </c>
      <c r="V7" s="14" t="str">
        <f>CONCATENATE("var. ",RIGHT(U7,2),"/",RIGHT(T7,2))</f>
        <v>var. 25/24</v>
      </c>
      <c r="W7" s="202" t="s">
        <v>219</v>
      </c>
      <c r="X7" s="202" t="s">
        <v>220</v>
      </c>
      <c r="Y7" s="202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5"/>
      <c r="AE7" s="202" t="s">
        <v>255</v>
      </c>
      <c r="AF7" s="203" t="s">
        <v>256</v>
      </c>
      <c r="AG7" s="203" t="s">
        <v>257</v>
      </c>
      <c r="AH7" s="90" t="s">
        <v>258</v>
      </c>
      <c r="AI7" s="90" t="s">
        <v>259</v>
      </c>
      <c r="AJ7" s="14" t="str">
        <f>CONCATENATE("var. ",RIGHT(AI7,2),"/",RIGHT(AH7,2))</f>
        <v>var. 25/24</v>
      </c>
      <c r="AK7" s="204" t="str">
        <f>CONCATENATE("dif. ",RIGHT(AI7,2),"/",RIGHT(AH7,2))</f>
        <v>dif. 25/24</v>
      </c>
      <c r="AL7" s="205" t="str">
        <f>CONCATENATE("cuota ",RIGHT(AI7,2))</f>
        <v>cuota 25</v>
      </c>
      <c r="AM7" s="202" t="s">
        <v>219</v>
      </c>
      <c r="AN7" s="203" t="s">
        <v>220</v>
      </c>
      <c r="AO7" s="203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4" t="str">
        <f>CONCATENATE("dif. ",RIGHT(AQ7,2),"/",RIGHT(AP7,2))</f>
        <v>dif. 25/24</v>
      </c>
      <c r="AT7" s="204" t="str">
        <f>CONCATENATE("var. ",RIGHT(AQ7,2),"/",RIGHT(AM7,2))</f>
        <v>var. 25/21</v>
      </c>
      <c r="AU7" s="204" t="str">
        <f>CONCATENATE("dif. ",RIGHT(AQ7,2),"/",RIGHT(AM7,2))</f>
        <v>dif. 25/21</v>
      </c>
      <c r="AV7" s="205" t="str">
        <f>CONCATENATE("cuota ",RIGHT(AQ7,2))</f>
        <v>cuota 25</v>
      </c>
    </row>
    <row r="8" spans="2:48" ht="15.75" x14ac:dyDescent="0.25">
      <c r="B8" s="206" t="s">
        <v>43</v>
      </c>
      <c r="C8" s="207">
        <v>89.618265786415762</v>
      </c>
      <c r="D8" s="208">
        <v>108.77232178493246</v>
      </c>
      <c r="E8" s="208">
        <v>115.76095616739728</v>
      </c>
      <c r="F8" s="209">
        <v>133.34385581039143</v>
      </c>
      <c r="G8" s="208">
        <v>139.917589411986</v>
      </c>
      <c r="H8" s="134">
        <f>G8/F8-1</f>
        <v>4.9299111396194473E-2</v>
      </c>
      <c r="I8" s="207">
        <v>94.84</v>
      </c>
      <c r="J8" s="210">
        <v>110.91</v>
      </c>
      <c r="K8" s="210">
        <v>2650.73</v>
      </c>
      <c r="L8" s="210">
        <v>3096.38</v>
      </c>
      <c r="M8" s="210">
        <v>3220.48</v>
      </c>
      <c r="N8" s="134">
        <f t="shared" ref="N8:N18" si="0">M8/L8-1</f>
        <v>4.0079060063687333E-2</v>
      </c>
      <c r="P8" s="206" t="s">
        <v>43</v>
      </c>
      <c r="Q8" s="207">
        <v>21.511203139477821</v>
      </c>
      <c r="R8" s="209">
        <v>78.689518839833553</v>
      </c>
      <c r="S8" s="209">
        <v>100.09923466095674</v>
      </c>
      <c r="T8" s="209">
        <v>117.43982873812629</v>
      </c>
      <c r="U8" s="209">
        <v>122.32395761817511</v>
      </c>
      <c r="V8" s="134">
        <f t="shared" ref="V8:V18" si="1">U8/T8-1</f>
        <v>4.1588351520332356E-2</v>
      </c>
      <c r="W8" s="207">
        <v>27.65</v>
      </c>
      <c r="X8" s="210">
        <v>89.21</v>
      </c>
      <c r="Y8" s="210">
        <v>2255.0700000000002</v>
      </c>
      <c r="Z8" s="210">
        <v>2688.9400000000005</v>
      </c>
      <c r="AA8" s="210">
        <v>2746.4199999999996</v>
      </c>
      <c r="AB8" s="134">
        <f t="shared" ref="AB8:AB18" si="2">AA8/Z8-1</f>
        <v>2.1376453174856591E-2</v>
      </c>
      <c r="AD8" s="63" t="s">
        <v>43</v>
      </c>
      <c r="AE8" s="211">
        <v>39365321.840000004</v>
      </c>
      <c r="AF8" s="133">
        <v>358091164.28999996</v>
      </c>
      <c r="AG8" s="133">
        <v>479732883.94</v>
      </c>
      <c r="AH8" s="133">
        <v>569173760.06000006</v>
      </c>
      <c r="AI8" s="133">
        <v>587349543.13</v>
      </c>
      <c r="AJ8" s="134">
        <f t="shared" ref="AJ8:AJ18" si="3">AI8/AH8-1</f>
        <v>3.1933627910190276E-2</v>
      </c>
      <c r="AK8" s="133">
        <f t="shared" ref="AK8:AK18" si="4">AI8-AH8</f>
        <v>18175783.069999933</v>
      </c>
      <c r="AL8" s="135">
        <f t="shared" ref="AL8:AL18" si="5">AI8/AI$8</f>
        <v>1</v>
      </c>
      <c r="AM8" s="212">
        <v>16791024.449999999</v>
      </c>
      <c r="AN8" s="213">
        <v>141056136.27000001</v>
      </c>
      <c r="AO8" s="213">
        <v>486642973.31999999</v>
      </c>
      <c r="AP8" s="213">
        <v>591972578.95999992</v>
      </c>
      <c r="AQ8" s="213">
        <v>588801370.76000011</v>
      </c>
      <c r="AR8" s="134">
        <f t="shared" ref="AR8:AR18" si="6">AQ8/AP8-1</f>
        <v>-5.3570187415963311E-3</v>
      </c>
      <c r="AS8" s="133">
        <f t="shared" ref="AS8:AS18" si="7">AQ8-AP8</f>
        <v>-3171208.1999998093</v>
      </c>
      <c r="AT8" s="134">
        <f t="shared" ref="AT8:AT18" si="8">AQ8/AM8-1</f>
        <v>34.066435196573138</v>
      </c>
      <c r="AU8" s="133">
        <f t="shared" ref="AU8:AU18" si="9">AQ8-AM8</f>
        <v>572010346.31000006</v>
      </c>
      <c r="AV8" s="135">
        <f t="shared" ref="AV8:AV18" si="10">AQ8/AQ$8</f>
        <v>1</v>
      </c>
    </row>
    <row r="9" spans="2:48" x14ac:dyDescent="0.25">
      <c r="B9" s="15" t="s">
        <v>44</v>
      </c>
      <c r="C9" s="214">
        <v>120.85421846198088</v>
      </c>
      <c r="D9" s="215">
        <v>137.89263923860059</v>
      </c>
      <c r="E9" s="215">
        <v>146.0644597835674</v>
      </c>
      <c r="F9" s="215">
        <v>166.00742568848344</v>
      </c>
      <c r="G9" s="215">
        <v>172.49681420736923</v>
      </c>
      <c r="H9" s="74">
        <f>G9/F9-1</f>
        <v>3.9090953262917782E-2</v>
      </c>
      <c r="I9" s="214">
        <v>126.89</v>
      </c>
      <c r="J9" s="215">
        <v>139.5</v>
      </c>
      <c r="K9" s="215">
        <v>145.58000000000001</v>
      </c>
      <c r="L9" s="215">
        <v>172.32</v>
      </c>
      <c r="M9" s="215">
        <v>174.39</v>
      </c>
      <c r="N9" s="74">
        <f t="shared" si="0"/>
        <v>1.2012534818941489E-2</v>
      </c>
      <c r="P9" s="15" t="s">
        <v>44</v>
      </c>
      <c r="Q9" s="214">
        <v>30.187858303716119</v>
      </c>
      <c r="R9" s="215">
        <v>105.8994718178764</v>
      </c>
      <c r="S9" s="215">
        <v>129.52344732188837</v>
      </c>
      <c r="T9" s="215">
        <v>146.69870413777858</v>
      </c>
      <c r="U9" s="215">
        <v>154.54866125499461</v>
      </c>
      <c r="V9" s="74">
        <f t="shared" si="1"/>
        <v>5.3510746147037436E-2</v>
      </c>
      <c r="W9" s="214">
        <v>35.520000000000003</v>
      </c>
      <c r="X9" s="215">
        <v>119.6</v>
      </c>
      <c r="Y9" s="215">
        <v>128.18</v>
      </c>
      <c r="Z9" s="215">
        <v>153.65</v>
      </c>
      <c r="AA9" s="215">
        <v>153.99</v>
      </c>
      <c r="AB9" s="74">
        <f t="shared" si="2"/>
        <v>2.212821347217675E-3</v>
      </c>
      <c r="AD9" s="15" t="s">
        <v>44</v>
      </c>
      <c r="AE9" s="216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7">
        <v>7520477.0700000003</v>
      </c>
      <c r="AN9" s="218">
        <v>68931463.450000003</v>
      </c>
      <c r="AO9" s="218">
        <v>78085918.790000007</v>
      </c>
      <c r="AP9" s="218">
        <v>95017947.019999996</v>
      </c>
      <c r="AQ9" s="218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4">
        <v>68.213843464770363</v>
      </c>
      <c r="D10" s="215">
        <v>95.723510193187593</v>
      </c>
      <c r="E10" s="215">
        <v>105.05225210269565</v>
      </c>
      <c r="F10" s="215">
        <v>120.48405426738573</v>
      </c>
      <c r="G10" s="215">
        <v>128.98435077800659</v>
      </c>
      <c r="H10" s="74">
        <f>G10/F10-1</f>
        <v>7.0551215779612431E-2</v>
      </c>
      <c r="I10" s="214">
        <v>68.69</v>
      </c>
      <c r="J10" s="215">
        <v>95.6</v>
      </c>
      <c r="K10" s="215">
        <v>105.54</v>
      </c>
      <c r="L10" s="215">
        <v>121.81</v>
      </c>
      <c r="M10" s="215">
        <v>129.15</v>
      </c>
      <c r="N10" s="74">
        <f t="shared" si="0"/>
        <v>6.0257778507511794E-2</v>
      </c>
      <c r="P10" s="19" t="s">
        <v>45</v>
      </c>
      <c r="Q10" s="214">
        <v>12.839616125153853</v>
      </c>
      <c r="R10" s="215">
        <v>70.319007484018428</v>
      </c>
      <c r="S10" s="215">
        <v>91.763129336994083</v>
      </c>
      <c r="T10" s="215">
        <v>106.70877022546765</v>
      </c>
      <c r="U10" s="215">
        <v>111.69736179930187</v>
      </c>
      <c r="V10" s="74">
        <f t="shared" si="1"/>
        <v>4.674959296498038E-2</v>
      </c>
      <c r="W10" s="214">
        <v>17.27</v>
      </c>
      <c r="X10" s="215">
        <v>78.709999999999994</v>
      </c>
      <c r="Y10" s="215">
        <v>92.44</v>
      </c>
      <c r="Z10" s="215">
        <v>107.69</v>
      </c>
      <c r="AA10" s="215">
        <v>110.27</v>
      </c>
      <c r="AB10" s="74">
        <f t="shared" si="2"/>
        <v>2.3957656235490843E-2</v>
      </c>
      <c r="AD10" s="19" t="s">
        <v>45</v>
      </c>
      <c r="AE10" s="216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7">
        <v>2511864.2999999998</v>
      </c>
      <c r="AN10" s="218">
        <v>34369849.039999999</v>
      </c>
      <c r="AO10" s="218">
        <v>40863262.899999999</v>
      </c>
      <c r="AP10" s="218">
        <v>48127770.539999999</v>
      </c>
      <c r="AQ10" s="218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4">
        <v>55.723863424863737</v>
      </c>
      <c r="D11" s="215">
        <v>71.344207189114897</v>
      </c>
      <c r="E11" s="215">
        <v>84.606213815895359</v>
      </c>
      <c r="F11" s="215">
        <v>90.198090751527928</v>
      </c>
      <c r="G11" s="215">
        <v>108.62590529446831</v>
      </c>
      <c r="H11" s="74">
        <f>G11/F11-1</f>
        <v>0.20430382050662432</v>
      </c>
      <c r="I11" s="214">
        <v>57.26</v>
      </c>
      <c r="J11" s="215">
        <v>74.11</v>
      </c>
      <c r="K11" s="215">
        <v>87.02</v>
      </c>
      <c r="L11" s="215">
        <v>78.41</v>
      </c>
      <c r="M11" s="215">
        <v>101.96</v>
      </c>
      <c r="N11" s="74">
        <f t="shared" si="0"/>
        <v>0.30034434383369457</v>
      </c>
      <c r="P11" s="19" t="s">
        <v>46</v>
      </c>
      <c r="Q11" s="214">
        <v>17.790211293140118</v>
      </c>
      <c r="R11" s="215">
        <v>57.608646898001687</v>
      </c>
      <c r="S11" s="215">
        <v>68.994738233101771</v>
      </c>
      <c r="T11" s="215">
        <v>80.100125601258853</v>
      </c>
      <c r="U11" s="215">
        <v>86.070620661547053</v>
      </c>
      <c r="V11" s="74">
        <f t="shared" si="1"/>
        <v>7.4537898854360352E-2</v>
      </c>
      <c r="W11" s="214">
        <v>22.57</v>
      </c>
      <c r="X11" s="215">
        <v>60.52</v>
      </c>
      <c r="Y11" s="215">
        <v>69.69</v>
      </c>
      <c r="Z11" s="215">
        <v>66.64</v>
      </c>
      <c r="AA11" s="215">
        <v>80.05</v>
      </c>
      <c r="AB11" s="74">
        <f t="shared" si="2"/>
        <v>0.20123049219687861</v>
      </c>
      <c r="AD11" s="19" t="s">
        <v>46</v>
      </c>
      <c r="AE11" s="216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7">
        <v>165110.24</v>
      </c>
      <c r="AN11" s="218">
        <v>769230.74</v>
      </c>
      <c r="AO11" s="218">
        <v>972174.21</v>
      </c>
      <c r="AP11" s="218">
        <v>929605.3</v>
      </c>
      <c r="AQ11" s="218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4">
        <v>158.49014417211896</v>
      </c>
      <c r="D12" s="215">
        <v>213.08463346249329</v>
      </c>
      <c r="E12" s="215">
        <v>145.57825476657206</v>
      </c>
      <c r="F12" s="215">
        <v>224.14910086137473</v>
      </c>
      <c r="G12" s="215">
        <v>221.53228142180976</v>
      </c>
      <c r="H12" s="74">
        <f t="shared" ref="H12:H18" si="11">G12/F12-1</f>
        <v>-1.1674458784393438E-2</v>
      </c>
      <c r="I12" s="214">
        <v>160.66</v>
      </c>
      <c r="J12" s="215">
        <v>278.27</v>
      </c>
      <c r="K12" s="215">
        <v>137.88</v>
      </c>
      <c r="L12" s="215">
        <v>208.45</v>
      </c>
      <c r="M12" s="215">
        <v>202.57</v>
      </c>
      <c r="N12" s="74">
        <f t="shared" si="0"/>
        <v>-2.8208203406092536E-2</v>
      </c>
      <c r="P12" s="19" t="s">
        <v>47</v>
      </c>
      <c r="Q12" s="214">
        <v>27.313771086231284</v>
      </c>
      <c r="R12" s="215">
        <v>108.60752917026694</v>
      </c>
      <c r="S12" s="215">
        <v>92.138538818695366</v>
      </c>
      <c r="T12" s="215">
        <v>152.8483525616318</v>
      </c>
      <c r="U12" s="215">
        <v>175.27053880903043</v>
      </c>
      <c r="V12" s="74">
        <f t="shared" si="1"/>
        <v>0.14669563571748356</v>
      </c>
      <c r="W12" s="214">
        <v>29.06</v>
      </c>
      <c r="X12" s="215">
        <v>163.96</v>
      </c>
      <c r="Y12" s="215">
        <v>85.86</v>
      </c>
      <c r="Z12" s="215">
        <v>142.4</v>
      </c>
      <c r="AA12" s="215">
        <v>158.16</v>
      </c>
      <c r="AB12" s="74">
        <f t="shared" si="2"/>
        <v>0.11067415730337071</v>
      </c>
      <c r="AD12" s="19" t="s">
        <v>47</v>
      </c>
      <c r="AE12" s="216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7">
        <v>1100068.82</v>
      </c>
      <c r="AN12" s="218">
        <v>8391508.5500000007</v>
      </c>
      <c r="AO12" s="218">
        <v>4394371.29</v>
      </c>
      <c r="AP12" s="218">
        <v>4158270.6</v>
      </c>
      <c r="AQ12" s="218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4">
        <v>35.566925192172484</v>
      </c>
      <c r="D13" s="215">
        <v>58.053139067807543</v>
      </c>
      <c r="E13" s="215">
        <v>66.607045091057046</v>
      </c>
      <c r="F13" s="215">
        <v>78.967029114581862</v>
      </c>
      <c r="G13" s="215">
        <v>84.909228172949057</v>
      </c>
      <c r="H13" s="74">
        <f t="shared" si="11"/>
        <v>7.5249115041988057E-2</v>
      </c>
      <c r="I13" s="214">
        <v>35.26</v>
      </c>
      <c r="J13" s="215">
        <v>57.74</v>
      </c>
      <c r="K13" s="215">
        <v>66.69</v>
      </c>
      <c r="L13" s="215">
        <v>80.489999999999995</v>
      </c>
      <c r="M13" s="215">
        <v>84.91</v>
      </c>
      <c r="N13" s="74">
        <f t="shared" si="0"/>
        <v>5.4913653870046097E-2</v>
      </c>
      <c r="P13" s="19" t="s">
        <v>48</v>
      </c>
      <c r="Q13" s="214">
        <v>9.0983269863062333</v>
      </c>
      <c r="R13" s="215">
        <v>37.182970430266224</v>
      </c>
      <c r="S13" s="215">
        <v>57.331700035379647</v>
      </c>
      <c r="T13" s="215">
        <v>69.684197986153634</v>
      </c>
      <c r="U13" s="215">
        <v>73.940207338882203</v>
      </c>
      <c r="V13" s="74">
        <f t="shared" si="1"/>
        <v>6.1075673907795336E-2</v>
      </c>
      <c r="W13" s="214">
        <v>11.23</v>
      </c>
      <c r="X13" s="215">
        <v>41.87</v>
      </c>
      <c r="Y13" s="215">
        <v>55.78</v>
      </c>
      <c r="Z13" s="215">
        <v>70.48</v>
      </c>
      <c r="AA13" s="215">
        <v>72.12</v>
      </c>
      <c r="AB13" s="74">
        <f t="shared" si="2"/>
        <v>2.326901248581148E-2</v>
      </c>
      <c r="AD13" s="19" t="s">
        <v>48</v>
      </c>
      <c r="AE13" s="216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7">
        <v>858121.05</v>
      </c>
      <c r="AN13" s="218">
        <v>11556777.91</v>
      </c>
      <c r="AO13" s="218">
        <v>16256620.310000001</v>
      </c>
      <c r="AP13" s="218">
        <v>21051451.440000001</v>
      </c>
      <c r="AQ13" s="218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4">
        <v>80.489713794811735</v>
      </c>
      <c r="D14" s="215">
        <v>92.21778077570292</v>
      </c>
      <c r="E14" s="215">
        <v>103.72879745271082</v>
      </c>
      <c r="F14" s="215">
        <v>117.87534472476844</v>
      </c>
      <c r="G14" s="215">
        <v>125.02319497408131</v>
      </c>
      <c r="H14" s="74">
        <f t="shared" si="11"/>
        <v>6.0639061255792326E-2</v>
      </c>
      <c r="I14" s="214">
        <v>81.78</v>
      </c>
      <c r="J14" s="215">
        <v>91.89</v>
      </c>
      <c r="K14" s="215">
        <v>102.3</v>
      </c>
      <c r="L14" s="215">
        <v>112.17</v>
      </c>
      <c r="M14" s="215">
        <v>129.56</v>
      </c>
      <c r="N14" s="74">
        <f t="shared" si="0"/>
        <v>0.15503253989480248</v>
      </c>
      <c r="P14" s="19" t="s">
        <v>49</v>
      </c>
      <c r="Q14" s="214">
        <v>29.196809108591758</v>
      </c>
      <c r="R14" s="215">
        <v>72.808284000455629</v>
      </c>
      <c r="S14" s="215">
        <v>91.051307023719744</v>
      </c>
      <c r="T14" s="215">
        <v>106.39943422128025</v>
      </c>
      <c r="U14" s="215">
        <v>110.30266995327329</v>
      </c>
      <c r="V14" s="74">
        <f t="shared" si="1"/>
        <v>3.6684741423299583E-2</v>
      </c>
      <c r="W14" s="214">
        <v>33.340000000000003</v>
      </c>
      <c r="X14" s="215">
        <v>72.150000000000006</v>
      </c>
      <c r="Y14" s="215">
        <v>90.67</v>
      </c>
      <c r="Z14" s="215">
        <v>100.06</v>
      </c>
      <c r="AA14" s="215">
        <v>112.3</v>
      </c>
      <c r="AB14" s="74">
        <f t="shared" si="2"/>
        <v>0.12232660403757745</v>
      </c>
      <c r="AD14" s="19" t="s">
        <v>49</v>
      </c>
      <c r="AE14" s="216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7">
        <v>244915.55</v>
      </c>
      <c r="AN14" s="218">
        <v>706740.46</v>
      </c>
      <c r="AO14" s="218">
        <v>952816.26</v>
      </c>
      <c r="AP14" s="218">
        <v>1067032.74</v>
      </c>
      <c r="AQ14" s="218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4">
        <v>123.8452181482624</v>
      </c>
      <c r="D15" s="215">
        <v>119.22942738461825</v>
      </c>
      <c r="E15" s="215">
        <v>139.89231265275984</v>
      </c>
      <c r="F15" s="215">
        <v>173.31047197052678</v>
      </c>
      <c r="G15" s="215">
        <v>202.54784942346257</v>
      </c>
      <c r="H15" s="74">
        <f t="shared" si="11"/>
        <v>0.16869942779861513</v>
      </c>
      <c r="I15" s="214">
        <v>185.32</v>
      </c>
      <c r="J15" s="215">
        <v>117.98</v>
      </c>
      <c r="K15" s="215">
        <v>142.55000000000001</v>
      </c>
      <c r="L15" s="215">
        <v>187.49</v>
      </c>
      <c r="M15" s="215">
        <v>186.36</v>
      </c>
      <c r="N15" s="74">
        <f t="shared" si="0"/>
        <v>-6.0269881060323049E-3</v>
      </c>
      <c r="P15" s="19" t="s">
        <v>50</v>
      </c>
      <c r="Q15" s="214">
        <v>44.721584567096023</v>
      </c>
      <c r="R15" s="215">
        <v>93.152667017109749</v>
      </c>
      <c r="S15" s="215">
        <v>114.42043021425988</v>
      </c>
      <c r="T15" s="215">
        <v>155.65871244487377</v>
      </c>
      <c r="U15" s="215">
        <v>175.30596405228815</v>
      </c>
      <c r="V15" s="74">
        <f t="shared" si="1"/>
        <v>0.12622005732170249</v>
      </c>
      <c r="W15" s="214">
        <v>88.02</v>
      </c>
      <c r="X15" s="215">
        <v>96.98</v>
      </c>
      <c r="Y15" s="215">
        <v>119.84</v>
      </c>
      <c r="Z15" s="215">
        <v>169.51</v>
      </c>
      <c r="AA15" s="215">
        <v>157.13</v>
      </c>
      <c r="AB15" s="74">
        <f t="shared" si="2"/>
        <v>-7.3034039289717412E-2</v>
      </c>
      <c r="AD15" s="19" t="s">
        <v>50</v>
      </c>
      <c r="AE15" s="216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7">
        <v>1746265.17</v>
      </c>
      <c r="AN15" s="218">
        <v>4629804.6500000004</v>
      </c>
      <c r="AO15" s="218">
        <v>6631113.2000000002</v>
      </c>
      <c r="AP15" s="218">
        <v>9395370.8599999994</v>
      </c>
      <c r="AQ15" s="218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4">
        <v>62.190553433769104</v>
      </c>
      <c r="D16" s="215">
        <v>77.183882062263137</v>
      </c>
      <c r="E16" s="215">
        <v>91.098164043137814</v>
      </c>
      <c r="F16" s="215">
        <v>102.84473209834509</v>
      </c>
      <c r="G16" s="215">
        <v>113.22300526530086</v>
      </c>
      <c r="H16" s="74">
        <f t="shared" si="11"/>
        <v>0.10091205407615389</v>
      </c>
      <c r="I16" s="214">
        <v>65.62</v>
      </c>
      <c r="J16" s="215">
        <v>76.33</v>
      </c>
      <c r="K16" s="215">
        <v>86.98</v>
      </c>
      <c r="L16" s="215">
        <v>97.47</v>
      </c>
      <c r="M16" s="215">
        <v>116.28</v>
      </c>
      <c r="N16" s="74">
        <f t="shared" si="0"/>
        <v>0.19298245614035081</v>
      </c>
      <c r="P16" s="19" t="s">
        <v>51</v>
      </c>
      <c r="Q16" s="214">
        <v>25.766976132429562</v>
      </c>
      <c r="R16" s="215">
        <v>58.760802809988739</v>
      </c>
      <c r="S16" s="215">
        <v>74.074766308182248</v>
      </c>
      <c r="T16" s="215">
        <v>87.551052408831197</v>
      </c>
      <c r="U16" s="215">
        <v>91.889402892959495</v>
      </c>
      <c r="V16" s="74">
        <f t="shared" si="1"/>
        <v>4.9552236835141539E-2</v>
      </c>
      <c r="W16" s="214">
        <v>32.5</v>
      </c>
      <c r="X16" s="215">
        <v>58.88</v>
      </c>
      <c r="Y16" s="215">
        <v>71.39</v>
      </c>
      <c r="Z16" s="215">
        <v>80.650000000000006</v>
      </c>
      <c r="AA16" s="215">
        <v>93.69</v>
      </c>
      <c r="AB16" s="74">
        <f t="shared" si="2"/>
        <v>0.16168629882207064</v>
      </c>
      <c r="AD16" s="19" t="s">
        <v>51</v>
      </c>
      <c r="AE16" s="216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7">
        <v>1176700.08</v>
      </c>
      <c r="AN16" s="218">
        <v>2445706.7599999998</v>
      </c>
      <c r="AO16" s="218">
        <v>3372933.39</v>
      </c>
      <c r="AP16" s="218">
        <v>3675276.1</v>
      </c>
      <c r="AQ16" s="218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4">
        <v>87.912052426000244</v>
      </c>
      <c r="D17" s="215">
        <v>108.84823454765021</v>
      </c>
      <c r="E17" s="215">
        <v>125.22856834625475</v>
      </c>
      <c r="F17" s="215">
        <v>143.99469567348496</v>
      </c>
      <c r="G17" s="215">
        <v>121.45699914574628</v>
      </c>
      <c r="H17" s="74">
        <f t="shared" si="11"/>
        <v>-0.1565175468605039</v>
      </c>
      <c r="I17" s="214">
        <v>94.23</v>
      </c>
      <c r="J17" s="215">
        <v>107.77</v>
      </c>
      <c r="K17" s="215">
        <v>122.28</v>
      </c>
      <c r="L17" s="215">
        <v>145.09</v>
      </c>
      <c r="M17" s="215">
        <v>119.61</v>
      </c>
      <c r="N17" s="74">
        <f t="shared" si="0"/>
        <v>-0.17561513543317941</v>
      </c>
      <c r="P17" s="19" t="s">
        <v>52</v>
      </c>
      <c r="Q17" s="214">
        <v>24.453270046244103</v>
      </c>
      <c r="R17" s="215">
        <v>78.646029319263675</v>
      </c>
      <c r="S17" s="215">
        <v>109.85291554864664</v>
      </c>
      <c r="T17" s="215">
        <v>131.3148018223244</v>
      </c>
      <c r="U17" s="215">
        <v>108.83163609748769</v>
      </c>
      <c r="V17" s="74">
        <f t="shared" si="1"/>
        <v>-0.17121577623258022</v>
      </c>
      <c r="W17" s="214">
        <v>30.96</v>
      </c>
      <c r="X17" s="215">
        <v>85.4</v>
      </c>
      <c r="Y17" s="215">
        <v>100.17</v>
      </c>
      <c r="Z17" s="215">
        <v>131.55000000000001</v>
      </c>
      <c r="AA17" s="215">
        <v>104.41</v>
      </c>
      <c r="AB17" s="74">
        <f t="shared" si="2"/>
        <v>-0.20630938806537447</v>
      </c>
      <c r="AD17" s="19" t="s">
        <v>52</v>
      </c>
      <c r="AE17" s="216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7">
        <v>941653.77</v>
      </c>
      <c r="AN17" s="218">
        <v>7203778.7699999996</v>
      </c>
      <c r="AO17" s="218">
        <v>8452868</v>
      </c>
      <c r="AP17" s="218">
        <v>11100170.68</v>
      </c>
      <c r="AQ17" s="218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4">
        <v>80.820996817021808</v>
      </c>
      <c r="D18" s="215">
        <v>67.594080166100653</v>
      </c>
      <c r="E18" s="215">
        <v>78.212653600428197</v>
      </c>
      <c r="F18" s="215">
        <v>86.667824220982894</v>
      </c>
      <c r="G18" s="215">
        <v>81.093885251617507</v>
      </c>
      <c r="H18" s="74">
        <f t="shared" si="11"/>
        <v>-6.4313821414890171E-2</v>
      </c>
      <c r="I18" s="214">
        <v>77.33</v>
      </c>
      <c r="J18" s="215">
        <v>64.7</v>
      </c>
      <c r="K18" s="215">
        <v>69</v>
      </c>
      <c r="L18" s="215">
        <v>82.15</v>
      </c>
      <c r="M18" s="215">
        <v>76</v>
      </c>
      <c r="N18" s="74">
        <f t="shared" si="0"/>
        <v>-7.4863055386488186E-2</v>
      </c>
      <c r="P18" s="23" t="s">
        <v>53</v>
      </c>
      <c r="Q18" s="214">
        <v>12.886211854334231</v>
      </c>
      <c r="R18" s="215">
        <v>44.767370387504492</v>
      </c>
      <c r="S18" s="215">
        <v>68.043210437244085</v>
      </c>
      <c r="T18" s="215">
        <v>76.246464718546207</v>
      </c>
      <c r="U18" s="215">
        <v>68.381807161538333</v>
      </c>
      <c r="V18" s="74">
        <f t="shared" si="1"/>
        <v>-0.10314783230985491</v>
      </c>
      <c r="W18" s="214">
        <v>15.12</v>
      </c>
      <c r="X18" s="215">
        <v>45.73</v>
      </c>
      <c r="Y18" s="215">
        <v>58.73</v>
      </c>
      <c r="Z18" s="215">
        <v>70.819999999999993</v>
      </c>
      <c r="AA18" s="215">
        <v>62.85</v>
      </c>
      <c r="AB18" s="74">
        <f t="shared" si="2"/>
        <v>-0.11253883083874605</v>
      </c>
      <c r="AD18" s="23" t="s">
        <v>53</v>
      </c>
      <c r="AE18" s="216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7">
        <v>525848.4</v>
      </c>
      <c r="AN18" s="218">
        <v>2051275.93</v>
      </c>
      <c r="AO18" s="218">
        <v>2232246.09</v>
      </c>
      <c r="AP18" s="218">
        <v>2801297.71</v>
      </c>
      <c r="AQ18" s="218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9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8" t="s">
        <v>160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P21" s="268" t="s">
        <v>161</v>
      </c>
      <c r="Q21" s="268"/>
      <c r="R21" s="268"/>
      <c r="S21" s="268"/>
      <c r="T21" s="268"/>
      <c r="U21" s="268"/>
      <c r="V21" s="268"/>
      <c r="W21" s="268"/>
      <c r="X21" s="220"/>
      <c r="Y21" s="220"/>
      <c r="Z21" s="220"/>
      <c r="AA21" s="220"/>
      <c r="AB21" s="220"/>
      <c r="AD21" s="306" t="s">
        <v>162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68" t="s">
        <v>163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P22" s="307" t="s">
        <v>164</v>
      </c>
      <c r="Q22" s="307"/>
      <c r="R22" s="307"/>
      <c r="S22" s="307"/>
      <c r="T22" s="307"/>
      <c r="U22" s="307"/>
      <c r="V22" s="307"/>
      <c r="W22" s="307"/>
      <c r="X22" s="221"/>
      <c r="Y22" s="221"/>
      <c r="Z22" s="221"/>
      <c r="AA22" s="221"/>
      <c r="AB22" s="221"/>
      <c r="AQ22" s="52">
        <f>AQ11/M11</f>
        <v>10952.584052569635</v>
      </c>
    </row>
    <row r="23" spans="2:48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7" spans="2:48" ht="50.25" customHeight="1" thickBot="1" x14ac:dyDescent="0.3">
      <c r="B27" s="270" t="s">
        <v>165</v>
      </c>
      <c r="C27" s="270"/>
      <c r="D27" s="270"/>
      <c r="E27" s="270"/>
      <c r="F27" s="270"/>
      <c r="G27" s="270"/>
      <c r="H27" s="270"/>
      <c r="I27" s="144"/>
      <c r="P27" s="270" t="s">
        <v>166</v>
      </c>
      <c r="Q27" s="270"/>
      <c r="R27" s="270"/>
      <c r="S27" s="270"/>
      <c r="T27" s="270"/>
      <c r="U27" s="270"/>
      <c r="V27" s="270"/>
      <c r="W27" s="270"/>
      <c r="AE27" s="270" t="s">
        <v>167</v>
      </c>
      <c r="AF27" s="270"/>
      <c r="AG27" s="270"/>
      <c r="AH27" s="270"/>
      <c r="AI27" s="270"/>
      <c r="AJ27" s="270"/>
      <c r="AK27" s="270"/>
      <c r="AL27" s="144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5">
        <v>2020</v>
      </c>
      <c r="D29" s="185">
        <v>2021</v>
      </c>
      <c r="E29" s="185">
        <v>2022</v>
      </c>
      <c r="F29" s="185">
        <v>2023</v>
      </c>
      <c r="G29" s="185">
        <v>2024</v>
      </c>
      <c r="H29" s="14" t="str">
        <f>CONCATENATE("var. ",RIGHT(G29,2),"/",RIGHT(F29,2))</f>
        <v>var. 24/23</v>
      </c>
      <c r="I29" s="204" t="str">
        <f>CONCATENATE("dif. ",RIGHT(G29,2),"/",RIGHT(F29,2))</f>
        <v>dif. 24/23</v>
      </c>
      <c r="P29" s="85"/>
      <c r="Q29" s="185">
        <v>2020</v>
      </c>
      <c r="R29" s="185">
        <v>2021</v>
      </c>
      <c r="S29" s="185">
        <v>2022</v>
      </c>
      <c r="T29" s="185">
        <v>2023</v>
      </c>
      <c r="U29" s="185">
        <v>2024</v>
      </c>
      <c r="V29" s="14" t="str">
        <f>CONCATENATE("var. ",RIGHT(U29,2),"/",RIGHT(T29,2))</f>
        <v>var. 24/23</v>
      </c>
      <c r="W29" s="204" t="str">
        <f>CONCATENATE("dif. ",RIGHT(U29,2),"/",RIGHT(T29,2))</f>
        <v>dif. 24/23</v>
      </c>
      <c r="AE29" s="85"/>
      <c r="AF29" s="185">
        <v>2020</v>
      </c>
      <c r="AG29" s="185">
        <v>2021</v>
      </c>
      <c r="AH29" s="185">
        <v>2022</v>
      </c>
      <c r="AI29" s="185">
        <v>2023</v>
      </c>
      <c r="AJ29" s="185">
        <v>2024</v>
      </c>
      <c r="AK29" s="14" t="str">
        <f>CONCATENATE("var. ",RIGHT(AJ29,2),"/",RIGHT(AI29,2))</f>
        <v>var. 24/23</v>
      </c>
      <c r="AL29" s="204" t="str">
        <f>CONCATENATE("dif. ",RIGHT(AJ29,2),"/",RIGHT(AI29,2))</f>
        <v>dif. 24/23</v>
      </c>
    </row>
    <row r="30" spans="2:48" ht="15.75" x14ac:dyDescent="0.25">
      <c r="B30" s="206" t="s">
        <v>43</v>
      </c>
      <c r="C30" s="207">
        <v>95.05</v>
      </c>
      <c r="D30" s="207">
        <v>99.07</v>
      </c>
      <c r="E30" s="207">
        <v>105.63</v>
      </c>
      <c r="F30" s="207">
        <v>113.88</v>
      </c>
      <c r="G30" s="207">
        <v>125.25</v>
      </c>
      <c r="H30" s="134">
        <f>G30/F30-1</f>
        <v>9.984193888303472E-2</v>
      </c>
      <c r="I30" s="207">
        <f>G30-F30</f>
        <v>11.370000000000005</v>
      </c>
      <c r="P30" s="206" t="s">
        <v>43</v>
      </c>
      <c r="Q30" s="207">
        <v>47.83</v>
      </c>
      <c r="R30" s="207">
        <v>53</v>
      </c>
      <c r="S30" s="207">
        <v>80.58</v>
      </c>
      <c r="T30" s="207">
        <v>93.24</v>
      </c>
      <c r="U30" s="207">
        <v>104.71</v>
      </c>
      <c r="V30" s="134">
        <f>U30/T30-1</f>
        <v>0.12301587301587302</v>
      </c>
      <c r="W30" s="207">
        <f>U30-T30</f>
        <v>11.469999999999999</v>
      </c>
      <c r="AE30" s="206" t="s">
        <v>43</v>
      </c>
      <c r="AF30" s="212">
        <v>477122731.20999998</v>
      </c>
      <c r="AG30" s="212">
        <v>651901800.17999995</v>
      </c>
      <c r="AH30" s="212">
        <v>1528879517.8</v>
      </c>
      <c r="AI30" s="212">
        <v>1797799676.5999999</v>
      </c>
      <c r="AJ30" s="212">
        <v>2045218052.5</v>
      </c>
      <c r="AK30" s="134">
        <f>AJ30/AI30-1</f>
        <v>0.13762288375082909</v>
      </c>
      <c r="AL30" s="133">
        <f>AJ30-AI30</f>
        <v>247418375.9000001</v>
      </c>
    </row>
    <row r="31" spans="2:48" ht="15.75" customHeight="1" x14ac:dyDescent="0.25">
      <c r="B31" s="15" t="s">
        <v>44</v>
      </c>
      <c r="C31" s="214">
        <v>119.42</v>
      </c>
      <c r="D31" s="214">
        <v>126.49</v>
      </c>
      <c r="E31" s="214">
        <v>131.02000000000001</v>
      </c>
      <c r="F31" s="214">
        <v>139.02000000000001</v>
      </c>
      <c r="G31" s="214">
        <v>151.54</v>
      </c>
      <c r="H31" s="74">
        <f t="shared" ref="H31:H35" si="12">G31/F31-1</f>
        <v>9.0058984318802882E-2</v>
      </c>
      <c r="I31" s="215">
        <f t="shared" ref="I31:I40" si="13">G31-F31</f>
        <v>12.519999999999982</v>
      </c>
      <c r="P31" s="15" t="s">
        <v>44</v>
      </c>
      <c r="Q31" s="214">
        <v>61.17</v>
      </c>
      <c r="R31" s="215">
        <v>72.88</v>
      </c>
      <c r="S31" s="215">
        <v>107.72</v>
      </c>
      <c r="T31" s="215">
        <v>119.35</v>
      </c>
      <c r="U31" s="215">
        <v>131.18</v>
      </c>
      <c r="V31" s="74">
        <f t="shared" ref="V31:V40" si="14">U31/T31-1</f>
        <v>9.9120234604105573E-2</v>
      </c>
      <c r="W31" s="215">
        <f t="shared" ref="W31:W40" si="15">U31-T31</f>
        <v>11.830000000000013</v>
      </c>
      <c r="AE31" s="15" t="s">
        <v>44</v>
      </c>
      <c r="AF31" s="217">
        <v>217815325.03999999</v>
      </c>
      <c r="AG31" s="218">
        <v>333738906.93000001</v>
      </c>
      <c r="AH31" s="218">
        <v>743382276.49000001</v>
      </c>
      <c r="AI31" s="218">
        <v>857710368.34000003</v>
      </c>
      <c r="AJ31" s="218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4">
        <v>89.5</v>
      </c>
      <c r="D32" s="214">
        <v>85.87</v>
      </c>
      <c r="E32" s="214">
        <v>93.47</v>
      </c>
      <c r="F32" s="214">
        <v>101.28999999999999</v>
      </c>
      <c r="G32" s="214">
        <v>115.79999999999998</v>
      </c>
      <c r="H32" s="74">
        <f t="shared" si="12"/>
        <v>0.14325204857340301</v>
      </c>
      <c r="I32" s="215">
        <f t="shared" si="13"/>
        <v>14.509999999999991</v>
      </c>
      <c r="P32" s="19" t="s">
        <v>45</v>
      </c>
      <c r="Q32" s="214">
        <v>44.55</v>
      </c>
      <c r="R32" s="215">
        <v>43.14</v>
      </c>
      <c r="S32" s="215">
        <v>71.23</v>
      </c>
      <c r="T32" s="215">
        <v>83.79</v>
      </c>
      <c r="U32" s="215">
        <v>97.120000000000019</v>
      </c>
      <c r="V32" s="74">
        <f t="shared" si="14"/>
        <v>0.15908819668218177</v>
      </c>
      <c r="W32" s="215">
        <f t="shared" si="15"/>
        <v>13.330000000000013</v>
      </c>
      <c r="AE32" s="19" t="s">
        <v>45</v>
      </c>
      <c r="AF32" s="217">
        <v>122348722.31</v>
      </c>
      <c r="AG32" s="218">
        <v>137154616.22</v>
      </c>
      <c r="AH32" s="218">
        <v>381071528.48000002</v>
      </c>
      <c r="AI32" s="218">
        <v>437636228.67000002</v>
      </c>
      <c r="AJ32" s="218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4">
        <v>70.819999999999993</v>
      </c>
      <c r="D33" s="214">
        <v>66.41</v>
      </c>
      <c r="E33" s="214">
        <v>77.45</v>
      </c>
      <c r="F33" s="214">
        <v>80.180000000000007</v>
      </c>
      <c r="G33" s="214">
        <v>89.86</v>
      </c>
      <c r="H33" s="74">
        <f t="shared" si="12"/>
        <v>0.12072836118732844</v>
      </c>
      <c r="I33" s="215">
        <f t="shared" si="13"/>
        <v>9.6799999999999926</v>
      </c>
      <c r="P33" s="19" t="s">
        <v>46</v>
      </c>
      <c r="Q33" s="214">
        <v>38.090000000000003</v>
      </c>
      <c r="R33" s="215">
        <v>36.92</v>
      </c>
      <c r="S33" s="215">
        <v>53.920000000000009</v>
      </c>
      <c r="T33" s="215">
        <v>54.70000000000001</v>
      </c>
      <c r="U33" s="215">
        <v>64.64</v>
      </c>
      <c r="V33" s="74">
        <f t="shared" si="14"/>
        <v>0.18171846435100525</v>
      </c>
      <c r="W33" s="215">
        <f t="shared" si="15"/>
        <v>9.9399999999999906</v>
      </c>
      <c r="AE33" s="19" t="s">
        <v>46</v>
      </c>
      <c r="AF33" s="217">
        <v>2812428.07</v>
      </c>
      <c r="AG33" s="218">
        <v>4381169.17</v>
      </c>
      <c r="AH33" s="218">
        <v>8179727.9699999997</v>
      </c>
      <c r="AI33" s="218">
        <v>8858381.8200000003</v>
      </c>
      <c r="AJ33" s="218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4">
        <v>135.87</v>
      </c>
      <c r="D34" s="214">
        <v>154.08000000000001</v>
      </c>
      <c r="E34" s="214">
        <v>185.51</v>
      </c>
      <c r="F34" s="214">
        <v>208.15999999999997</v>
      </c>
      <c r="G34" s="214">
        <v>202.39</v>
      </c>
      <c r="H34" s="74">
        <f t="shared" si="12"/>
        <v>-2.7719062259800031E-2</v>
      </c>
      <c r="I34" s="215">
        <f t="shared" si="13"/>
        <v>-5.7699999999999818</v>
      </c>
      <c r="P34" s="19" t="s">
        <v>47</v>
      </c>
      <c r="Q34" s="214">
        <v>44.86</v>
      </c>
      <c r="R34" s="215">
        <v>46.13</v>
      </c>
      <c r="S34" s="215">
        <v>94.79</v>
      </c>
      <c r="T34" s="215">
        <v>114.31</v>
      </c>
      <c r="U34" s="215">
        <v>127.83</v>
      </c>
      <c r="V34" s="74">
        <f t="shared" si="14"/>
        <v>0.11827486659084951</v>
      </c>
      <c r="W34" s="215">
        <f t="shared" si="15"/>
        <v>13.519999999999996</v>
      </c>
      <c r="AE34" s="19" t="s">
        <v>47</v>
      </c>
      <c r="AF34" s="217">
        <v>19929247.640000001</v>
      </c>
      <c r="AG34" s="218">
        <v>22694182.550000001</v>
      </c>
      <c r="AH34" s="218">
        <v>56687870.049999997</v>
      </c>
      <c r="AI34" s="218">
        <v>62672686.409999996</v>
      </c>
      <c r="AJ34" s="218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4">
        <v>53.52</v>
      </c>
      <c r="D35" s="214">
        <v>51.25</v>
      </c>
      <c r="E35" s="214">
        <v>59.12</v>
      </c>
      <c r="F35" s="214">
        <v>65.87</v>
      </c>
      <c r="G35" s="214">
        <v>74.569999999999993</v>
      </c>
      <c r="H35" s="74">
        <f t="shared" si="12"/>
        <v>0.13207833611659314</v>
      </c>
      <c r="I35" s="215">
        <f t="shared" si="13"/>
        <v>8.6999999999999886</v>
      </c>
      <c r="P35" s="19" t="s">
        <v>48</v>
      </c>
      <c r="Q35" s="214">
        <v>28.760000000000005</v>
      </c>
      <c r="R35" s="215">
        <v>28.24</v>
      </c>
      <c r="S35" s="215">
        <v>42.01</v>
      </c>
      <c r="T35" s="215">
        <v>51.99</v>
      </c>
      <c r="U35" s="215">
        <v>61.31</v>
      </c>
      <c r="V35" s="74">
        <f t="shared" si="14"/>
        <v>0.17926524331602223</v>
      </c>
      <c r="W35" s="215">
        <f t="shared" si="15"/>
        <v>9.32</v>
      </c>
      <c r="AE35" s="19" t="s">
        <v>48</v>
      </c>
      <c r="AF35" s="217">
        <v>46497100.399999999</v>
      </c>
      <c r="AG35" s="218">
        <v>54944687.289999999</v>
      </c>
      <c r="AH35" s="218">
        <v>136922674.63999999</v>
      </c>
      <c r="AI35" s="218">
        <v>177625996.66999999</v>
      </c>
      <c r="AJ35" s="218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4">
        <v>86.79</v>
      </c>
      <c r="D36" s="214">
        <v>84.44</v>
      </c>
      <c r="E36" s="214">
        <v>89.45</v>
      </c>
      <c r="F36" s="214">
        <v>98.5</v>
      </c>
      <c r="G36" s="214">
        <v>108.5</v>
      </c>
      <c r="H36" s="74">
        <f>G36/F36-1</f>
        <v>0.10152284263959399</v>
      </c>
      <c r="I36" s="215">
        <f t="shared" si="13"/>
        <v>10</v>
      </c>
      <c r="P36" s="19" t="s">
        <v>49</v>
      </c>
      <c r="Q36" s="214">
        <v>49.1</v>
      </c>
      <c r="R36" s="215">
        <v>45.63</v>
      </c>
      <c r="S36" s="215">
        <v>64.64</v>
      </c>
      <c r="T36" s="215">
        <v>73.62</v>
      </c>
      <c r="U36" s="215">
        <v>81.849999999999994</v>
      </c>
      <c r="V36" s="74">
        <f t="shared" si="14"/>
        <v>0.11179027438196121</v>
      </c>
      <c r="W36" s="215">
        <f t="shared" si="15"/>
        <v>8.2299999999999898</v>
      </c>
      <c r="AE36" s="19" t="s">
        <v>49</v>
      </c>
      <c r="AF36" s="217">
        <v>3114952.08</v>
      </c>
      <c r="AG36" s="218">
        <v>4498900.47</v>
      </c>
      <c r="AH36" s="218">
        <v>7864755.4299999997</v>
      </c>
      <c r="AI36" s="218">
        <v>9097368.0999999996</v>
      </c>
      <c r="AJ36" s="218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4">
        <v>106.13</v>
      </c>
      <c r="D37" s="214">
        <v>125.31</v>
      </c>
      <c r="E37" s="214">
        <v>128.06</v>
      </c>
      <c r="F37" s="214">
        <v>149.08000000000001</v>
      </c>
      <c r="G37" s="214">
        <v>167.62</v>
      </c>
      <c r="H37" s="74">
        <f t="shared" ref="H37:H40" si="18">G37/F37-1</f>
        <v>0.12436275825060372</v>
      </c>
      <c r="I37" s="215">
        <f t="shared" si="13"/>
        <v>18.539999999999992</v>
      </c>
      <c r="P37" s="19" t="s">
        <v>50</v>
      </c>
      <c r="Q37" s="214">
        <v>64.31</v>
      </c>
      <c r="R37" s="215">
        <v>82.55</v>
      </c>
      <c r="S37" s="215">
        <v>96.70999999999998</v>
      </c>
      <c r="T37" s="215">
        <v>122.12</v>
      </c>
      <c r="U37" s="215">
        <v>143.97</v>
      </c>
      <c r="V37" s="74">
        <f t="shared" si="14"/>
        <v>0.17892237143792977</v>
      </c>
      <c r="W37" s="215">
        <f t="shared" si="15"/>
        <v>21.849999999999994</v>
      </c>
      <c r="AE37" s="19" t="s">
        <v>50</v>
      </c>
      <c r="AF37" s="217">
        <v>18804870.850000001</v>
      </c>
      <c r="AG37" s="218">
        <v>30921945.879999999</v>
      </c>
      <c r="AH37" s="218">
        <v>58482134.030000001</v>
      </c>
      <c r="AI37" s="218">
        <v>79534420.480000004</v>
      </c>
      <c r="AJ37" s="218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4">
        <v>64.19</v>
      </c>
      <c r="D38" s="214">
        <v>68.989999999999995</v>
      </c>
      <c r="E38" s="214">
        <v>76.34</v>
      </c>
      <c r="F38" s="214">
        <v>86.65</v>
      </c>
      <c r="G38" s="214">
        <v>96.86</v>
      </c>
      <c r="H38" s="74">
        <f t="shared" si="18"/>
        <v>0.1178303519907673</v>
      </c>
      <c r="I38" s="215">
        <f t="shared" si="13"/>
        <v>10.209999999999994</v>
      </c>
      <c r="P38" s="19" t="s">
        <v>51</v>
      </c>
      <c r="Q38" s="214">
        <v>33.54</v>
      </c>
      <c r="R38" s="215">
        <v>37.840000000000003</v>
      </c>
      <c r="S38" s="215">
        <v>53.16</v>
      </c>
      <c r="T38" s="215">
        <v>62.04999999999999</v>
      </c>
      <c r="U38" s="215">
        <v>69.75</v>
      </c>
      <c r="V38" s="74">
        <f t="shared" si="14"/>
        <v>0.12409347300564089</v>
      </c>
      <c r="W38" s="215">
        <f t="shared" si="15"/>
        <v>7.7000000000000099</v>
      </c>
      <c r="AE38" s="19" t="s">
        <v>51</v>
      </c>
      <c r="AF38" s="217">
        <v>10173605.369999999</v>
      </c>
      <c r="AG38" s="218">
        <v>16610861.380000001</v>
      </c>
      <c r="AH38" s="218">
        <v>27747259.210000001</v>
      </c>
      <c r="AI38" s="218">
        <v>33504230.199999999</v>
      </c>
      <c r="AJ38" s="218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4">
        <v>102.24</v>
      </c>
      <c r="D39" s="214">
        <v>98.71</v>
      </c>
      <c r="E39" s="214">
        <v>114.5</v>
      </c>
      <c r="F39" s="214">
        <v>129.04</v>
      </c>
      <c r="G39" s="214">
        <v>138.44999999999999</v>
      </c>
      <c r="H39" s="74">
        <f t="shared" si="18"/>
        <v>7.292312461252326E-2</v>
      </c>
      <c r="I39" s="215">
        <f t="shared" si="13"/>
        <v>9.4099999999999966</v>
      </c>
      <c r="P39" s="19" t="s">
        <v>52</v>
      </c>
      <c r="Q39" s="214">
        <v>50.94</v>
      </c>
      <c r="R39" s="215">
        <v>53.72</v>
      </c>
      <c r="S39" s="215">
        <v>88.72</v>
      </c>
      <c r="T39" s="215">
        <v>108.87</v>
      </c>
      <c r="U39" s="215">
        <v>119.53</v>
      </c>
      <c r="V39" s="74">
        <f t="shared" si="14"/>
        <v>9.791494442913562E-2</v>
      </c>
      <c r="W39" s="215">
        <f t="shared" si="15"/>
        <v>10.659999999999997</v>
      </c>
      <c r="AE39" s="19" t="s">
        <v>52</v>
      </c>
      <c r="AF39" s="217">
        <v>28411183</v>
      </c>
      <c r="AG39" s="218">
        <v>34127770.07</v>
      </c>
      <c r="AH39" s="218">
        <v>88124626.280000001</v>
      </c>
      <c r="AI39" s="218">
        <v>107018992.04000001</v>
      </c>
      <c r="AJ39" s="218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4">
        <v>58.1</v>
      </c>
      <c r="D40" s="214">
        <v>74.28</v>
      </c>
      <c r="E40" s="214">
        <v>64.23</v>
      </c>
      <c r="F40" s="214">
        <v>69.86</v>
      </c>
      <c r="G40" s="214">
        <v>72.739999999999995</v>
      </c>
      <c r="H40" s="74">
        <f t="shared" si="18"/>
        <v>4.1225307758373742E-2</v>
      </c>
      <c r="I40" s="215">
        <f t="shared" si="13"/>
        <v>2.8799999999999955</v>
      </c>
      <c r="P40" s="23" t="s">
        <v>53</v>
      </c>
      <c r="Q40" s="214">
        <v>22.7</v>
      </c>
      <c r="R40" s="215">
        <v>29.35</v>
      </c>
      <c r="S40" s="215">
        <v>43.18</v>
      </c>
      <c r="T40" s="215">
        <v>54</v>
      </c>
      <c r="U40" s="215">
        <v>56.57</v>
      </c>
      <c r="V40" s="74">
        <f t="shared" si="14"/>
        <v>4.7592592592592631E-2</v>
      </c>
      <c r="W40" s="215">
        <f t="shared" si="15"/>
        <v>2.5700000000000003</v>
      </c>
      <c r="AE40" s="23" t="s">
        <v>53</v>
      </c>
      <c r="AF40" s="217">
        <v>7215296.4500000002</v>
      </c>
      <c r="AG40" s="218">
        <v>12828760.220000001</v>
      </c>
      <c r="AH40" s="218">
        <v>20416665.23</v>
      </c>
      <c r="AI40" s="218">
        <v>24141003.859999999</v>
      </c>
      <c r="AJ40" s="218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5" t="s">
        <v>55</v>
      </c>
      <c r="C42" s="305"/>
      <c r="D42" s="305"/>
      <c r="E42" s="305"/>
      <c r="F42" s="305"/>
      <c r="G42" s="305"/>
      <c r="H42" s="305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8" t="s">
        <v>160</v>
      </c>
      <c r="C43" s="268"/>
      <c r="D43" s="268"/>
      <c r="E43" s="268"/>
      <c r="F43" s="268"/>
      <c r="G43" s="268"/>
      <c r="H43" s="268"/>
      <c r="P43" s="268" t="s">
        <v>161</v>
      </c>
      <c r="Q43" s="268"/>
      <c r="R43" s="268"/>
      <c r="S43" s="268"/>
      <c r="T43" s="268"/>
      <c r="U43" s="268"/>
      <c r="V43" s="268"/>
      <c r="W43" s="268"/>
      <c r="AE43" s="306" t="s">
        <v>162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68" t="s">
        <v>163</v>
      </c>
      <c r="C44" s="268"/>
      <c r="D44" s="268"/>
      <c r="E44" s="268"/>
      <c r="F44" s="268"/>
      <c r="G44" s="268"/>
      <c r="H44" s="268"/>
      <c r="P44" s="307" t="s">
        <v>164</v>
      </c>
      <c r="Q44" s="307"/>
      <c r="R44" s="307"/>
      <c r="S44" s="307"/>
      <c r="T44" s="307"/>
      <c r="U44" s="307"/>
      <c r="V44" s="307"/>
      <c r="W44" s="307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77EEC-13D8-40F2-A83C-669D1D28813E}">
  <sheetPr>
    <tabColor theme="4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7105-C761-49FD-B2EA-7A54E1D3372D}">
  <sheetPr>
    <tabColor theme="4" tint="0.39997558519241921"/>
  </sheetPr>
  <dimension ref="A1:AE131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297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254</v>
      </c>
      <c r="D5" s="172" t="s">
        <v>255</v>
      </c>
      <c r="E5" s="172" t="s">
        <v>256</v>
      </c>
      <c r="F5" s="172" t="s">
        <v>257</v>
      </c>
      <c r="G5" s="173" t="str">
        <f>CONCATENATE("var. ",RIGHT(F5,2),"/",RIGHT(E5,2))</f>
        <v>var. 23/22</v>
      </c>
      <c r="H5" s="173" t="str">
        <f>CONCATENATE("dif. ",RIGHT(F5,2),"/",RIGHT(E5,2))</f>
        <v>dif. 23/22</v>
      </c>
      <c r="I5" s="173" t="str">
        <f>CONCATENATE("%/s total España ",RIGHT(F5,4))</f>
        <v>%/s total España 2023</v>
      </c>
      <c r="J5" s="172" t="s">
        <v>258</v>
      </c>
      <c r="K5" s="173" t="str">
        <f>CONCATENATE("var. ",RIGHT(J5,2),"/",RIGHT(F5,2))</f>
        <v>var. 24/23</v>
      </c>
      <c r="L5" s="173" t="str">
        <f>CONCATENATE("dif. ",RIGHT(J5,2),"/",RIGHT(F5,2))</f>
        <v>dif. 24/23</v>
      </c>
      <c r="M5" s="173" t="str">
        <f>CONCATENATE("%/s total España ",RIGHT(J5,4))</f>
        <v>%/s total España 2024</v>
      </c>
      <c r="N5" s="172" t="s">
        <v>259</v>
      </c>
      <c r="O5" s="173" t="str">
        <f>CONCATENATE("var. ",RIGHT(N5,2),"/",RIGHT(J5,2))</f>
        <v>var. 25/24</v>
      </c>
      <c r="P5" s="173" t="str">
        <f>CONCATENATE("dif. ",RIGHT(N5,2),"/",RIGHT(J5,2))</f>
        <v>dif. 25/24</v>
      </c>
      <c r="Q5" s="173" t="str">
        <f>CONCATENATE("var. ",RIGHT(N5,2),"/",RIGHT(C5,2))</f>
        <v>var. 25/20</v>
      </c>
      <c r="R5" s="173" t="str">
        <f>CONCATENATE("dif. ",RIGHT(N5,2),"/",RIGHT(C5,2))</f>
        <v>dif. 25/20</v>
      </c>
      <c r="S5" s="173" t="str">
        <f>CONCATENATE("%/s total España ",RIGHT(N5,4))</f>
        <v>%/s total España 2025</v>
      </c>
      <c r="T5" s="173" t="str">
        <f>CONCATENATE("%/s total Turistas ",RIGHT(N5,4))</f>
        <v>%/s total Turistas 2025</v>
      </c>
      <c r="AE5" s="1"/>
    </row>
    <row r="6" spans="1:31" s="4" customFormat="1" ht="18.75" x14ac:dyDescent="0.3">
      <c r="B6" s="224" t="s">
        <v>168</v>
      </c>
      <c r="C6" s="225">
        <v>36009</v>
      </c>
      <c r="D6" s="225">
        <v>7484</v>
      </c>
      <c r="E6" s="225">
        <v>46196</v>
      </c>
      <c r="F6" s="225">
        <v>57673</v>
      </c>
      <c r="G6" s="226">
        <f t="shared" ref="G6:G11" si="0">F6/E6-1</f>
        <v>0.2484414234998702</v>
      </c>
      <c r="H6" s="225">
        <f t="shared" ref="H6:H11" si="1">F6-E6</f>
        <v>11477</v>
      </c>
      <c r="I6" s="226"/>
      <c r="J6" s="225">
        <v>56380</v>
      </c>
      <c r="K6" s="226">
        <f t="shared" ref="K6:K11" si="2">J6/F6-1</f>
        <v>-2.241950306035756E-2</v>
      </c>
      <c r="L6" s="225">
        <f t="shared" ref="L6:L11" si="3">J6-F6</f>
        <v>-1293</v>
      </c>
      <c r="M6" s="226"/>
      <c r="N6" s="225">
        <v>60362</v>
      </c>
      <c r="O6" s="226">
        <f t="shared" ref="O6:O11" si="4">N6/J6-1</f>
        <v>7.0627882227740413E-2</v>
      </c>
      <c r="P6" s="225">
        <f t="shared" ref="P6:P11" si="5">N6-J6</f>
        <v>3982</v>
      </c>
      <c r="Q6" s="226">
        <f>N6/C6-1</f>
        <v>0.67630314643561329</v>
      </c>
      <c r="R6" s="225">
        <f>N6-C6</f>
        <v>24353</v>
      </c>
      <c r="S6" s="226"/>
      <c r="T6" s="226"/>
      <c r="V6" s="29"/>
      <c r="AE6" s="1"/>
    </row>
    <row r="7" spans="1:31" ht="18.75" x14ac:dyDescent="0.3">
      <c r="A7" s="4"/>
      <c r="B7" s="224" t="s">
        <v>169</v>
      </c>
      <c r="C7" s="225">
        <v>7208</v>
      </c>
      <c r="D7" s="225">
        <v>3817</v>
      </c>
      <c r="E7" s="225">
        <v>6988</v>
      </c>
      <c r="F7" s="225">
        <v>8715</v>
      </c>
      <c r="G7" s="226">
        <f t="shared" si="0"/>
        <v>0.24713795077275336</v>
      </c>
      <c r="H7" s="225">
        <f t="shared" si="1"/>
        <v>1727</v>
      </c>
      <c r="I7" s="226">
        <f>F7/$F$7</f>
        <v>1</v>
      </c>
      <c r="J7" s="225">
        <v>7680</v>
      </c>
      <c r="K7" s="226">
        <f t="shared" si="2"/>
        <v>-0.11876075731497415</v>
      </c>
      <c r="L7" s="225">
        <f t="shared" si="3"/>
        <v>-1035</v>
      </c>
      <c r="M7" s="226">
        <f>J7/$J$7</f>
        <v>1</v>
      </c>
      <c r="N7" s="225">
        <v>8153</v>
      </c>
      <c r="O7" s="226">
        <f t="shared" si="4"/>
        <v>6.1588541666666607E-2</v>
      </c>
      <c r="P7" s="225">
        <f t="shared" si="5"/>
        <v>473</v>
      </c>
      <c r="Q7" s="226">
        <f t="shared" ref="Q7:Q11" si="6">N7/C7-1</f>
        <v>0.13110432852386245</v>
      </c>
      <c r="R7" s="225">
        <f t="shared" ref="R7:R11" si="7">N7-C7</f>
        <v>945</v>
      </c>
      <c r="S7" s="226">
        <f>N7/$N$7</f>
        <v>1</v>
      </c>
      <c r="T7" s="226">
        <f>N7/$N$6</f>
        <v>0.13506842052947218</v>
      </c>
      <c r="V7" s="29"/>
      <c r="W7" s="79"/>
      <c r="AE7" s="1" t="s">
        <v>170</v>
      </c>
    </row>
    <row r="8" spans="1:31" ht="15.75" x14ac:dyDescent="0.25">
      <c r="A8" s="4"/>
      <c r="B8" s="227" t="s">
        <v>100</v>
      </c>
      <c r="C8" s="228">
        <v>5757</v>
      </c>
      <c r="D8" s="228">
        <v>87</v>
      </c>
      <c r="E8" s="228">
        <v>3731</v>
      </c>
      <c r="F8" s="228">
        <v>5775</v>
      </c>
      <c r="G8" s="229">
        <f t="shared" si="0"/>
        <v>0.54784240150093799</v>
      </c>
      <c r="H8" s="228">
        <f t="shared" si="1"/>
        <v>2044</v>
      </c>
      <c r="I8" s="229">
        <f>F8/$F$7</f>
        <v>0.66265060240963858</v>
      </c>
      <c r="J8" s="228">
        <v>5610</v>
      </c>
      <c r="K8" s="229">
        <f t="shared" si="2"/>
        <v>-2.8571428571428581E-2</v>
      </c>
      <c r="L8" s="228">
        <f t="shared" si="3"/>
        <v>-165</v>
      </c>
      <c r="M8" s="229">
        <f>J8/$J$7</f>
        <v>0.73046875</v>
      </c>
      <c r="N8" s="228">
        <v>5836</v>
      </c>
      <c r="O8" s="229">
        <f t="shared" si="4"/>
        <v>4.0285204991087342E-2</v>
      </c>
      <c r="P8" s="228">
        <f t="shared" si="5"/>
        <v>226</v>
      </c>
      <c r="Q8" s="229">
        <f t="shared" si="6"/>
        <v>1.3722424874066386E-2</v>
      </c>
      <c r="R8" s="228">
        <f t="shared" si="7"/>
        <v>79</v>
      </c>
      <c r="S8" s="229">
        <f>N8/$N$7</f>
        <v>0.71581013124003434</v>
      </c>
      <c r="T8" s="229">
        <f>N8/$N$6</f>
        <v>9.6683343825585633E-2</v>
      </c>
      <c r="V8" s="29"/>
      <c r="W8" s="79"/>
      <c r="AE8" s="1" t="s">
        <v>171</v>
      </c>
    </row>
    <row r="9" spans="1:31" s="4" customFormat="1" x14ac:dyDescent="0.25">
      <c r="B9" s="230" t="s">
        <v>103</v>
      </c>
      <c r="C9" s="231">
        <v>1451</v>
      </c>
      <c r="D9" s="231">
        <v>3730</v>
      </c>
      <c r="E9" s="231">
        <v>3257</v>
      </c>
      <c r="F9" s="231">
        <v>2940</v>
      </c>
      <c r="G9" s="232">
        <f t="shared" si="0"/>
        <v>-9.7328830211851347E-2</v>
      </c>
      <c r="H9" s="233">
        <f t="shared" si="1"/>
        <v>-317</v>
      </c>
      <c r="I9" s="234">
        <f>F9/$F$7</f>
        <v>0.33734939759036142</v>
      </c>
      <c r="J9" s="231">
        <v>2070</v>
      </c>
      <c r="K9" s="232">
        <f t="shared" si="2"/>
        <v>-0.29591836734693877</v>
      </c>
      <c r="L9" s="233">
        <f t="shared" si="3"/>
        <v>-870</v>
      </c>
      <c r="M9" s="234">
        <f>J9/$J$7</f>
        <v>0.26953125</v>
      </c>
      <c r="N9" s="231">
        <v>2317</v>
      </c>
      <c r="O9" s="232">
        <f t="shared" si="4"/>
        <v>0.11932367149758449</v>
      </c>
      <c r="P9" s="233">
        <f t="shared" si="5"/>
        <v>247</v>
      </c>
      <c r="Q9" s="232">
        <f t="shared" si="6"/>
        <v>0.59682977257064085</v>
      </c>
      <c r="R9" s="233">
        <f t="shared" si="7"/>
        <v>866</v>
      </c>
      <c r="S9" s="234">
        <f>N9/$N$7</f>
        <v>0.28418986875996566</v>
      </c>
      <c r="T9" s="234">
        <f>N9/$N$6</f>
        <v>3.838507670388655E-2</v>
      </c>
      <c r="V9" s="29"/>
      <c r="W9" s="79"/>
      <c r="AE9" s="1" t="s">
        <v>172</v>
      </c>
    </row>
    <row r="10" spans="1:31" s="4" customFormat="1" x14ac:dyDescent="0.25">
      <c r="B10" s="235" t="s">
        <v>173</v>
      </c>
      <c r="C10" s="29">
        <v>1230</v>
      </c>
      <c r="D10" s="29">
        <v>3730</v>
      </c>
      <c r="E10" s="29">
        <v>835</v>
      </c>
      <c r="F10" s="29">
        <v>2488</v>
      </c>
      <c r="G10" s="22">
        <f t="shared" si="0"/>
        <v>1.9796407185628744</v>
      </c>
      <c r="H10" s="20">
        <f t="shared" si="1"/>
        <v>1653</v>
      </c>
      <c r="I10" s="31">
        <f>F10/$F$7</f>
        <v>0.28548479632816981</v>
      </c>
      <c r="J10" s="29">
        <v>824</v>
      </c>
      <c r="K10" s="22">
        <f t="shared" si="2"/>
        <v>-0.6688102893890675</v>
      </c>
      <c r="L10" s="20">
        <f t="shared" si="3"/>
        <v>-1664</v>
      </c>
      <c r="M10" s="31">
        <f>J10/$J$7</f>
        <v>0.10729166666666666</v>
      </c>
      <c r="N10" s="29">
        <v>1683</v>
      </c>
      <c r="O10" s="22">
        <f t="shared" si="4"/>
        <v>1.0424757281553396</v>
      </c>
      <c r="P10" s="20">
        <f t="shared" si="5"/>
        <v>859</v>
      </c>
      <c r="Q10" s="22">
        <f t="shared" si="6"/>
        <v>0.36829268292682937</v>
      </c>
      <c r="R10" s="20">
        <f t="shared" si="7"/>
        <v>453</v>
      </c>
      <c r="S10" s="31">
        <f>N10/$N$7</f>
        <v>0.20642708205568502</v>
      </c>
      <c r="T10" s="31">
        <f>N10/$N$6</f>
        <v>2.7881779927769128E-2</v>
      </c>
      <c r="V10" s="29"/>
      <c r="W10" s="79"/>
      <c r="AE10" s="1" t="s">
        <v>174</v>
      </c>
    </row>
    <row r="11" spans="1:31" s="4" customFormat="1" x14ac:dyDescent="0.25">
      <c r="B11" s="235" t="s">
        <v>175</v>
      </c>
      <c r="C11" s="29">
        <f>C9-C10</f>
        <v>221</v>
      </c>
      <c r="D11" s="29">
        <f>D9-D10</f>
        <v>0</v>
      </c>
      <c r="E11" s="29">
        <f>E9-E10</f>
        <v>2422</v>
      </c>
      <c r="F11" s="29">
        <f>F9-F10</f>
        <v>452</v>
      </c>
      <c r="G11" s="22">
        <f t="shared" si="0"/>
        <v>-0.81337737407101574</v>
      </c>
      <c r="H11" s="20">
        <f t="shared" si="1"/>
        <v>-1970</v>
      </c>
      <c r="I11" s="31">
        <f>F11/$F$7</f>
        <v>5.1864601262191626E-2</v>
      </c>
      <c r="J11" s="29">
        <f>J9-J10</f>
        <v>1246</v>
      </c>
      <c r="K11" s="22">
        <f t="shared" si="2"/>
        <v>1.7566371681415931</v>
      </c>
      <c r="L11" s="20">
        <f t="shared" si="3"/>
        <v>794</v>
      </c>
      <c r="M11" s="31">
        <f>J11/$J$7</f>
        <v>0.16223958333333333</v>
      </c>
      <c r="N11" s="29">
        <f>N9-N10</f>
        <v>634</v>
      </c>
      <c r="O11" s="22">
        <f t="shared" si="4"/>
        <v>-0.4911717495987159</v>
      </c>
      <c r="P11" s="20">
        <f t="shared" si="5"/>
        <v>-612</v>
      </c>
      <c r="Q11" s="22">
        <f t="shared" si="6"/>
        <v>1.8687782805429864</v>
      </c>
      <c r="R11" s="20">
        <f t="shared" si="7"/>
        <v>413</v>
      </c>
      <c r="S11" s="31">
        <f>N11/$N$7</f>
        <v>7.7762786704280634E-2</v>
      </c>
      <c r="T11" s="31">
        <f>N11/$N$6</f>
        <v>1.0503296776117424E-2</v>
      </c>
      <c r="V11" s="29"/>
      <c r="W11" s="79"/>
      <c r="AE11" s="1" t="s">
        <v>176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177</v>
      </c>
    </row>
    <row r="13" spans="1:31" s="4" customFormat="1" x14ac:dyDescent="0.25">
      <c r="B13" s="171" t="s">
        <v>178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180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7"/>
      <c r="T39" s="87"/>
      <c r="AE39" s="1"/>
    </row>
    <row r="40" spans="2:31" s="4" customFormat="1" ht="18.75" hidden="1" x14ac:dyDescent="0.3">
      <c r="B40" s="224" t="s">
        <v>168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169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170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171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172</v>
      </c>
    </row>
    <row r="44" spans="2:31" s="4" customFormat="1" hidden="1" x14ac:dyDescent="0.25">
      <c r="B44" s="235" t="s">
        <v>173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35" t="s">
        <v>175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177</v>
      </c>
    </row>
    <row r="47" spans="2:31" s="4" customFormat="1" hidden="1" x14ac:dyDescent="0.25">
      <c r="B47" s="269" t="s">
        <v>178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2020</v>
      </c>
      <c r="D123" s="185">
        <v>2021</v>
      </c>
      <c r="E123" s="185">
        <v>2022</v>
      </c>
      <c r="F123" s="185">
        <v>2023</v>
      </c>
      <c r="G123" s="173" t="str">
        <f>CONCATENATE("var. ",RIGHT(F123,2),"/",RIGHT(E123,2))</f>
        <v>var. 23/22</v>
      </c>
      <c r="H123" s="173" t="str">
        <f>CONCATENATE("dif. ",RIGHT(F123,2),"/",RIGHT(E123,2))</f>
        <v>dif. 23/22</v>
      </c>
      <c r="I123" s="173" t="str">
        <f>CONCATENATE("%/s total España ",RIGHT(F123,4))</f>
        <v>%/s total España 2023</v>
      </c>
      <c r="J123" s="185">
        <v>2024</v>
      </c>
      <c r="K123" s="173" t="str">
        <f>CONCATENATE("%/s total España ",RIGHT(J123,4))</f>
        <v>%/s total España 2024</v>
      </c>
      <c r="L123" s="173" t="str">
        <f>CONCATENATE("var. ",RIGHT(J123,2),"/",RIGHT(F123,2))</f>
        <v>var. 24/23</v>
      </c>
      <c r="M123" s="173" t="str">
        <f>CONCATENATE("dif. ",RIGHT(J123,2),"/",RIGHT(F123,2))</f>
        <v>dif. 24/23</v>
      </c>
      <c r="N123" s="173" t="str">
        <f>CONCATENATE("var. ",RIGHT(J123,2),"/",RIGHT(D123,2))</f>
        <v>var. 24/21</v>
      </c>
      <c r="O123" s="173" t="str">
        <f>CONCATENATE("dif. ",RIGHT(J123,2),"/",RIGHT(D123,2))</f>
        <v>dif. 24/21</v>
      </c>
      <c r="Z123" s="1"/>
      <c r="AE123"/>
    </row>
    <row r="124" spans="2:31" ht="18.75" x14ac:dyDescent="0.3">
      <c r="B124" s="224" t="s">
        <v>168</v>
      </c>
      <c r="C124" s="225">
        <v>77467</v>
      </c>
      <c r="D124" s="225">
        <v>107459</v>
      </c>
      <c r="E124" s="225">
        <v>198873</v>
      </c>
      <c r="F124" s="225">
        <v>252588</v>
      </c>
      <c r="G124" s="226">
        <f t="shared" ref="G124:G129" si="8">F124/E124-1</f>
        <v>0.27009699657570407</v>
      </c>
      <c r="H124" s="225">
        <f t="shared" ref="H124:H129" si="9">F124-E124</f>
        <v>53715</v>
      </c>
      <c r="I124" s="226"/>
      <c r="J124" s="225">
        <v>239146</v>
      </c>
      <c r="K124" s="226"/>
      <c r="L124" s="226">
        <f t="shared" ref="L124:L129" si="10">J124/F124-1</f>
        <v>-5.3217096615832848E-2</v>
      </c>
      <c r="M124" s="225">
        <f t="shared" ref="M124:M129" si="11">J124-F124</f>
        <v>-13442</v>
      </c>
      <c r="N124" s="226">
        <f t="shared" ref="N124:N129" si="12">J124/D124-1</f>
        <v>1.2254627346243683</v>
      </c>
      <c r="O124" s="225">
        <f t="shared" ref="O124:O129" si="13">J124-D124</f>
        <v>131687</v>
      </c>
      <c r="Z124" s="1"/>
      <c r="AE124"/>
    </row>
    <row r="125" spans="2:31" ht="18.75" x14ac:dyDescent="0.3">
      <c r="B125" s="224" t="s">
        <v>169</v>
      </c>
      <c r="C125" s="225">
        <v>30584</v>
      </c>
      <c r="D125" s="225">
        <v>44398</v>
      </c>
      <c r="E125" s="225">
        <v>48630</v>
      </c>
      <c r="F125" s="225">
        <v>55684</v>
      </c>
      <c r="G125" s="226">
        <f t="shared" si="8"/>
        <v>0.14505449311124829</v>
      </c>
      <c r="H125" s="225">
        <f t="shared" si="9"/>
        <v>7054</v>
      </c>
      <c r="I125" s="226">
        <f>F125/$F$7</f>
        <v>6.389443488238669</v>
      </c>
      <c r="J125" s="225">
        <v>49807</v>
      </c>
      <c r="K125" s="226">
        <f>J125/$J$125</f>
        <v>1</v>
      </c>
      <c r="L125" s="226">
        <f t="shared" si="10"/>
        <v>-0.10554198692622652</v>
      </c>
      <c r="M125" s="225">
        <f t="shared" si="11"/>
        <v>-5877</v>
      </c>
      <c r="N125" s="226">
        <f t="shared" si="12"/>
        <v>0.1218298121537007</v>
      </c>
      <c r="O125" s="225">
        <f t="shared" si="13"/>
        <v>5409</v>
      </c>
      <c r="Z125" s="1"/>
      <c r="AE125"/>
    </row>
    <row r="126" spans="2:31" ht="15.75" x14ac:dyDescent="0.25">
      <c r="B126" s="227" t="s">
        <v>100</v>
      </c>
      <c r="C126" s="228">
        <v>25621</v>
      </c>
      <c r="D126" s="228">
        <v>20278</v>
      </c>
      <c r="E126" s="228">
        <v>32271</v>
      </c>
      <c r="F126" s="228">
        <v>36164</v>
      </c>
      <c r="G126" s="229">
        <f t="shared" si="8"/>
        <v>0.12063462551516846</v>
      </c>
      <c r="H126" s="228">
        <f t="shared" si="9"/>
        <v>3893</v>
      </c>
      <c r="I126" s="229">
        <f>F126/$F$7</f>
        <v>4.1496270797475621</v>
      </c>
      <c r="J126" s="228">
        <v>33708</v>
      </c>
      <c r="K126" s="229">
        <f>J126/$J$125</f>
        <v>0.67677234123717545</v>
      </c>
      <c r="L126" s="229">
        <f t="shared" si="10"/>
        <v>-6.791284149983412E-2</v>
      </c>
      <c r="M126" s="228">
        <f t="shared" si="11"/>
        <v>-2456</v>
      </c>
      <c r="N126" s="229">
        <f t="shared" si="12"/>
        <v>0.66229411184534959</v>
      </c>
      <c r="O126" s="228">
        <f t="shared" si="13"/>
        <v>13430</v>
      </c>
      <c r="Z126" s="1"/>
      <c r="AE126"/>
    </row>
    <row r="127" spans="2:31" x14ac:dyDescent="0.25">
      <c r="B127" s="230" t="s">
        <v>103</v>
      </c>
      <c r="C127" s="231">
        <v>4963</v>
      </c>
      <c r="D127" s="231">
        <v>24120</v>
      </c>
      <c r="E127" s="231">
        <v>16359</v>
      </c>
      <c r="F127" s="231">
        <v>19520</v>
      </c>
      <c r="G127" s="232">
        <f t="shared" si="8"/>
        <v>0.19322696986368371</v>
      </c>
      <c r="H127" s="233">
        <f t="shared" si="9"/>
        <v>3161</v>
      </c>
      <c r="I127" s="234">
        <f>F127/$F$7</f>
        <v>2.2398164084911074</v>
      </c>
      <c r="J127" s="231">
        <v>16099</v>
      </c>
      <c r="K127" s="234">
        <f>J127/$J$125</f>
        <v>0.3232276587628245</v>
      </c>
      <c r="L127" s="232">
        <f t="shared" si="10"/>
        <v>-0.17525614754098362</v>
      </c>
      <c r="M127" s="233">
        <f t="shared" si="11"/>
        <v>-3421</v>
      </c>
      <c r="N127" s="232">
        <f t="shared" si="12"/>
        <v>-0.33254560530679933</v>
      </c>
      <c r="O127" s="233">
        <f t="shared" si="13"/>
        <v>-8021</v>
      </c>
      <c r="Z127" s="1"/>
      <c r="AE127"/>
    </row>
    <row r="128" spans="2:31" x14ac:dyDescent="0.25">
      <c r="B128" s="235" t="s">
        <v>173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1.6903040734366035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35" t="s">
        <v>175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0.5495123350545037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71" t="s">
        <v>178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977E-58C0-4093-BC82-BF5745FFC037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186</v>
      </c>
      <c r="C6" s="243">
        <v>7208</v>
      </c>
      <c r="D6" s="243">
        <v>3817</v>
      </c>
      <c r="E6" s="243">
        <v>6988</v>
      </c>
      <c r="F6" s="244">
        <f>E6/$E$6</f>
        <v>1</v>
      </c>
      <c r="G6" s="243">
        <v>8715</v>
      </c>
      <c r="H6" s="244">
        <f>G6/E6-1</f>
        <v>0.24713795077275336</v>
      </c>
      <c r="I6" s="243">
        <f>G6-E6</f>
        <v>1727</v>
      </c>
      <c r="J6" s="244">
        <f>G6/$G$6</f>
        <v>1</v>
      </c>
      <c r="K6" s="243">
        <v>7680</v>
      </c>
      <c r="L6" s="244">
        <f t="shared" ref="L6:L12" si="0">K6/G6-1</f>
        <v>-0.11876075731497415</v>
      </c>
      <c r="M6" s="243">
        <f t="shared" ref="M6:M12" si="1">K6-G6</f>
        <v>-1035</v>
      </c>
      <c r="N6" s="244">
        <f>K6/$K$6</f>
        <v>1</v>
      </c>
      <c r="O6" s="243">
        <v>8153</v>
      </c>
      <c r="P6" s="244">
        <f t="shared" ref="P6:P11" si="2">O6/K6-1</f>
        <v>6.1588541666666607E-2</v>
      </c>
      <c r="Q6" s="243">
        <f t="shared" ref="Q6:Q12" si="3">O6-K6</f>
        <v>473</v>
      </c>
      <c r="R6" s="244">
        <f>O6/C6-1</f>
        <v>0.13110432852386245</v>
      </c>
      <c r="S6" s="243">
        <f>O6-C6</f>
        <v>945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5441</v>
      </c>
      <c r="D7" s="246">
        <v>2819</v>
      </c>
      <c r="E7" s="246">
        <v>6243</v>
      </c>
      <c r="F7" s="247">
        <f t="shared" ref="F7:F12" si="4">E7/$E$6</f>
        <v>0.89338866628506008</v>
      </c>
      <c r="G7" s="246">
        <v>8171</v>
      </c>
      <c r="H7" s="248">
        <f>G7/E7-1</f>
        <v>0.30882588499119024</v>
      </c>
      <c r="I7" s="249">
        <f>G7-E7</f>
        <v>1928</v>
      </c>
      <c r="J7" s="247">
        <f>G7/$G$6</f>
        <v>0.93757888697647729</v>
      </c>
      <c r="K7" s="246">
        <v>7134</v>
      </c>
      <c r="L7" s="250">
        <f t="shared" si="0"/>
        <v>-0.12691225064251621</v>
      </c>
      <c r="M7" s="251">
        <f t="shared" si="1"/>
        <v>-1037</v>
      </c>
      <c r="N7" s="247">
        <f>K7/$K$6</f>
        <v>0.92890625000000004</v>
      </c>
      <c r="O7" s="246">
        <v>7551</v>
      </c>
      <c r="P7" s="248">
        <f t="shared" si="2"/>
        <v>5.8452481076535001E-2</v>
      </c>
      <c r="Q7" s="249">
        <f t="shared" si="3"/>
        <v>417</v>
      </c>
      <c r="R7" s="248">
        <f t="shared" ref="R7:R10" si="5">O7/C7-1</f>
        <v>0.38779636096305836</v>
      </c>
      <c r="S7" s="249">
        <f t="shared" ref="S7:S10" si="6">O7-C7</f>
        <v>2110</v>
      </c>
      <c r="T7" s="247">
        <f>O7/$O$6</f>
        <v>0.92616214890224458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5441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-5441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>
        <v>1767</v>
      </c>
      <c r="D10" s="261">
        <v>6</v>
      </c>
      <c r="E10" s="261">
        <v>745</v>
      </c>
      <c r="F10" s="262">
        <f>IFERROR(E10/$E$6,"-")</f>
        <v>0.1066113337149399</v>
      </c>
      <c r="G10" s="261">
        <v>544</v>
      </c>
      <c r="H10" s="250">
        <f>IFERROR(G10/E10-1,"-")</f>
        <v>-0.26979865771812084</v>
      </c>
      <c r="I10" s="251">
        <f>IFERROR(G10-E10,"-")</f>
        <v>-201</v>
      </c>
      <c r="J10" s="262">
        <f>IFERROR(G10/$G$6,"-")</f>
        <v>6.2421113023522663E-2</v>
      </c>
      <c r="K10" s="261">
        <v>546</v>
      </c>
      <c r="L10" s="250">
        <f>IFERROR(K10/G10-1,"-")</f>
        <v>3.6764705882352811E-3</v>
      </c>
      <c r="M10" s="251">
        <f>IFERROR(K10-G10,"-")</f>
        <v>2</v>
      </c>
      <c r="N10" s="262">
        <f>IFERROR(K10/$K$6,"-")</f>
        <v>7.1093749999999997E-2</v>
      </c>
      <c r="O10" s="261">
        <v>602</v>
      </c>
      <c r="P10" s="250">
        <f>IFERROR(O10/K10-1,"-")</f>
        <v>0.10256410256410264</v>
      </c>
      <c r="Q10" s="251">
        <f>IFERROR(O10-K10,"-")</f>
        <v>56</v>
      </c>
      <c r="R10" s="250">
        <f t="shared" si="5"/>
        <v>-0.65930956423316356</v>
      </c>
      <c r="S10" s="251">
        <f t="shared" si="6"/>
        <v>-1165</v>
      </c>
      <c r="T10" s="262">
        <f>IFERROR(O10/$O$6,"-")</f>
        <v>7.3837851097755425E-2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589</v>
      </c>
      <c r="D11" s="252">
        <v>6</v>
      </c>
      <c r="E11" s="252">
        <v>313</v>
      </c>
      <c r="F11" s="258">
        <f t="shared" si="4"/>
        <v>4.479107040641099E-2</v>
      </c>
      <c r="G11" s="252">
        <v>352</v>
      </c>
      <c r="H11" s="260">
        <f t="shared" ref="H11:H12" si="11">G11/E11-1</f>
        <v>0.12460063897763574</v>
      </c>
      <c r="I11" s="259">
        <f t="shared" si="7"/>
        <v>39</v>
      </c>
      <c r="J11" s="258">
        <f t="shared" si="8"/>
        <v>4.039013195639702E-2</v>
      </c>
      <c r="K11" s="252">
        <v>376</v>
      </c>
      <c r="L11" s="256">
        <f>K11/G11-1</f>
        <v>6.8181818181818121E-2</v>
      </c>
      <c r="M11" s="259">
        <f t="shared" si="1"/>
        <v>24</v>
      </c>
      <c r="N11" s="258">
        <f t="shared" si="9"/>
        <v>4.8958333333333333E-2</v>
      </c>
      <c r="O11" s="252">
        <v>390</v>
      </c>
      <c r="P11" s="260">
        <f t="shared" si="2"/>
        <v>3.7234042553191404E-2</v>
      </c>
      <c r="Q11" s="259">
        <f t="shared" si="3"/>
        <v>14</v>
      </c>
      <c r="R11" s="260">
        <f t="shared" ref="R11:R12" si="12">O11/D11-1</f>
        <v>64</v>
      </c>
      <c r="S11" s="259">
        <f t="shared" ref="S11:S12" si="13">O11-D11</f>
        <v>384</v>
      </c>
      <c r="T11" s="258">
        <f t="shared" si="10"/>
        <v>4.7835152704525943E-2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7.551 viajeros 
cuota: 92,6%</v>
      </c>
    </row>
    <row r="20" spans="1:27" x14ac:dyDescent="0.25">
      <c r="AA20" t="str">
        <f>CONCATENATE("Apartamentos: 
",FIXED(O10,0)," viajeros
cuota: ",FIXED(T10*100,1),"%")</f>
        <v>Apartamentos: 
602 viajeros
cuota: 7,4%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186</v>
      </c>
      <c r="C134" s="243">
        <v>7208</v>
      </c>
      <c r="D134" s="228">
        <v>20278</v>
      </c>
      <c r="E134" s="228">
        <v>32271</v>
      </c>
      <c r="F134" s="228">
        <v>36164</v>
      </c>
      <c r="G134" s="229">
        <f>F134/E134-1</f>
        <v>0.12063462551516846</v>
      </c>
      <c r="H134" s="228">
        <f>F134-E134</f>
        <v>3893</v>
      </c>
      <c r="I134" s="229">
        <f>F134/F$134</f>
        <v>1</v>
      </c>
      <c r="J134" s="228">
        <v>33708</v>
      </c>
      <c r="K134" s="229">
        <f>J134/J$134</f>
        <v>1</v>
      </c>
      <c r="L134" s="229">
        <f>J134/F134-1</f>
        <v>-6.791284149983412E-2</v>
      </c>
      <c r="M134" s="228">
        <f>J134-F134</f>
        <v>-2456</v>
      </c>
      <c r="N134" s="229">
        <f>J134/D134-1</f>
        <v>0.66229411184534959</v>
      </c>
      <c r="O134" s="228">
        <f>J134-D134</f>
        <v>13430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5441</v>
      </c>
      <c r="D135" s="246">
        <v>19308</v>
      </c>
      <c r="E135" s="246">
        <v>30101</v>
      </c>
      <c r="F135" s="246">
        <v>33983</v>
      </c>
      <c r="G135" s="250">
        <f>IFERROR(F135/E135-1,"-")</f>
        <v>0.12896581508919969</v>
      </c>
      <c r="H135" s="246">
        <f t="shared" ref="H135:H138" si="14">F135-E135</f>
        <v>3882</v>
      </c>
      <c r="I135" s="248">
        <f>F135/F$134</f>
        <v>0.93969140581794053</v>
      </c>
      <c r="J135" s="246">
        <v>31271</v>
      </c>
      <c r="K135" s="247">
        <f t="shared" ref="K135:K138" si="15">J135/J$134</f>
        <v>0.92770262252284319</v>
      </c>
      <c r="L135" s="248">
        <f t="shared" ref="L135:L138" si="16">J135/F135-1</f>
        <v>-7.9804608186446191E-2</v>
      </c>
      <c r="M135" s="249">
        <f t="shared" ref="M135:M138" si="17">J135-F135</f>
        <v>-2712</v>
      </c>
      <c r="N135" s="247">
        <f t="shared" ref="N135:N138" si="18">J135/D135-1</f>
        <v>0.61958773565361502</v>
      </c>
      <c r="O135" s="246">
        <f t="shared" ref="O135:O138" si="19">J135-D135</f>
        <v>11963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>
        <v>617</v>
      </c>
      <c r="D138" s="246">
        <v>970</v>
      </c>
      <c r="E138" s="246">
        <v>2170</v>
      </c>
      <c r="F138" s="246">
        <v>2181</v>
      </c>
      <c r="G138" s="250">
        <f t="shared" si="20"/>
        <v>5.0691244239631228E-3</v>
      </c>
      <c r="H138" s="246">
        <f t="shared" si="14"/>
        <v>11</v>
      </c>
      <c r="I138" s="248">
        <f t="shared" si="21"/>
        <v>6.0308594182059506E-2</v>
      </c>
      <c r="J138" s="246">
        <v>2437</v>
      </c>
      <c r="K138" s="247">
        <f t="shared" si="15"/>
        <v>7.2297377477156755E-2</v>
      </c>
      <c r="L138" s="248">
        <f t="shared" si="16"/>
        <v>0.11737734983952319</v>
      </c>
      <c r="M138" s="249">
        <f t="shared" si="17"/>
        <v>256</v>
      </c>
      <c r="N138" s="247">
        <f t="shared" si="18"/>
        <v>1.5123711340206185</v>
      </c>
      <c r="O138" s="246">
        <f t="shared" si="19"/>
        <v>1467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3C1E6-57AB-47A6-9A66-D383EC92A89D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192</v>
      </c>
      <c r="C6" s="243">
        <v>5757</v>
      </c>
      <c r="D6" s="243">
        <v>87</v>
      </c>
      <c r="E6" s="243">
        <v>3731</v>
      </c>
      <c r="F6" s="244">
        <f>E6/$E$6</f>
        <v>1</v>
      </c>
      <c r="G6" s="243">
        <v>5775</v>
      </c>
      <c r="H6" s="244">
        <f>G6/E6-1</f>
        <v>0.54784240150093799</v>
      </c>
      <c r="I6" s="243">
        <f>G6-E6</f>
        <v>2044</v>
      </c>
      <c r="J6" s="244">
        <f>G6/$G$6</f>
        <v>1</v>
      </c>
      <c r="K6" s="243">
        <v>5610</v>
      </c>
      <c r="L6" s="244">
        <f t="shared" ref="L6:L12" si="0">K6/G6-1</f>
        <v>-2.8571428571428581E-2</v>
      </c>
      <c r="M6" s="243">
        <f t="shared" ref="M6:M12" si="1">K6-G6</f>
        <v>-165</v>
      </c>
      <c r="N6" s="244">
        <f>K6/$K$6</f>
        <v>1</v>
      </c>
      <c r="O6" s="243">
        <v>5836</v>
      </c>
      <c r="P6" s="244">
        <f t="shared" ref="P6:P11" si="2">O6/K6-1</f>
        <v>4.0285204991087342E-2</v>
      </c>
      <c r="Q6" s="243">
        <f t="shared" ref="Q6:Q12" si="3">O6-K6</f>
        <v>226</v>
      </c>
      <c r="R6" s="244">
        <f>O6/C6-1</f>
        <v>1.3722424874066386E-2</v>
      </c>
      <c r="S6" s="243">
        <f>O6-C6</f>
        <v>79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5168</v>
      </c>
      <c r="D7" s="246">
        <v>81</v>
      </c>
      <c r="E7" s="246">
        <v>3418</v>
      </c>
      <c r="F7" s="247">
        <f t="shared" ref="F7:F12" si="4">E7/$E$6</f>
        <v>0.9161082819619405</v>
      </c>
      <c r="G7" s="246">
        <v>5423</v>
      </c>
      <c r="H7" s="248">
        <f>G7/E7-1</f>
        <v>0.58660035108250441</v>
      </c>
      <c r="I7" s="249">
        <f>G7-E7</f>
        <v>2005</v>
      </c>
      <c r="J7" s="247">
        <f>G7/$G$6</f>
        <v>0.93904761904761902</v>
      </c>
      <c r="K7" s="246">
        <v>5234</v>
      </c>
      <c r="L7" s="250">
        <f t="shared" si="0"/>
        <v>-3.4851558178130237E-2</v>
      </c>
      <c r="M7" s="251">
        <f t="shared" si="1"/>
        <v>-189</v>
      </c>
      <c r="N7" s="247">
        <f>K7/$K$6</f>
        <v>0.93297682709447416</v>
      </c>
      <c r="O7" s="246">
        <v>5446</v>
      </c>
      <c r="P7" s="248">
        <f t="shared" si="2"/>
        <v>4.0504394344669459E-2</v>
      </c>
      <c r="Q7" s="249">
        <f t="shared" si="3"/>
        <v>212</v>
      </c>
      <c r="R7" s="248">
        <f t="shared" ref="R7:R10" si="5">O7/C7-1</f>
        <v>5.379256965944279E-2</v>
      </c>
      <c r="S7" s="249">
        <f t="shared" ref="S7:S10" si="6">O7-C7</f>
        <v>278</v>
      </c>
      <c r="T7" s="247">
        <f>O7/$O$6</f>
        <v>0.93317340644276903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5168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-5168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>
        <v>589</v>
      </c>
      <c r="D10" s="261">
        <v>6</v>
      </c>
      <c r="E10" s="261">
        <v>313</v>
      </c>
      <c r="F10" s="262">
        <f>IFERROR(E10/$E$6,"-")</f>
        <v>8.3891718038059504E-2</v>
      </c>
      <c r="G10" s="261">
        <v>352</v>
      </c>
      <c r="H10" s="250">
        <f>IFERROR(G10/E10-1,"-")</f>
        <v>0.12460063897763574</v>
      </c>
      <c r="I10" s="251">
        <f>IFERROR(G10-E10,"-")</f>
        <v>39</v>
      </c>
      <c r="J10" s="262">
        <f>IFERROR(G10/$G$6,"-")</f>
        <v>6.0952380952380952E-2</v>
      </c>
      <c r="K10" s="261">
        <v>376</v>
      </c>
      <c r="L10" s="250">
        <f>IFERROR(K10/G10-1,"-")</f>
        <v>6.8181818181818121E-2</v>
      </c>
      <c r="M10" s="251">
        <f>IFERROR(K10-G10,"-")</f>
        <v>24</v>
      </c>
      <c r="N10" s="262">
        <f>IFERROR(K10/$K$6,"-")</f>
        <v>6.7023172905525841E-2</v>
      </c>
      <c r="O10" s="261">
        <v>390</v>
      </c>
      <c r="P10" s="250">
        <f>IFERROR(O10/K10-1,"-")</f>
        <v>3.7234042553191404E-2</v>
      </c>
      <c r="Q10" s="251">
        <f>IFERROR(O10-K10,"-")</f>
        <v>14</v>
      </c>
      <c r="R10" s="250">
        <f t="shared" si="5"/>
        <v>-0.33786078098471983</v>
      </c>
      <c r="S10" s="251">
        <f t="shared" si="6"/>
        <v>-199</v>
      </c>
      <c r="T10" s="262">
        <f>IFERROR(O10/$O$6,"-")</f>
        <v>6.6826593557230973E-2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589</v>
      </c>
      <c r="D11" s="252">
        <v>6</v>
      </c>
      <c r="E11" s="252">
        <v>313</v>
      </c>
      <c r="F11" s="258">
        <f t="shared" si="4"/>
        <v>8.3891718038059504E-2</v>
      </c>
      <c r="G11" s="252">
        <v>352</v>
      </c>
      <c r="H11" s="260">
        <f t="shared" ref="H11:H12" si="11">G11/E11-1</f>
        <v>0.12460063897763574</v>
      </c>
      <c r="I11" s="259">
        <f t="shared" si="7"/>
        <v>39</v>
      </c>
      <c r="J11" s="258">
        <f t="shared" si="8"/>
        <v>6.0952380952380952E-2</v>
      </c>
      <c r="K11" s="252">
        <v>376</v>
      </c>
      <c r="L11" s="256">
        <f>K11/G11-1</f>
        <v>6.8181818181818121E-2</v>
      </c>
      <c r="M11" s="259">
        <f t="shared" si="1"/>
        <v>24</v>
      </c>
      <c r="N11" s="258">
        <f t="shared" si="9"/>
        <v>6.7023172905525841E-2</v>
      </c>
      <c r="O11" s="252">
        <v>390</v>
      </c>
      <c r="P11" s="260">
        <f t="shared" si="2"/>
        <v>3.7234042553191404E-2</v>
      </c>
      <c r="Q11" s="259">
        <f t="shared" si="3"/>
        <v>14</v>
      </c>
      <c r="R11" s="260">
        <f t="shared" ref="R11:R12" si="12">O11/D11-1</f>
        <v>64</v>
      </c>
      <c r="S11" s="259">
        <f t="shared" ref="S11:S12" si="13">O11-D11</f>
        <v>384</v>
      </c>
      <c r="T11" s="258">
        <f t="shared" si="10"/>
        <v>6.6826593557230973E-2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5.446 viajeros 
cuota: 93,3%</v>
      </c>
    </row>
    <row r="20" spans="27:27" x14ac:dyDescent="0.25">
      <c r="AA20" t="str">
        <f>CONCATENATE("Apartamentos: 
",FIXED(O10,0)," viajeros
cuota: ",FIXED(T10*100,1),"%")</f>
        <v>Apartamentos: 
390 viajeros
cuota: 6,7%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192</v>
      </c>
      <c r="C134" s="228">
        <v>25621</v>
      </c>
      <c r="D134" s="228">
        <v>20278</v>
      </c>
      <c r="E134" s="228">
        <v>32271</v>
      </c>
      <c r="F134" s="228">
        <v>36164</v>
      </c>
      <c r="G134" s="229">
        <f>F134/E134-1</f>
        <v>0.12063462551516846</v>
      </c>
      <c r="H134" s="228">
        <f>F134-E134</f>
        <v>3893</v>
      </c>
      <c r="I134" s="229">
        <f>F134/F$134</f>
        <v>1</v>
      </c>
      <c r="J134" s="228">
        <v>33708</v>
      </c>
      <c r="K134" s="229">
        <f>J134/J$134</f>
        <v>1</v>
      </c>
      <c r="L134" s="229">
        <f>J134/F134-1</f>
        <v>-6.791284149983412E-2</v>
      </c>
      <c r="M134" s="228">
        <f>J134-F134</f>
        <v>-2456</v>
      </c>
      <c r="N134" s="229">
        <f>J134/D134-1</f>
        <v>0.66229411184534959</v>
      </c>
      <c r="O134" s="228">
        <f>J134-D134</f>
        <v>13430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25004</v>
      </c>
      <c r="D135" s="246">
        <v>19308</v>
      </c>
      <c r="E135" s="246">
        <v>30101</v>
      </c>
      <c r="F135" s="246">
        <v>33983</v>
      </c>
      <c r="G135" s="250">
        <f>IFERROR(F135/E135-1,"-")</f>
        <v>0.12896581508919969</v>
      </c>
      <c r="H135" s="246">
        <f t="shared" ref="H135:H138" si="14">F135-E135</f>
        <v>3882</v>
      </c>
      <c r="I135" s="248">
        <f>F135/F$134</f>
        <v>0.93969140581794053</v>
      </c>
      <c r="J135" s="246">
        <v>31271</v>
      </c>
      <c r="K135" s="247">
        <f t="shared" ref="K135:K138" si="15">J135/J$134</f>
        <v>0.92770262252284319</v>
      </c>
      <c r="L135" s="248">
        <f t="shared" ref="L135:L138" si="16">J135/F135-1</f>
        <v>-7.9804608186446191E-2</v>
      </c>
      <c r="M135" s="249">
        <f t="shared" ref="M135:M138" si="17">J135-F135</f>
        <v>-2712</v>
      </c>
      <c r="N135" s="247">
        <f t="shared" ref="N135:N138" si="18">J135/D135-1</f>
        <v>0.61958773565361502</v>
      </c>
      <c r="O135" s="246">
        <f t="shared" ref="O135:O138" si="19">J135-D135</f>
        <v>11963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>
        <v>617</v>
      </c>
      <c r="D138" s="246">
        <v>970</v>
      </c>
      <c r="E138" s="246">
        <v>2170</v>
      </c>
      <c r="F138" s="246">
        <v>2181</v>
      </c>
      <c r="G138" s="250">
        <f t="shared" si="20"/>
        <v>5.0691244239631228E-3</v>
      </c>
      <c r="H138" s="246">
        <f t="shared" si="14"/>
        <v>11</v>
      </c>
      <c r="I138" s="248">
        <f t="shared" si="21"/>
        <v>6.0308594182059506E-2</v>
      </c>
      <c r="J138" s="246">
        <v>2437</v>
      </c>
      <c r="K138" s="247">
        <f t="shared" si="15"/>
        <v>7.2297377477156755E-2</v>
      </c>
      <c r="L138" s="248">
        <f t="shared" si="16"/>
        <v>0.11737734983952319</v>
      </c>
      <c r="M138" s="249">
        <f t="shared" si="17"/>
        <v>256</v>
      </c>
      <c r="N138" s="247">
        <f t="shared" si="18"/>
        <v>1.5123711340206185</v>
      </c>
      <c r="O138" s="246">
        <f t="shared" si="19"/>
        <v>1467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CDEF2-1CC3-46C9-BE23-5C598F3C9F7F}">
  <sheetPr>
    <tabColor rgb="FF336600"/>
  </sheetPr>
  <dimension ref="A3:A23"/>
  <sheetViews>
    <sheetView showGridLines="0" workbookViewId="0">
      <selection activeCell="G28" sqref="G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51EDD-F7C3-4FCC-8205-26958863B3A8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194</v>
      </c>
      <c r="C6" s="243">
        <v>1451</v>
      </c>
      <c r="D6" s="243">
        <v>3730</v>
      </c>
      <c r="E6" s="243">
        <v>3257</v>
      </c>
      <c r="F6" s="244">
        <f>E6/$E$6</f>
        <v>1</v>
      </c>
      <c r="G6" s="243">
        <v>2940</v>
      </c>
      <c r="H6" s="244">
        <f>G6/E6-1</f>
        <v>-9.7328830211851347E-2</v>
      </c>
      <c r="I6" s="243">
        <f>G6-E6</f>
        <v>-317</v>
      </c>
      <c r="J6" s="244">
        <f>G6/$G$6</f>
        <v>1</v>
      </c>
      <c r="K6" s="243">
        <v>2070</v>
      </c>
      <c r="L6" s="244">
        <f t="shared" ref="L6:L12" si="0">K6/G6-1</f>
        <v>-0.29591836734693877</v>
      </c>
      <c r="M6" s="243">
        <f t="shared" ref="M6:M12" si="1">K6-G6</f>
        <v>-870</v>
      </c>
      <c r="N6" s="244">
        <f>K6/$K$6</f>
        <v>1</v>
      </c>
      <c r="O6" s="243">
        <v>2317</v>
      </c>
      <c r="P6" s="244">
        <f t="shared" ref="P6:P11" si="2">O6/K6-1</f>
        <v>0.11932367149758449</v>
      </c>
      <c r="Q6" s="243">
        <f t="shared" ref="Q6:Q12" si="3">O6-K6</f>
        <v>247</v>
      </c>
      <c r="R6" s="244">
        <f>O6/C6-1</f>
        <v>0.59682977257064085</v>
      </c>
      <c r="S6" s="243">
        <f>O6-C6</f>
        <v>866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273</v>
      </c>
      <c r="D7" s="246">
        <v>2738</v>
      </c>
      <c r="E7" s="246">
        <v>2825</v>
      </c>
      <c r="F7" s="247">
        <f t="shared" ref="F7:F12" si="4">E7/$E$6</f>
        <v>0.86736260362296591</v>
      </c>
      <c r="G7" s="246">
        <v>2748</v>
      </c>
      <c r="H7" s="248">
        <f>G7/E7-1</f>
        <v>-2.725663716814164E-2</v>
      </c>
      <c r="I7" s="249">
        <f>G7-E7</f>
        <v>-77</v>
      </c>
      <c r="J7" s="247">
        <f>G7/$G$6</f>
        <v>0.9346938775510204</v>
      </c>
      <c r="K7" s="246">
        <v>1900</v>
      </c>
      <c r="L7" s="250">
        <f t="shared" si="0"/>
        <v>-0.30858806404657935</v>
      </c>
      <c r="M7" s="251">
        <f t="shared" si="1"/>
        <v>-848</v>
      </c>
      <c r="N7" s="247">
        <f>K7/$K$6</f>
        <v>0.91787439613526567</v>
      </c>
      <c r="O7" s="246">
        <v>2105</v>
      </c>
      <c r="P7" s="248">
        <f t="shared" si="2"/>
        <v>0.10789473684210527</v>
      </c>
      <c r="Q7" s="249">
        <f t="shared" si="3"/>
        <v>205</v>
      </c>
      <c r="R7" s="248">
        <f t="shared" ref="R7:R10" si="5">O7/C7-1</f>
        <v>6.7106227106227108</v>
      </c>
      <c r="S7" s="249">
        <f t="shared" ref="S7:S10" si="6">O7-C7</f>
        <v>1832</v>
      </c>
      <c r="T7" s="247">
        <f>O7/$O$6</f>
        <v>0.90850237375917131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273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-273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>
        <v>1178</v>
      </c>
      <c r="D10" s="261">
        <v>0</v>
      </c>
      <c r="E10" s="261">
        <v>432</v>
      </c>
      <c r="F10" s="262">
        <f>IFERROR(E10/$E$6,"-")</f>
        <v>0.13263739637703409</v>
      </c>
      <c r="G10" s="261">
        <v>192</v>
      </c>
      <c r="H10" s="250">
        <f>IFERROR(G10/E10-1,"-")</f>
        <v>-0.55555555555555558</v>
      </c>
      <c r="I10" s="251">
        <f>IFERROR(G10-E10,"-")</f>
        <v>-240</v>
      </c>
      <c r="J10" s="262">
        <f>IFERROR(G10/$G$6,"-")</f>
        <v>6.5306122448979598E-2</v>
      </c>
      <c r="K10" s="261">
        <v>170</v>
      </c>
      <c r="L10" s="250">
        <f>IFERROR(K10/G10-1,"-")</f>
        <v>-0.11458333333333337</v>
      </c>
      <c r="M10" s="251">
        <f>IFERROR(K10-G10,"-")</f>
        <v>-22</v>
      </c>
      <c r="N10" s="262">
        <f>IFERROR(K10/$K$6,"-")</f>
        <v>8.2125603864734303E-2</v>
      </c>
      <c r="O10" s="261">
        <v>212</v>
      </c>
      <c r="P10" s="250">
        <f>IFERROR(O10/K10-1,"-")</f>
        <v>0.24705882352941178</v>
      </c>
      <c r="Q10" s="251">
        <f>IFERROR(O10-K10,"-")</f>
        <v>42</v>
      </c>
      <c r="R10" s="250">
        <f t="shared" si="5"/>
        <v>-0.82003395585738537</v>
      </c>
      <c r="S10" s="251">
        <f t="shared" si="6"/>
        <v>-966</v>
      </c>
      <c r="T10" s="262">
        <f>IFERROR(O10/$O$6,"-")</f>
        <v>9.1497626240828661E-2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1178</v>
      </c>
      <c r="D11" s="252">
        <v>0</v>
      </c>
      <c r="E11" s="252">
        <v>432</v>
      </c>
      <c r="F11" s="258">
        <f t="shared" si="4"/>
        <v>0.13263739637703409</v>
      </c>
      <c r="G11" s="252">
        <v>192</v>
      </c>
      <c r="H11" s="260">
        <f t="shared" ref="H11:H12" si="11">G11/E11-1</f>
        <v>-0.55555555555555558</v>
      </c>
      <c r="I11" s="259">
        <f t="shared" si="7"/>
        <v>-240</v>
      </c>
      <c r="J11" s="258">
        <f t="shared" si="8"/>
        <v>6.5306122448979598E-2</v>
      </c>
      <c r="K11" s="252">
        <v>170</v>
      </c>
      <c r="L11" s="256">
        <f>K11/G11-1</f>
        <v>-0.11458333333333337</v>
      </c>
      <c r="M11" s="259">
        <f t="shared" si="1"/>
        <v>-22</v>
      </c>
      <c r="N11" s="258">
        <f t="shared" si="9"/>
        <v>8.2125603864734303E-2</v>
      </c>
      <c r="O11" s="252">
        <v>212</v>
      </c>
      <c r="P11" s="260">
        <f t="shared" si="2"/>
        <v>0.24705882352941178</v>
      </c>
      <c r="Q11" s="259">
        <f t="shared" si="3"/>
        <v>42</v>
      </c>
      <c r="R11" s="260" t="e">
        <f t="shared" ref="R11:R12" si="12">O11/D11-1</f>
        <v>#DIV/0!</v>
      </c>
      <c r="S11" s="259">
        <f t="shared" ref="S11:S12" si="13">O11-D11</f>
        <v>212</v>
      </c>
      <c r="T11" s="258">
        <f t="shared" si="10"/>
        <v>9.1497626240828661E-2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2.105 viajeros 
cuota: 90,9%</v>
      </c>
    </row>
    <row r="20" spans="27:27" x14ac:dyDescent="0.25">
      <c r="AA20" t="str">
        <f>CONCATENATE("Apartamentos: 
",FIXED(O10,0)," viajeros
cuota: ",FIXED(T10*100,1),"%")</f>
        <v>Apartamentos: 
212 viajeros
cuota: 9,1%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194</v>
      </c>
      <c r="C134" s="228">
        <v>4963</v>
      </c>
      <c r="D134" s="228">
        <v>24120</v>
      </c>
      <c r="E134" s="228">
        <v>16359</v>
      </c>
      <c r="F134" s="228">
        <v>19520</v>
      </c>
      <c r="G134" s="229">
        <f>F134/E134-1</f>
        <v>0.19322696986368371</v>
      </c>
      <c r="H134" s="228">
        <f>F134-E134</f>
        <v>3161</v>
      </c>
      <c r="I134" s="229">
        <f>F134/F$134</f>
        <v>1</v>
      </c>
      <c r="J134" s="228">
        <v>16099</v>
      </c>
      <c r="K134" s="229">
        <f>J134/J$134</f>
        <v>1</v>
      </c>
      <c r="L134" s="229">
        <f>J134/F134-1</f>
        <v>-0.17525614754098362</v>
      </c>
      <c r="M134" s="228">
        <f>J134-F134</f>
        <v>-3421</v>
      </c>
      <c r="N134" s="229">
        <f>J134/D134-1</f>
        <v>-0.33254560530679933</v>
      </c>
      <c r="O134" s="228">
        <f>J134-D134</f>
        <v>-8021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3383</v>
      </c>
      <c r="D135" s="246">
        <v>20351</v>
      </c>
      <c r="E135" s="246">
        <v>11031</v>
      </c>
      <c r="F135" s="246">
        <v>14560</v>
      </c>
      <c r="G135" s="250">
        <f>IFERROR(F135/E135-1,"-")</f>
        <v>0.31991659867645716</v>
      </c>
      <c r="H135" s="246">
        <f t="shared" ref="H135:H138" si="14">F135-E135</f>
        <v>3529</v>
      </c>
      <c r="I135" s="248">
        <f>F135/F$134</f>
        <v>0.74590163934426235</v>
      </c>
      <c r="J135" s="246">
        <v>12208</v>
      </c>
      <c r="K135" s="247">
        <f t="shared" ref="K135:K138" si="15">J135/J$134</f>
        <v>0.75830796943909562</v>
      </c>
      <c r="L135" s="248">
        <f t="shared" ref="L135:L138" si="16">J135/F135-1</f>
        <v>-0.16153846153846152</v>
      </c>
      <c r="M135" s="249">
        <f t="shared" ref="M135:M138" si="17">J135-F135</f>
        <v>-2352</v>
      </c>
      <c r="N135" s="247">
        <f t="shared" ref="N135:N138" si="18">J135/D135-1</f>
        <v>-0.40012775784973709</v>
      </c>
      <c r="O135" s="246">
        <f t="shared" ref="O135:O138" si="19">J135-D135</f>
        <v>-8143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>
        <v>1580</v>
      </c>
      <c r="D138" s="246">
        <v>3769</v>
      </c>
      <c r="E138" s="246">
        <v>5328</v>
      </c>
      <c r="F138" s="246">
        <v>4960</v>
      </c>
      <c r="G138" s="250">
        <f t="shared" si="20"/>
        <v>-6.9069069069069067E-2</v>
      </c>
      <c r="H138" s="246">
        <f t="shared" si="14"/>
        <v>-368</v>
      </c>
      <c r="I138" s="248">
        <f t="shared" si="21"/>
        <v>0.25409836065573771</v>
      </c>
      <c r="J138" s="246">
        <v>3891</v>
      </c>
      <c r="K138" s="247">
        <f t="shared" si="15"/>
        <v>0.24169203056090441</v>
      </c>
      <c r="L138" s="248">
        <f t="shared" si="16"/>
        <v>-0.21552419354838714</v>
      </c>
      <c r="M138" s="249">
        <f t="shared" si="17"/>
        <v>-1069</v>
      </c>
      <c r="N138" s="247">
        <f t="shared" si="18"/>
        <v>3.2369328734412228E-2</v>
      </c>
      <c r="O138" s="246">
        <f t="shared" si="19"/>
        <v>122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DB163-80F1-4565-88EA-99B37046A205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140270</v>
      </c>
      <c r="D6" s="243">
        <v>83810</v>
      </c>
      <c r="E6" s="243">
        <v>160574</v>
      </c>
      <c r="F6" s="244">
        <f>E6/$E$6</f>
        <v>1</v>
      </c>
      <c r="G6" s="243">
        <v>187574</v>
      </c>
      <c r="H6" s="244">
        <f>G6/E6-1</f>
        <v>0.16814677345024731</v>
      </c>
      <c r="I6" s="243">
        <f>G6-E6</f>
        <v>27000</v>
      </c>
      <c r="J6" s="244">
        <f>G6/$G$6</f>
        <v>1</v>
      </c>
      <c r="K6" s="243">
        <v>185063</v>
      </c>
      <c r="L6" s="244">
        <f>K6/G6-1</f>
        <v>-1.3386716709138824E-2</v>
      </c>
      <c r="M6" s="243">
        <f>K6-G6</f>
        <v>-2511</v>
      </c>
      <c r="N6" s="244">
        <f>K6/$K$6</f>
        <v>1</v>
      </c>
      <c r="O6" s="243">
        <v>175786</v>
      </c>
      <c r="P6" s="244">
        <f>O6/K6-1</f>
        <v>-5.0128875031745901E-2</v>
      </c>
      <c r="Q6" s="243">
        <f>O6-K6</f>
        <v>-9277</v>
      </c>
      <c r="R6" s="244">
        <f>IFERROR(O6/C6-1,"-")</f>
        <v>0.25319740500463395</v>
      </c>
      <c r="S6" s="243">
        <f>O6-C6</f>
        <v>35516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20277</v>
      </c>
      <c r="D7" s="252">
        <v>27632</v>
      </c>
      <c r="E7" s="252">
        <v>26735</v>
      </c>
      <c r="F7" s="258">
        <f t="shared" ref="F7:F16" si="0">E7/$E$6</f>
        <v>0.16649644400712443</v>
      </c>
      <c r="G7" s="252">
        <v>23815</v>
      </c>
      <c r="H7" s="260">
        <f>G7/E7-1</f>
        <v>-0.10922012343370113</v>
      </c>
      <c r="I7" s="259">
        <f>G7-E7</f>
        <v>-2920</v>
      </c>
      <c r="J7" s="258">
        <f>G7/$G$6</f>
        <v>0.1269632251804621</v>
      </c>
      <c r="K7" s="252">
        <v>25613</v>
      </c>
      <c r="L7" s="260">
        <f>K7/G7-1</f>
        <v>7.5498635313877793E-2</v>
      </c>
      <c r="M7" s="259">
        <f>K7-G7</f>
        <v>1798</v>
      </c>
      <c r="N7" s="258">
        <f>K7/$K$6</f>
        <v>0.13840151732112849</v>
      </c>
      <c r="O7" s="252">
        <v>19299</v>
      </c>
      <c r="P7" s="260">
        <f>O7/K7-1</f>
        <v>-0.24651544137742554</v>
      </c>
      <c r="Q7" s="259">
        <f>O7-K7</f>
        <v>-6314</v>
      </c>
      <c r="R7" s="260">
        <f t="shared" ref="R7:R16" si="1">IFERROR(O7/C7-1,"-")</f>
        <v>-4.8231986980322494E-2</v>
      </c>
      <c r="S7" s="259">
        <f t="shared" ref="S7:S16" si="2">O7-C7</f>
        <v>-978</v>
      </c>
      <c r="T7" s="258">
        <f>O7/$O$6</f>
        <v>0.1097868999806583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13953</v>
      </c>
      <c r="D8" s="252">
        <v>9125</v>
      </c>
      <c r="E8" s="252">
        <v>15766</v>
      </c>
      <c r="F8" s="258">
        <f t="shared" si="0"/>
        <v>9.8185260378392522E-2</v>
      </c>
      <c r="G8" s="252">
        <v>16153</v>
      </c>
      <c r="H8" s="260">
        <f t="shared" ref="H8:H16" si="3">G8/E8-1</f>
        <v>2.4546492452112156E-2</v>
      </c>
      <c r="I8" s="259">
        <f t="shared" ref="I8:I16" si="4">G8-E8</f>
        <v>387</v>
      </c>
      <c r="J8" s="258">
        <f t="shared" ref="J8:J16" si="5">G8/$G$6</f>
        <v>8.6115346476590568E-2</v>
      </c>
      <c r="K8" s="252">
        <v>18063</v>
      </c>
      <c r="L8" s="260">
        <f t="shared" ref="L8:L16" si="6">K8/G8-1</f>
        <v>0.11824428898656603</v>
      </c>
      <c r="M8" s="259">
        <f t="shared" ref="M8:M16" si="7">K8-G8</f>
        <v>1910</v>
      </c>
      <c r="N8" s="258">
        <f t="shared" ref="N8:N16" si="8">K8/$K$6</f>
        <v>9.7604599514759832E-2</v>
      </c>
      <c r="O8" s="252">
        <v>16843</v>
      </c>
      <c r="P8" s="260">
        <f t="shared" ref="P8:P16" si="9">O8/K8-1</f>
        <v>-6.7541382937496564E-2</v>
      </c>
      <c r="Q8" s="259">
        <f t="shared" ref="Q8:Q16" si="10">O8-K8</f>
        <v>-1220</v>
      </c>
      <c r="R8" s="260">
        <f t="shared" si="1"/>
        <v>0.20712391600372682</v>
      </c>
      <c r="S8" s="259">
        <f t="shared" si="2"/>
        <v>2890</v>
      </c>
      <c r="T8" s="258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5" t="s">
        <v>46</v>
      </c>
      <c r="C9" s="252">
        <v>1123</v>
      </c>
      <c r="D9" s="252">
        <v>312</v>
      </c>
      <c r="E9" s="252">
        <v>750</v>
      </c>
      <c r="F9" s="253">
        <f t="shared" si="0"/>
        <v>4.6707437069513124E-3</v>
      </c>
      <c r="G9" s="252">
        <v>6615</v>
      </c>
      <c r="H9" s="264">
        <f t="shared" si="3"/>
        <v>7.82</v>
      </c>
      <c r="I9" s="255">
        <f t="shared" si="4"/>
        <v>5865</v>
      </c>
      <c r="J9" s="253">
        <f t="shared" si="5"/>
        <v>3.5266081653107573E-2</v>
      </c>
      <c r="K9" s="252">
        <v>3821</v>
      </c>
      <c r="L9" s="260">
        <f t="shared" si="6"/>
        <v>-0.42237339380196526</v>
      </c>
      <c r="M9" s="259">
        <f t="shared" si="7"/>
        <v>-2794</v>
      </c>
      <c r="N9" s="258">
        <f t="shared" si="8"/>
        <v>2.0647022905713189E-2</v>
      </c>
      <c r="O9" s="252">
        <v>2213</v>
      </c>
      <c r="P9" s="260">
        <f t="shared" si="9"/>
        <v>-0.42083224286835907</v>
      </c>
      <c r="Q9" s="259">
        <f t="shared" si="10"/>
        <v>-1608</v>
      </c>
      <c r="R9" s="260">
        <f t="shared" si="1"/>
        <v>0.97061442564559219</v>
      </c>
      <c r="S9" s="259">
        <f t="shared" si="2"/>
        <v>1090</v>
      </c>
      <c r="T9" s="258">
        <f t="shared" si="11"/>
        <v>1.2589170923736816E-2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47060</v>
      </c>
      <c r="D10" s="252">
        <v>8589</v>
      </c>
      <c r="E10" s="252">
        <v>54191</v>
      </c>
      <c r="F10" s="258">
        <f t="shared" si="0"/>
        <v>0.33748302963119808</v>
      </c>
      <c r="G10" s="252">
        <v>62046</v>
      </c>
      <c r="H10" s="260">
        <f t="shared" si="3"/>
        <v>0.14495026849476855</v>
      </c>
      <c r="I10" s="259">
        <f t="shared" si="4"/>
        <v>7855</v>
      </c>
      <c r="J10" s="258">
        <f t="shared" si="5"/>
        <v>0.33078145158710698</v>
      </c>
      <c r="K10" s="252">
        <v>60965</v>
      </c>
      <c r="L10" s="260">
        <f t="shared" si="6"/>
        <v>-1.7422557457370313E-2</v>
      </c>
      <c r="M10" s="259">
        <f t="shared" si="7"/>
        <v>-1081</v>
      </c>
      <c r="N10" s="258">
        <f t="shared" si="8"/>
        <v>0.32942835682983634</v>
      </c>
      <c r="O10" s="252">
        <v>62437</v>
      </c>
      <c r="P10" s="260">
        <f t="shared" si="9"/>
        <v>2.4145001230214014E-2</v>
      </c>
      <c r="Q10" s="259">
        <f t="shared" si="10"/>
        <v>1472</v>
      </c>
      <c r="R10" s="260">
        <f t="shared" si="1"/>
        <v>0.32675308117297064</v>
      </c>
      <c r="S10" s="259">
        <f t="shared" si="2"/>
        <v>15377</v>
      </c>
      <c r="T10" s="258">
        <f>O10/$O$6</f>
        <v>0.35518755759844356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7208</v>
      </c>
      <c r="D11" s="252">
        <v>3817</v>
      </c>
      <c r="E11" s="252">
        <v>6988</v>
      </c>
      <c r="F11" s="253">
        <f t="shared" si="0"/>
        <v>4.3518876032234359E-2</v>
      </c>
      <c r="G11" s="252">
        <v>8715</v>
      </c>
      <c r="H11" s="264">
        <f t="shared" si="3"/>
        <v>0.24713795077275336</v>
      </c>
      <c r="I11" s="255">
        <f t="shared" si="4"/>
        <v>1727</v>
      </c>
      <c r="J11" s="253">
        <f t="shared" si="5"/>
        <v>4.6461663130284582E-2</v>
      </c>
      <c r="K11" s="252">
        <v>7680</v>
      </c>
      <c r="L11" s="260">
        <f t="shared" si="6"/>
        <v>-0.11876075731497415</v>
      </c>
      <c r="M11" s="259">
        <f t="shared" si="7"/>
        <v>-1035</v>
      </c>
      <c r="N11" s="258">
        <f t="shared" si="8"/>
        <v>4.1499381291776313E-2</v>
      </c>
      <c r="O11" s="252">
        <v>8153</v>
      </c>
      <c r="P11" s="260">
        <f t="shared" si="9"/>
        <v>6.1588541666666607E-2</v>
      </c>
      <c r="Q11" s="259">
        <f t="shared" si="10"/>
        <v>473</v>
      </c>
      <c r="R11" s="260">
        <f t="shared" si="1"/>
        <v>0.13110432852386245</v>
      </c>
      <c r="S11" s="259">
        <f t="shared" si="2"/>
        <v>945</v>
      </c>
      <c r="T11" s="258">
        <f t="shared" si="11"/>
        <v>4.6380257813477752E-2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26940</v>
      </c>
      <c r="D12" s="252">
        <v>13838</v>
      </c>
      <c r="E12" s="252">
        <v>27143</v>
      </c>
      <c r="F12" s="258">
        <f t="shared" si="0"/>
        <v>0.16903732858370596</v>
      </c>
      <c r="G12" s="252">
        <v>37915</v>
      </c>
      <c r="H12" s="260">
        <f t="shared" si="3"/>
        <v>0.3968610691522676</v>
      </c>
      <c r="I12" s="259">
        <f t="shared" si="4"/>
        <v>10772</v>
      </c>
      <c r="J12" s="258">
        <f t="shared" si="5"/>
        <v>0.20213355795579344</v>
      </c>
      <c r="K12" s="252">
        <v>36583</v>
      </c>
      <c r="L12" s="260">
        <f t="shared" si="6"/>
        <v>-3.5131214558881685E-2</v>
      </c>
      <c r="M12" s="259">
        <f t="shared" si="7"/>
        <v>-1332</v>
      </c>
      <c r="N12" s="258">
        <f t="shared" si="8"/>
        <v>0.19767862835899128</v>
      </c>
      <c r="O12" s="252">
        <v>41022</v>
      </c>
      <c r="P12" s="260">
        <f t="shared" si="9"/>
        <v>0.12134051335319684</v>
      </c>
      <c r="Q12" s="259">
        <f t="shared" si="10"/>
        <v>4439</v>
      </c>
      <c r="R12" s="260">
        <f t="shared" si="1"/>
        <v>0.52271714922049006</v>
      </c>
      <c r="S12" s="259">
        <f t="shared" si="2"/>
        <v>14082</v>
      </c>
      <c r="T12" s="258">
        <f t="shared" si="11"/>
        <v>0.23336329400521089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7454</v>
      </c>
      <c r="D13" s="252">
        <v>2749</v>
      </c>
      <c r="E13" s="252">
        <v>6703</v>
      </c>
      <c r="F13" s="253">
        <f t="shared" si="0"/>
        <v>4.1743993423592862E-2</v>
      </c>
      <c r="G13" s="252">
        <v>9564</v>
      </c>
      <c r="H13" s="264">
        <f t="shared" si="3"/>
        <v>0.42682381023422344</v>
      </c>
      <c r="I13" s="255">
        <f t="shared" si="4"/>
        <v>2861</v>
      </c>
      <c r="J13" s="253">
        <f t="shared" si="5"/>
        <v>5.0987876784629002E-2</v>
      </c>
      <c r="K13" s="252">
        <v>6976</v>
      </c>
      <c r="L13" s="260">
        <f t="shared" si="6"/>
        <v>-0.27059807611877873</v>
      </c>
      <c r="M13" s="259">
        <f t="shared" si="7"/>
        <v>-2588</v>
      </c>
      <c r="N13" s="258">
        <f t="shared" si="8"/>
        <v>3.7695271340030152E-2</v>
      </c>
      <c r="O13" s="252">
        <v>7175</v>
      </c>
      <c r="P13" s="260">
        <f t="shared" si="9"/>
        <v>2.8526376146789101E-2</v>
      </c>
      <c r="Q13" s="259">
        <f t="shared" si="10"/>
        <v>199</v>
      </c>
      <c r="R13" s="260">
        <f t="shared" si="1"/>
        <v>-3.742956801717201E-2</v>
      </c>
      <c r="S13" s="259">
        <f t="shared" si="2"/>
        <v>-279</v>
      </c>
      <c r="T13" s="258">
        <f t="shared" si="11"/>
        <v>4.0816674820520406E-2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2629</v>
      </c>
      <c r="D14" s="252">
        <v>9271</v>
      </c>
      <c r="E14" s="252">
        <v>3607</v>
      </c>
      <c r="F14" s="258">
        <f t="shared" si="0"/>
        <v>2.2463163401297843E-2</v>
      </c>
      <c r="G14" s="252">
        <v>4578</v>
      </c>
      <c r="H14" s="260">
        <f t="shared" si="3"/>
        <v>0.26919878014970888</v>
      </c>
      <c r="I14" s="259">
        <f t="shared" si="4"/>
        <v>971</v>
      </c>
      <c r="J14" s="258">
        <f t="shared" si="5"/>
        <v>2.4406367620245877E-2</v>
      </c>
      <c r="K14" s="252">
        <v>4715</v>
      </c>
      <c r="L14" s="260">
        <f t="shared" si="6"/>
        <v>2.9925731760594099E-2</v>
      </c>
      <c r="M14" s="259">
        <f t="shared" si="7"/>
        <v>137</v>
      </c>
      <c r="N14" s="258">
        <f t="shared" si="8"/>
        <v>2.5477810259209026E-2</v>
      </c>
      <c r="O14" s="252">
        <v>2450</v>
      </c>
      <c r="P14" s="260">
        <f t="shared" si="9"/>
        <v>-0.48038176033934255</v>
      </c>
      <c r="Q14" s="259">
        <f t="shared" si="10"/>
        <v>-2265</v>
      </c>
      <c r="R14" s="260">
        <f t="shared" si="1"/>
        <v>-6.8086724990490732E-2</v>
      </c>
      <c r="S14" s="259">
        <f t="shared" si="2"/>
        <v>-179</v>
      </c>
      <c r="T14" s="258">
        <f t="shared" si="11"/>
        <v>1.3937401158226479E-2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5545</v>
      </c>
      <c r="D15" s="252">
        <v>3067</v>
      </c>
      <c r="E15" s="252">
        <v>6446</v>
      </c>
      <c r="F15" s="253">
        <f t="shared" si="0"/>
        <v>4.0143485246677546E-2</v>
      </c>
      <c r="G15" s="252">
        <v>5860</v>
      </c>
      <c r="H15" s="264">
        <f t="shared" si="3"/>
        <v>-9.0909090909090939E-2</v>
      </c>
      <c r="I15" s="255">
        <f t="shared" si="4"/>
        <v>-586</v>
      </c>
      <c r="J15" s="253">
        <f t="shared" si="5"/>
        <v>3.1241003550598698E-2</v>
      </c>
      <c r="K15" s="252">
        <v>8520</v>
      </c>
      <c r="L15" s="260">
        <f t="shared" si="6"/>
        <v>0.45392491467576801</v>
      </c>
      <c r="M15" s="259">
        <f t="shared" si="7"/>
        <v>2660</v>
      </c>
      <c r="N15" s="258">
        <f t="shared" si="8"/>
        <v>4.6038376120564349E-2</v>
      </c>
      <c r="O15" s="252">
        <v>6117</v>
      </c>
      <c r="P15" s="260">
        <f t="shared" si="9"/>
        <v>-0.28204225352112677</v>
      </c>
      <c r="Q15" s="259">
        <f t="shared" si="10"/>
        <v>-2403</v>
      </c>
      <c r="R15" s="260">
        <f t="shared" si="1"/>
        <v>0.10315599639314699</v>
      </c>
      <c r="S15" s="259">
        <f t="shared" si="2"/>
        <v>572</v>
      </c>
      <c r="T15" s="258">
        <f t="shared" si="11"/>
        <v>3.4797993014233218E-2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8081</v>
      </c>
      <c r="D16" s="252">
        <f>D6-SUM(D7:D15)</f>
        <v>5410</v>
      </c>
      <c r="E16" s="252">
        <f>E6-SUM(E7:E15)</f>
        <v>12245</v>
      </c>
      <c r="F16" s="258">
        <f t="shared" si="0"/>
        <v>7.6257675588825097E-2</v>
      </c>
      <c r="G16" s="252">
        <f>G6-SUM(G7:G15)</f>
        <v>12313</v>
      </c>
      <c r="H16" s="260">
        <f t="shared" si="3"/>
        <v>5.5532870559411585E-3</v>
      </c>
      <c r="I16" s="259">
        <f t="shared" si="4"/>
        <v>68</v>
      </c>
      <c r="J16" s="258">
        <f t="shared" si="5"/>
        <v>6.564342606118119E-2</v>
      </c>
      <c r="K16" s="252">
        <f>K6-SUM(K7:K15)</f>
        <v>12127</v>
      </c>
      <c r="L16" s="260">
        <f t="shared" si="6"/>
        <v>-1.5105985543734213E-2</v>
      </c>
      <c r="M16" s="259">
        <f t="shared" si="7"/>
        <v>-186</v>
      </c>
      <c r="N16" s="258">
        <f t="shared" si="8"/>
        <v>6.5529036057991069E-2</v>
      </c>
      <c r="O16" s="252">
        <f>O6-SUM(O7:O15)</f>
        <v>10077</v>
      </c>
      <c r="P16" s="260">
        <f t="shared" si="9"/>
        <v>-0.16904428135565264</v>
      </c>
      <c r="Q16" s="259">
        <f t="shared" si="10"/>
        <v>-2050</v>
      </c>
      <c r="R16" s="260">
        <f t="shared" si="1"/>
        <v>0.24699913377057303</v>
      </c>
      <c r="S16" s="259">
        <f t="shared" si="2"/>
        <v>1996</v>
      </c>
      <c r="T16" s="258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456683</v>
      </c>
      <c r="D136" s="228">
        <v>800301</v>
      </c>
      <c r="E136" s="228">
        <v>1016781</v>
      </c>
      <c r="F136" s="228">
        <v>1041269</v>
      </c>
      <c r="G136" s="229">
        <f>F136/E136-1</f>
        <v>2.4083848931087504E-2</v>
      </c>
      <c r="H136" s="228">
        <f>F136-E136</f>
        <v>24488</v>
      </c>
      <c r="I136" s="229">
        <f>F136/F$136</f>
        <v>1</v>
      </c>
      <c r="J136" s="228">
        <v>1058434</v>
      </c>
      <c r="K136" s="229">
        <f>H136/H$136</f>
        <v>1</v>
      </c>
      <c r="L136" s="229">
        <f>J136/F136-1</f>
        <v>1.6484693196474609E-2</v>
      </c>
      <c r="M136" s="228">
        <f>J136-F136</f>
        <v>17165</v>
      </c>
      <c r="N136" s="229">
        <f>J136/C136-1</f>
        <v>1.3176557918731375</v>
      </c>
      <c r="O136" s="228">
        <f>J136-C136</f>
        <v>601751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117997</v>
      </c>
      <c r="D137" s="252">
        <v>247584</v>
      </c>
      <c r="E137" s="252">
        <v>207208</v>
      </c>
      <c r="F137" s="252">
        <v>181512</v>
      </c>
      <c r="G137" s="258">
        <f t="shared" ref="G137:G146" si="12">F137/E137-1</f>
        <v>-0.12401065595922933</v>
      </c>
      <c r="H137" s="265">
        <f t="shared" ref="H137:H146" si="13">F137-E137</f>
        <v>-25696</v>
      </c>
      <c r="I137" s="260">
        <f t="shared" ref="I137:K146" si="14">F137/F$136</f>
        <v>0.17431806766551197</v>
      </c>
      <c r="J137" s="252">
        <v>161819</v>
      </c>
      <c r="K137" s="260">
        <f t="shared" si="14"/>
        <v>-1.049330284220843</v>
      </c>
      <c r="L137" s="260">
        <f t="shared" ref="L137:L146" si="15">J137/F137-1</f>
        <v>-0.10849420423994005</v>
      </c>
      <c r="M137" s="259">
        <f t="shared" ref="M137:M146" si="16">J137-F137</f>
        <v>-19693</v>
      </c>
      <c r="N137" s="258">
        <f t="shared" ref="N137:N146" si="17">J137/C137-1</f>
        <v>0.37138232327940535</v>
      </c>
      <c r="O137" s="252">
        <f t="shared" ref="O137:O146" si="18">J137-C137</f>
        <v>43822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51760</v>
      </c>
      <c r="D138" s="252">
        <v>83468</v>
      </c>
      <c r="E138" s="252">
        <v>123951</v>
      </c>
      <c r="F138" s="252">
        <v>118966</v>
      </c>
      <c r="G138" s="258">
        <f t="shared" si="12"/>
        <v>-4.0217505304515511E-2</v>
      </c>
      <c r="H138" s="265">
        <f t="shared" si="13"/>
        <v>-4985</v>
      </c>
      <c r="I138" s="260">
        <f t="shared" si="14"/>
        <v>0.1142509764527706</v>
      </c>
      <c r="J138" s="252">
        <v>114660</v>
      </c>
      <c r="K138" s="260">
        <f t="shared" si="14"/>
        <v>-0.20356909506697157</v>
      </c>
      <c r="L138" s="260">
        <f t="shared" si="15"/>
        <v>-3.6195215439705497E-2</v>
      </c>
      <c r="M138" s="259">
        <f t="shared" si="16"/>
        <v>-4306</v>
      </c>
      <c r="N138" s="258">
        <f t="shared" si="17"/>
        <v>1.2152241112828439</v>
      </c>
      <c r="O138" s="252">
        <f t="shared" si="18"/>
        <v>62900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2339</v>
      </c>
      <c r="D139" s="252">
        <v>4950</v>
      </c>
      <c r="E139" s="252">
        <v>6762</v>
      </c>
      <c r="F139" s="252">
        <v>20250</v>
      </c>
      <c r="G139" s="258">
        <f t="shared" si="12"/>
        <v>1.9946761313220942</v>
      </c>
      <c r="H139" s="265">
        <f t="shared" si="13"/>
        <v>13488</v>
      </c>
      <c r="I139" s="260">
        <f t="shared" si="14"/>
        <v>1.9447424248681178E-2</v>
      </c>
      <c r="J139" s="252">
        <v>11054</v>
      </c>
      <c r="K139" s="264">
        <f t="shared" si="14"/>
        <v>0.55080039202874875</v>
      </c>
      <c r="L139" s="260">
        <f t="shared" si="15"/>
        <v>-0.45412345679012345</v>
      </c>
      <c r="M139" s="259">
        <f t="shared" si="16"/>
        <v>-9196</v>
      </c>
      <c r="N139" s="258">
        <f t="shared" si="17"/>
        <v>3.725951261222745</v>
      </c>
      <c r="O139" s="252">
        <f t="shared" si="18"/>
        <v>8715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103133</v>
      </c>
      <c r="D140" s="252">
        <v>181693</v>
      </c>
      <c r="E140" s="252">
        <v>342343</v>
      </c>
      <c r="F140" s="252">
        <v>341923</v>
      </c>
      <c r="G140" s="258">
        <f t="shared" si="12"/>
        <v>-1.2268397484394011E-3</v>
      </c>
      <c r="H140" s="265">
        <f t="shared" si="13"/>
        <v>-420</v>
      </c>
      <c r="I140" s="260">
        <f t="shared" si="14"/>
        <v>0.32837143908058342</v>
      </c>
      <c r="J140" s="252">
        <v>382237</v>
      </c>
      <c r="K140" s="260">
        <f t="shared" si="14"/>
        <v>-1.7151257758902319E-2</v>
      </c>
      <c r="L140" s="260">
        <f t="shared" si="15"/>
        <v>0.1179037385610211</v>
      </c>
      <c r="M140" s="259">
        <f t="shared" si="16"/>
        <v>40314</v>
      </c>
      <c r="N140" s="258">
        <f t="shared" si="17"/>
        <v>2.7062530906693301</v>
      </c>
      <c r="O140" s="252">
        <f t="shared" si="18"/>
        <v>279104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30584</v>
      </c>
      <c r="D141" s="252">
        <v>44398</v>
      </c>
      <c r="E141" s="252">
        <v>48630</v>
      </c>
      <c r="F141" s="252">
        <v>55684</v>
      </c>
      <c r="G141" s="258">
        <f t="shared" si="12"/>
        <v>0.14505449311124829</v>
      </c>
      <c r="H141" s="265">
        <f t="shared" si="13"/>
        <v>7054</v>
      </c>
      <c r="I141" s="260">
        <f t="shared" si="14"/>
        <v>5.3477055400669757E-2</v>
      </c>
      <c r="J141" s="252">
        <v>49807</v>
      </c>
      <c r="K141" s="264">
        <f t="shared" si="14"/>
        <v>0.28805945769356417</v>
      </c>
      <c r="L141" s="260">
        <f t="shared" si="15"/>
        <v>-0.10554198692622652</v>
      </c>
      <c r="M141" s="259">
        <f t="shared" si="16"/>
        <v>-5877</v>
      </c>
      <c r="N141" s="258">
        <f t="shared" si="17"/>
        <v>0.62853125817420863</v>
      </c>
      <c r="O141" s="252">
        <f t="shared" si="18"/>
        <v>19223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61571</v>
      </c>
      <c r="D142" s="252">
        <v>104557</v>
      </c>
      <c r="E142" s="252">
        <v>134886</v>
      </c>
      <c r="F142" s="252">
        <v>146430</v>
      </c>
      <c r="G142" s="258">
        <f t="shared" si="12"/>
        <v>8.5583381522174262E-2</v>
      </c>
      <c r="H142" s="265">
        <f t="shared" si="13"/>
        <v>11544</v>
      </c>
      <c r="I142" s="260">
        <f t="shared" si="14"/>
        <v>0.14062648556713012</v>
      </c>
      <c r="J142" s="252">
        <v>156566</v>
      </c>
      <c r="K142" s="260">
        <f t="shared" si="14"/>
        <v>0.47141457040182949</v>
      </c>
      <c r="L142" s="260">
        <f t="shared" si="15"/>
        <v>6.9220788089872309E-2</v>
      </c>
      <c r="M142" s="259">
        <f t="shared" si="16"/>
        <v>10136</v>
      </c>
      <c r="N142" s="258">
        <f t="shared" si="17"/>
        <v>1.5428529664939665</v>
      </c>
      <c r="O142" s="252">
        <f t="shared" si="18"/>
        <v>94995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16023</v>
      </c>
      <c r="D143" s="252">
        <v>21732</v>
      </c>
      <c r="E143" s="252">
        <v>33809</v>
      </c>
      <c r="F143" s="252">
        <v>37722</v>
      </c>
      <c r="G143" s="258">
        <f t="shared" si="12"/>
        <v>0.11573841284864983</v>
      </c>
      <c r="H143" s="265">
        <f t="shared" si="13"/>
        <v>3913</v>
      </c>
      <c r="I143" s="260">
        <f t="shared" si="14"/>
        <v>3.6226950000432162E-2</v>
      </c>
      <c r="J143" s="252">
        <v>35821</v>
      </c>
      <c r="K143" s="264">
        <f t="shared" si="14"/>
        <v>0.15979255145377327</v>
      </c>
      <c r="L143" s="260">
        <f t="shared" si="15"/>
        <v>-5.0394994963151474E-2</v>
      </c>
      <c r="M143" s="259">
        <f t="shared" si="16"/>
        <v>-1901</v>
      </c>
      <c r="N143" s="258">
        <f t="shared" si="17"/>
        <v>1.2355988266866378</v>
      </c>
      <c r="O143" s="252">
        <f t="shared" si="18"/>
        <v>19798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26839</v>
      </c>
      <c r="D144" s="252">
        <v>45216</v>
      </c>
      <c r="E144" s="252">
        <v>29061</v>
      </c>
      <c r="F144" s="252">
        <v>32018</v>
      </c>
      <c r="G144" s="258">
        <f t="shared" si="12"/>
        <v>0.10175148824885594</v>
      </c>
      <c r="H144" s="265">
        <f t="shared" si="13"/>
        <v>2957</v>
      </c>
      <c r="I144" s="260">
        <f t="shared" si="14"/>
        <v>3.0749018745396241E-2</v>
      </c>
      <c r="J144" s="252">
        <v>29188</v>
      </c>
      <c r="K144" s="260">
        <f t="shared" si="14"/>
        <v>0.12075302188827181</v>
      </c>
      <c r="L144" s="260">
        <f t="shared" si="15"/>
        <v>-8.838778187269658E-2</v>
      </c>
      <c r="M144" s="259">
        <f t="shared" si="16"/>
        <v>-2830</v>
      </c>
      <c r="N144" s="258">
        <f t="shared" si="17"/>
        <v>8.752188978724984E-2</v>
      </c>
      <c r="O144" s="252">
        <f t="shared" si="18"/>
        <v>2349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24273</v>
      </c>
      <c r="D145" s="252">
        <v>26311</v>
      </c>
      <c r="E145" s="252">
        <v>32375</v>
      </c>
      <c r="F145" s="252">
        <v>47068</v>
      </c>
      <c r="G145" s="258">
        <f t="shared" si="12"/>
        <v>0.45383783783783782</v>
      </c>
      <c r="H145" s="265">
        <f t="shared" si="13"/>
        <v>14693</v>
      </c>
      <c r="I145" s="260">
        <f t="shared" si="14"/>
        <v>4.5202536520342007E-2</v>
      </c>
      <c r="J145" s="252">
        <v>61312</v>
      </c>
      <c r="K145" s="264">
        <f t="shared" si="14"/>
        <v>0.60000816726559947</v>
      </c>
      <c r="L145" s="260">
        <f t="shared" si="15"/>
        <v>0.30262598793235318</v>
      </c>
      <c r="M145" s="259">
        <f t="shared" si="16"/>
        <v>14244</v>
      </c>
      <c r="N145" s="258">
        <f t="shared" si="17"/>
        <v>1.5259341655337204</v>
      </c>
      <c r="O145" s="252">
        <f t="shared" si="18"/>
        <v>37039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22164</v>
      </c>
      <c r="D146" s="252">
        <f>D136-SUM(D137:D145)</f>
        <v>40392</v>
      </c>
      <c r="E146" s="252">
        <f>E136-SUM(E137:E145)</f>
        <v>57756</v>
      </c>
      <c r="F146" s="252">
        <f>F136-SUM(F137:F145)</f>
        <v>59696</v>
      </c>
      <c r="G146" s="258">
        <f t="shared" si="12"/>
        <v>3.3589583766188813E-2</v>
      </c>
      <c r="H146" s="265">
        <f t="shared" si="13"/>
        <v>1940</v>
      </c>
      <c r="I146" s="260">
        <f t="shared" si="14"/>
        <v>5.7330046318482542E-2</v>
      </c>
      <c r="J146" s="252">
        <f>J136-SUM(J137:J145)</f>
        <v>55970</v>
      </c>
      <c r="K146" s="260">
        <f t="shared" si="14"/>
        <v>7.9222476314929763E-2</v>
      </c>
      <c r="L146" s="260">
        <f t="shared" si="15"/>
        <v>-6.2416242294291102E-2</v>
      </c>
      <c r="M146" s="259">
        <f t="shared" si="16"/>
        <v>-3726</v>
      </c>
      <c r="N146" s="258">
        <f t="shared" si="17"/>
        <v>1.5252661974372859</v>
      </c>
      <c r="O146" s="252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ECC2-241C-4703-B257-1DFDEFA020B1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89051</v>
      </c>
      <c r="D6" s="243">
        <v>22938</v>
      </c>
      <c r="E6" s="243">
        <v>94298</v>
      </c>
      <c r="F6" s="244">
        <f>E6/$E$6</f>
        <v>1</v>
      </c>
      <c r="G6" s="243">
        <v>118294</v>
      </c>
      <c r="H6" s="244">
        <f>G6/E6-1</f>
        <v>0.25446987210757377</v>
      </c>
      <c r="I6" s="243">
        <f>G6-E6</f>
        <v>23996</v>
      </c>
      <c r="J6" s="244">
        <f>G6/$G$6</f>
        <v>1</v>
      </c>
      <c r="K6" s="243">
        <v>117347</v>
      </c>
      <c r="L6" s="244">
        <f>K6/G6-1</f>
        <v>-8.0054778771535551E-3</v>
      </c>
      <c r="M6" s="243">
        <f>K6-G6</f>
        <v>-947</v>
      </c>
      <c r="N6" s="244">
        <f>K6/$K$6</f>
        <v>1</v>
      </c>
      <c r="O6" s="243">
        <v>116766</v>
      </c>
      <c r="P6" s="244">
        <f>O6/K6-1</f>
        <v>-4.9511278515854684E-3</v>
      </c>
      <c r="Q6" s="243">
        <f>O6-K6</f>
        <v>-581</v>
      </c>
      <c r="R6" s="244">
        <f>IFERROR(O6/C6-1,"-")</f>
        <v>0.31122615130655462</v>
      </c>
      <c r="S6" s="243">
        <f>O6-C6</f>
        <v>27715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10899</v>
      </c>
      <c r="D7" s="252">
        <v>7778</v>
      </c>
      <c r="E7" s="252">
        <v>14697</v>
      </c>
      <c r="F7" s="258">
        <f t="shared" ref="F7:F16" si="0">E7/$E$6</f>
        <v>0.15585696409255764</v>
      </c>
      <c r="G7" s="252">
        <v>14157</v>
      </c>
      <c r="H7" s="260">
        <f>G7/E7-1</f>
        <v>-3.6742192284139663E-2</v>
      </c>
      <c r="I7" s="259">
        <f>G7-E7</f>
        <v>-540</v>
      </c>
      <c r="J7" s="258">
        <f>G7/$G$6</f>
        <v>0.11967639947926353</v>
      </c>
      <c r="K7" s="252">
        <v>16684</v>
      </c>
      <c r="L7" s="260">
        <f>K7/G7-1</f>
        <v>0.17849826940736024</v>
      </c>
      <c r="M7" s="259">
        <f>K7-G7</f>
        <v>2527</v>
      </c>
      <c r="N7" s="258">
        <f>K7/$K$6</f>
        <v>0.14217662147306706</v>
      </c>
      <c r="O7" s="252">
        <v>12517</v>
      </c>
      <c r="P7" s="260">
        <f>O7/K7-1</f>
        <v>-0.24976024934068564</v>
      </c>
      <c r="Q7" s="259">
        <f>O7-K7</f>
        <v>-4167</v>
      </c>
      <c r="R7" s="260">
        <f t="shared" ref="R7:R16" si="1">IFERROR(O7/C7-1,"-")</f>
        <v>0.14845398660427556</v>
      </c>
      <c r="S7" s="259">
        <f t="shared" ref="S7:S16" si="2">O7-C7</f>
        <v>1618</v>
      </c>
      <c r="T7" s="258">
        <f>O7/$O$6</f>
        <v>0.10719730058407413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8874</v>
      </c>
      <c r="D8" s="252">
        <v>1855</v>
      </c>
      <c r="E8" s="252">
        <v>9308</v>
      </c>
      <c r="F8" s="258">
        <f t="shared" si="0"/>
        <v>9.8708350124074737E-2</v>
      </c>
      <c r="G8" s="252">
        <v>11293</v>
      </c>
      <c r="H8" s="260">
        <f t="shared" ref="H8:H16" si="3">G8/E8-1</f>
        <v>0.21325741297808332</v>
      </c>
      <c r="I8" s="259">
        <f t="shared" ref="I8:I16" si="4">G8-E8</f>
        <v>1985</v>
      </c>
      <c r="J8" s="258">
        <f t="shared" ref="J8:J16" si="5">G8/$G$6</f>
        <v>9.5465535022909026E-2</v>
      </c>
      <c r="K8" s="252">
        <v>11209</v>
      </c>
      <c r="L8" s="260">
        <f t="shared" ref="L8:L16" si="6">K8/G8-1</f>
        <v>-7.4382360754449151E-3</v>
      </c>
      <c r="M8" s="259">
        <f t="shared" ref="M8:M16" si="7">K8-G8</f>
        <v>-84</v>
      </c>
      <c r="N8" s="258">
        <f t="shared" ref="N8:N16" si="8">K8/$K$6</f>
        <v>9.5520124076457005E-2</v>
      </c>
      <c r="O8" s="252">
        <v>11026</v>
      </c>
      <c r="P8" s="260">
        <f t="shared" ref="P8:P16" si="9">O8/K8-1</f>
        <v>-1.6326166473369597E-2</v>
      </c>
      <c r="Q8" s="259">
        <f t="shared" ref="Q8:Q16" si="10">O8-K8</f>
        <v>-183</v>
      </c>
      <c r="R8" s="260">
        <f t="shared" si="1"/>
        <v>0.24250619788145134</v>
      </c>
      <c r="S8" s="259">
        <f t="shared" si="2"/>
        <v>2152</v>
      </c>
      <c r="T8" s="258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5" t="s">
        <v>46</v>
      </c>
      <c r="C9" s="252">
        <v>585</v>
      </c>
      <c r="D9" s="252">
        <v>196</v>
      </c>
      <c r="E9" s="252">
        <v>551</v>
      </c>
      <c r="F9" s="253">
        <f t="shared" si="0"/>
        <v>5.8431780101380728E-3</v>
      </c>
      <c r="G9" s="252">
        <v>1810</v>
      </c>
      <c r="H9" s="264">
        <f t="shared" si="3"/>
        <v>2.2849364791288567</v>
      </c>
      <c r="I9" s="255">
        <f t="shared" si="4"/>
        <v>1259</v>
      </c>
      <c r="J9" s="253">
        <f t="shared" si="5"/>
        <v>1.5300860567738009E-2</v>
      </c>
      <c r="K9" s="252">
        <v>1449</v>
      </c>
      <c r="L9" s="260">
        <f t="shared" si="6"/>
        <v>-0.19944751381215464</v>
      </c>
      <c r="M9" s="259">
        <f t="shared" si="7"/>
        <v>-361</v>
      </c>
      <c r="N9" s="258">
        <f t="shared" si="8"/>
        <v>1.2347993557568578E-2</v>
      </c>
      <c r="O9" s="252">
        <v>909</v>
      </c>
      <c r="P9" s="260">
        <f t="shared" si="9"/>
        <v>-0.37267080745341619</v>
      </c>
      <c r="Q9" s="259">
        <f t="shared" si="10"/>
        <v>-540</v>
      </c>
      <c r="R9" s="260">
        <f t="shared" si="1"/>
        <v>0.55384615384615388</v>
      </c>
      <c r="S9" s="259">
        <f t="shared" si="2"/>
        <v>324</v>
      </c>
      <c r="T9" s="258">
        <f t="shared" si="11"/>
        <v>7.7848003699707109E-3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38308</v>
      </c>
      <c r="D10" s="252">
        <v>3922</v>
      </c>
      <c r="E10" s="252">
        <v>39797</v>
      </c>
      <c r="F10" s="258">
        <f t="shared" si="0"/>
        <v>0.42203440157797623</v>
      </c>
      <c r="G10" s="252">
        <v>50254</v>
      </c>
      <c r="H10" s="260">
        <f t="shared" si="3"/>
        <v>0.26275849938437568</v>
      </c>
      <c r="I10" s="259">
        <f t="shared" si="4"/>
        <v>10457</v>
      </c>
      <c r="J10" s="258">
        <f t="shared" si="5"/>
        <v>0.42482289887906405</v>
      </c>
      <c r="K10" s="252">
        <v>48161</v>
      </c>
      <c r="L10" s="260">
        <f t="shared" si="6"/>
        <v>-4.1648425995940652E-2</v>
      </c>
      <c r="M10" s="259">
        <f t="shared" si="7"/>
        <v>-2093</v>
      </c>
      <c r="N10" s="258">
        <f t="shared" si="8"/>
        <v>0.41041526413116652</v>
      </c>
      <c r="O10" s="252">
        <v>50235</v>
      </c>
      <c r="P10" s="260">
        <f t="shared" si="9"/>
        <v>4.3063889869396466E-2</v>
      </c>
      <c r="Q10" s="259">
        <f t="shared" si="10"/>
        <v>2074</v>
      </c>
      <c r="R10" s="260">
        <f t="shared" si="1"/>
        <v>0.31134488879607392</v>
      </c>
      <c r="S10" s="259">
        <f t="shared" si="2"/>
        <v>11927</v>
      </c>
      <c r="T10" s="258">
        <f>O10/$O$6</f>
        <v>0.43021941318534507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5757</v>
      </c>
      <c r="D11" s="252">
        <v>87</v>
      </c>
      <c r="E11" s="252">
        <v>3731</v>
      </c>
      <c r="F11" s="253">
        <f t="shared" si="0"/>
        <v>3.9566056544147278E-2</v>
      </c>
      <c r="G11" s="252">
        <v>5775</v>
      </c>
      <c r="H11" s="264">
        <f t="shared" si="3"/>
        <v>0.54784240150093799</v>
      </c>
      <c r="I11" s="255">
        <f t="shared" si="4"/>
        <v>2044</v>
      </c>
      <c r="J11" s="253">
        <f t="shared" si="5"/>
        <v>4.8819044076622652E-2</v>
      </c>
      <c r="K11" s="252">
        <v>5610</v>
      </c>
      <c r="L11" s="260">
        <f t="shared" si="6"/>
        <v>-2.8571428571428581E-2</v>
      </c>
      <c r="M11" s="259">
        <f t="shared" si="7"/>
        <v>-165</v>
      </c>
      <c r="N11" s="258">
        <f t="shared" si="8"/>
        <v>4.7806931578992219E-2</v>
      </c>
      <c r="O11" s="252">
        <v>5836</v>
      </c>
      <c r="P11" s="260">
        <f t="shared" si="9"/>
        <v>4.0285204991087342E-2</v>
      </c>
      <c r="Q11" s="259">
        <f t="shared" si="10"/>
        <v>226</v>
      </c>
      <c r="R11" s="260">
        <f t="shared" si="1"/>
        <v>1.3722424874066386E-2</v>
      </c>
      <c r="S11" s="259">
        <f t="shared" si="2"/>
        <v>79</v>
      </c>
      <c r="T11" s="258">
        <f t="shared" si="11"/>
        <v>4.9980302485312503E-2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13225</v>
      </c>
      <c r="D12" s="252">
        <v>6302</v>
      </c>
      <c r="E12" s="252">
        <v>15233</v>
      </c>
      <c r="F12" s="258">
        <f t="shared" si="0"/>
        <v>0.16154107192093151</v>
      </c>
      <c r="G12" s="252">
        <v>20693</v>
      </c>
      <c r="H12" s="260">
        <f t="shared" si="3"/>
        <v>0.35843235081730462</v>
      </c>
      <c r="I12" s="259">
        <f t="shared" si="4"/>
        <v>5460</v>
      </c>
      <c r="J12" s="258">
        <f t="shared" si="5"/>
        <v>0.17492856780563681</v>
      </c>
      <c r="K12" s="252">
        <v>20233</v>
      </c>
      <c r="L12" s="260">
        <f t="shared" si="6"/>
        <v>-2.2229739525443382E-2</v>
      </c>
      <c r="M12" s="259">
        <f t="shared" si="7"/>
        <v>-460</v>
      </c>
      <c r="N12" s="258">
        <f t="shared" si="8"/>
        <v>0.17242025786769155</v>
      </c>
      <c r="O12" s="252">
        <v>22058</v>
      </c>
      <c r="P12" s="260">
        <f t="shared" si="9"/>
        <v>9.0199179558147602E-2</v>
      </c>
      <c r="Q12" s="259">
        <f t="shared" si="10"/>
        <v>1825</v>
      </c>
      <c r="R12" s="260">
        <f t="shared" si="1"/>
        <v>0.66790170132325133</v>
      </c>
      <c r="S12" s="259">
        <f t="shared" si="2"/>
        <v>8833</v>
      </c>
      <c r="T12" s="258">
        <f t="shared" si="11"/>
        <v>0.18890772998989433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3215</v>
      </c>
      <c r="D13" s="252">
        <v>1141</v>
      </c>
      <c r="E13" s="252">
        <v>3469</v>
      </c>
      <c r="F13" s="253">
        <f t="shared" si="0"/>
        <v>3.6787630702666017E-2</v>
      </c>
      <c r="G13" s="252">
        <v>6963</v>
      </c>
      <c r="H13" s="264">
        <f t="shared" si="3"/>
        <v>1.0072066878062844</v>
      </c>
      <c r="I13" s="255">
        <f t="shared" si="4"/>
        <v>3494</v>
      </c>
      <c r="J13" s="253">
        <f t="shared" si="5"/>
        <v>5.886181885809931E-2</v>
      </c>
      <c r="K13" s="252">
        <v>5180</v>
      </c>
      <c r="L13" s="260">
        <f t="shared" si="6"/>
        <v>-0.25606778687347409</v>
      </c>
      <c r="M13" s="259">
        <f t="shared" si="7"/>
        <v>-1783</v>
      </c>
      <c r="N13" s="258">
        <f t="shared" si="8"/>
        <v>4.4142585664737916E-2</v>
      </c>
      <c r="O13" s="252">
        <v>5050</v>
      </c>
      <c r="P13" s="260">
        <f t="shared" si="9"/>
        <v>-2.5096525096525046E-2</v>
      </c>
      <c r="Q13" s="259">
        <f t="shared" si="10"/>
        <v>-130</v>
      </c>
      <c r="R13" s="260">
        <f t="shared" si="1"/>
        <v>0.57076205287713844</v>
      </c>
      <c r="S13" s="259">
        <f t="shared" si="2"/>
        <v>1835</v>
      </c>
      <c r="T13" s="258">
        <f t="shared" si="11"/>
        <v>4.3248890944281727E-2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866</v>
      </c>
      <c r="D14" s="252">
        <v>1080</v>
      </c>
      <c r="E14" s="252">
        <v>1571</v>
      </c>
      <c r="F14" s="258">
        <f t="shared" si="0"/>
        <v>1.6659950370103288E-2</v>
      </c>
      <c r="G14" s="252">
        <v>1978</v>
      </c>
      <c r="H14" s="260">
        <f t="shared" si="3"/>
        <v>0.25907065563335463</v>
      </c>
      <c r="I14" s="259">
        <f t="shared" si="4"/>
        <v>407</v>
      </c>
      <c r="J14" s="258">
        <f t="shared" si="5"/>
        <v>1.6721050940876121E-2</v>
      </c>
      <c r="K14" s="252">
        <v>1747</v>
      </c>
      <c r="L14" s="260">
        <f t="shared" si="6"/>
        <v>-0.11678463094034375</v>
      </c>
      <c r="M14" s="259">
        <f t="shared" si="7"/>
        <v>-231</v>
      </c>
      <c r="N14" s="258">
        <f t="shared" si="8"/>
        <v>1.4887470493493656E-2</v>
      </c>
      <c r="O14" s="252">
        <v>1607</v>
      </c>
      <c r="P14" s="260">
        <f t="shared" si="9"/>
        <v>-8.0137378362907796E-2</v>
      </c>
      <c r="Q14" s="259">
        <f t="shared" si="10"/>
        <v>-140</v>
      </c>
      <c r="R14" s="260">
        <f t="shared" si="1"/>
        <v>0.8556581986143188</v>
      </c>
      <c r="S14" s="259">
        <f t="shared" si="2"/>
        <v>741</v>
      </c>
      <c r="T14" s="258">
        <f t="shared" si="11"/>
        <v>1.3762567870784304E-2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3282</v>
      </c>
      <c r="D15" s="252">
        <v>51</v>
      </c>
      <c r="E15" s="252">
        <v>2444</v>
      </c>
      <c r="F15" s="253">
        <f t="shared" si="0"/>
        <v>2.5917834948779403E-2</v>
      </c>
      <c r="G15" s="252">
        <v>1507</v>
      </c>
      <c r="H15" s="264">
        <f t="shared" si="3"/>
        <v>-0.38338788870703766</v>
      </c>
      <c r="I15" s="255">
        <f t="shared" si="4"/>
        <v>-937</v>
      </c>
      <c r="J15" s="253">
        <f t="shared" si="5"/>
        <v>1.2739445787613912E-2</v>
      </c>
      <c r="K15" s="252">
        <v>4083</v>
      </c>
      <c r="L15" s="260">
        <f t="shared" si="6"/>
        <v>1.7093563370935634</v>
      </c>
      <c r="M15" s="259">
        <f t="shared" si="7"/>
        <v>2576</v>
      </c>
      <c r="N15" s="258">
        <f t="shared" si="8"/>
        <v>3.479424271604728E-2</v>
      </c>
      <c r="O15" s="252">
        <v>4256</v>
      </c>
      <c r="P15" s="260">
        <f t="shared" si="9"/>
        <v>4.2370805780063581E-2</v>
      </c>
      <c r="Q15" s="259">
        <f t="shared" si="10"/>
        <v>173</v>
      </c>
      <c r="R15" s="260">
        <f t="shared" si="1"/>
        <v>0.29677026203534429</v>
      </c>
      <c r="S15" s="259">
        <f t="shared" si="2"/>
        <v>974</v>
      </c>
      <c r="T15" s="258">
        <f t="shared" si="11"/>
        <v>3.644896630868575E-2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4040</v>
      </c>
      <c r="D16" s="252">
        <f>D6-SUM(D7:D15)</f>
        <v>526</v>
      </c>
      <c r="E16" s="252">
        <f>E6-SUM(E7:E15)</f>
        <v>3497</v>
      </c>
      <c r="F16" s="258">
        <f t="shared" si="0"/>
        <v>3.7084561708625847E-2</v>
      </c>
      <c r="G16" s="252">
        <f>G6-SUM(G7:G15)</f>
        <v>3864</v>
      </c>
      <c r="H16" s="260">
        <f t="shared" si="3"/>
        <v>0.10494709751215336</v>
      </c>
      <c r="I16" s="259">
        <f t="shared" si="4"/>
        <v>367</v>
      </c>
      <c r="J16" s="258">
        <f t="shared" si="5"/>
        <v>3.2664378582176613E-2</v>
      </c>
      <c r="K16" s="252">
        <f>K6-SUM(K7:K15)</f>
        <v>2991</v>
      </c>
      <c r="L16" s="260">
        <f t="shared" si="6"/>
        <v>-0.22593167701863359</v>
      </c>
      <c r="M16" s="259">
        <f t="shared" si="7"/>
        <v>-873</v>
      </c>
      <c r="N16" s="258">
        <f t="shared" si="8"/>
        <v>2.5488508440778206E-2</v>
      </c>
      <c r="O16" s="252">
        <f>O6-SUM(O7:O15)</f>
        <v>3272</v>
      </c>
      <c r="P16" s="260">
        <f t="shared" si="9"/>
        <v>9.3948512203276602E-2</v>
      </c>
      <c r="Q16" s="259">
        <f t="shared" si="10"/>
        <v>281</v>
      </c>
      <c r="R16" s="260">
        <f t="shared" si="1"/>
        <v>-0.19009900990099005</v>
      </c>
      <c r="S16" s="259">
        <f t="shared" si="2"/>
        <v>-768</v>
      </c>
      <c r="T16" s="258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248294</v>
      </c>
      <c r="D136" s="228">
        <v>384253</v>
      </c>
      <c r="E136" s="228">
        <v>593573</v>
      </c>
      <c r="F136" s="228">
        <v>612478</v>
      </c>
      <c r="G136" s="229">
        <f>F136/E136-1</f>
        <v>3.1849494501939857E-2</v>
      </c>
      <c r="H136" s="228">
        <f>F136-E136</f>
        <v>18905</v>
      </c>
      <c r="I136" s="229">
        <f>F136/F$136</f>
        <v>1</v>
      </c>
      <c r="J136" s="228">
        <v>636461</v>
      </c>
      <c r="K136" s="229">
        <f>H136/H$136</f>
        <v>1</v>
      </c>
      <c r="L136" s="229">
        <f>J136/F136-1</f>
        <v>3.915732483452472E-2</v>
      </c>
      <c r="M136" s="228">
        <f>J136-F136</f>
        <v>23983</v>
      </c>
      <c r="N136" s="229">
        <f>J136/C136-1</f>
        <v>1.5633362062715972</v>
      </c>
      <c r="O136" s="228">
        <f>J136-C136</f>
        <v>388167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49521</v>
      </c>
      <c r="D137" s="252">
        <v>120918</v>
      </c>
      <c r="E137" s="252">
        <v>120397</v>
      </c>
      <c r="F137" s="252">
        <v>106138</v>
      </c>
      <c r="G137" s="258">
        <f t="shared" ref="G137:G146" si="12">F137/E137-1</f>
        <v>-0.11843318355108512</v>
      </c>
      <c r="H137" s="265">
        <f t="shared" ref="H137:H146" si="13">F137-E137</f>
        <v>-14259</v>
      </c>
      <c r="I137" s="260">
        <f t="shared" ref="I137:K146" si="14">F137/F$136</f>
        <v>0.17329275500507774</v>
      </c>
      <c r="J137" s="252">
        <v>101169</v>
      </c>
      <c r="K137" s="260">
        <f t="shared" si="14"/>
        <v>-0.75424490875429784</v>
      </c>
      <c r="L137" s="260">
        <f t="shared" ref="L137:L146" si="15">J137/F137-1</f>
        <v>-4.6816408826245048E-2</v>
      </c>
      <c r="M137" s="259">
        <f t="shared" ref="M137:M146" si="16">J137-F137</f>
        <v>-4969</v>
      </c>
      <c r="N137" s="258">
        <f t="shared" ref="N137:N145" si="17">J137/C137-1</f>
        <v>1.0429514751317623</v>
      </c>
      <c r="O137" s="252">
        <f t="shared" ref="O137:O146" si="18">J137-C137</f>
        <v>51648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26848</v>
      </c>
      <c r="D138" s="252">
        <v>39986</v>
      </c>
      <c r="E138" s="252">
        <v>75857</v>
      </c>
      <c r="F138" s="252">
        <v>67064</v>
      </c>
      <c r="G138" s="258">
        <f t="shared" si="12"/>
        <v>-0.1159154725338466</v>
      </c>
      <c r="H138" s="265">
        <f t="shared" si="13"/>
        <v>-8793</v>
      </c>
      <c r="I138" s="260">
        <f t="shared" si="14"/>
        <v>0.10949617782189727</v>
      </c>
      <c r="J138" s="252">
        <v>64415</v>
      </c>
      <c r="K138" s="260">
        <f t="shared" si="14"/>
        <v>-0.4651150489288548</v>
      </c>
      <c r="L138" s="260">
        <f t="shared" si="15"/>
        <v>-3.9499582488369267E-2</v>
      </c>
      <c r="M138" s="259">
        <f t="shared" si="16"/>
        <v>-2649</v>
      </c>
      <c r="N138" s="258">
        <f t="shared" si="17"/>
        <v>1.3992476162097733</v>
      </c>
      <c r="O138" s="252">
        <f t="shared" si="18"/>
        <v>37567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681</v>
      </c>
      <c r="D139" s="252">
        <v>2535</v>
      </c>
      <c r="E139" s="252">
        <v>3247</v>
      </c>
      <c r="F139" s="252">
        <v>5439</v>
      </c>
      <c r="G139" s="258">
        <f t="shared" si="12"/>
        <v>0.67508469356328926</v>
      </c>
      <c r="H139" s="266">
        <f t="shared" si="13"/>
        <v>2192</v>
      </c>
      <c r="I139" s="264">
        <f t="shared" si="14"/>
        <v>8.8803189665587982E-3</v>
      </c>
      <c r="J139" s="252">
        <v>3803</v>
      </c>
      <c r="K139" s="264">
        <f t="shared" si="14"/>
        <v>0.11594816186194129</v>
      </c>
      <c r="L139" s="260">
        <f t="shared" si="15"/>
        <v>-0.30079058650487223</v>
      </c>
      <c r="M139" s="259">
        <f t="shared" si="16"/>
        <v>-1636</v>
      </c>
      <c r="N139" s="258">
        <f t="shared" si="17"/>
        <v>4.5844346549192361</v>
      </c>
      <c r="O139" s="252">
        <f t="shared" si="18"/>
        <v>3122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74813</v>
      </c>
      <c r="D140" s="252">
        <v>114704</v>
      </c>
      <c r="E140" s="252">
        <v>244952</v>
      </c>
      <c r="F140" s="252">
        <v>249820</v>
      </c>
      <c r="G140" s="258">
        <f t="shared" si="12"/>
        <v>1.987328129592747E-2</v>
      </c>
      <c r="H140" s="265">
        <f t="shared" si="13"/>
        <v>4868</v>
      </c>
      <c r="I140" s="260">
        <f t="shared" si="14"/>
        <v>0.40788403828382408</v>
      </c>
      <c r="J140" s="252">
        <v>275953</v>
      </c>
      <c r="K140" s="260">
        <f t="shared" si="14"/>
        <v>0.25749801639777836</v>
      </c>
      <c r="L140" s="260">
        <f t="shared" si="15"/>
        <v>0.1046073172684332</v>
      </c>
      <c r="M140" s="259">
        <f t="shared" si="16"/>
        <v>26133</v>
      </c>
      <c r="N140" s="258">
        <f t="shared" si="17"/>
        <v>2.6885701682862604</v>
      </c>
      <c r="O140" s="252">
        <f t="shared" si="18"/>
        <v>201140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25621</v>
      </c>
      <c r="D141" s="252">
        <v>20278</v>
      </c>
      <c r="E141" s="252">
        <v>32271</v>
      </c>
      <c r="F141" s="252">
        <v>36164</v>
      </c>
      <c r="G141" s="258">
        <f t="shared" si="12"/>
        <v>0.12063462551516846</v>
      </c>
      <c r="H141" s="266">
        <f t="shared" si="13"/>
        <v>3893</v>
      </c>
      <c r="I141" s="264">
        <f t="shared" si="14"/>
        <v>5.9045386119991251E-2</v>
      </c>
      <c r="J141" s="252">
        <v>33708</v>
      </c>
      <c r="K141" s="264">
        <f t="shared" si="14"/>
        <v>0.20592435863528166</v>
      </c>
      <c r="L141" s="260">
        <f t="shared" si="15"/>
        <v>-6.791284149983412E-2</v>
      </c>
      <c r="M141" s="259">
        <f t="shared" si="16"/>
        <v>-2456</v>
      </c>
      <c r="N141" s="258">
        <f t="shared" si="17"/>
        <v>0.31563951446079397</v>
      </c>
      <c r="O141" s="252">
        <f t="shared" si="18"/>
        <v>8087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33780</v>
      </c>
      <c r="D142" s="252">
        <v>51310</v>
      </c>
      <c r="E142" s="252">
        <v>65021</v>
      </c>
      <c r="F142" s="252">
        <v>80309</v>
      </c>
      <c r="G142" s="258">
        <f t="shared" si="12"/>
        <v>0.23512403684963323</v>
      </c>
      <c r="H142" s="265">
        <f t="shared" si="13"/>
        <v>15288</v>
      </c>
      <c r="I142" s="260">
        <f t="shared" si="14"/>
        <v>0.1311214443620832</v>
      </c>
      <c r="J142" s="252">
        <v>80773</v>
      </c>
      <c r="K142" s="260">
        <f t="shared" si="14"/>
        <v>0.80867495371594811</v>
      </c>
      <c r="L142" s="260">
        <f t="shared" si="15"/>
        <v>5.7776836967213807E-3</v>
      </c>
      <c r="M142" s="259">
        <f t="shared" si="16"/>
        <v>464</v>
      </c>
      <c r="N142" s="258">
        <f t="shared" si="17"/>
        <v>1.3911486086441682</v>
      </c>
      <c r="O142" s="252">
        <f t="shared" si="18"/>
        <v>46993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7339</v>
      </c>
      <c r="D143" s="252">
        <v>10731</v>
      </c>
      <c r="E143" s="252">
        <v>17520</v>
      </c>
      <c r="F143" s="252">
        <v>25698</v>
      </c>
      <c r="G143" s="258">
        <f t="shared" si="12"/>
        <v>0.46678082191780823</v>
      </c>
      <c r="H143" s="266">
        <f t="shared" si="13"/>
        <v>8178</v>
      </c>
      <c r="I143" s="264">
        <f t="shared" si="14"/>
        <v>4.1957425409565728E-2</v>
      </c>
      <c r="J143" s="252">
        <v>23944</v>
      </c>
      <c r="K143" s="264">
        <f t="shared" si="14"/>
        <v>0.43258397249404917</v>
      </c>
      <c r="L143" s="260">
        <f t="shared" si="15"/>
        <v>-6.8254338859055186E-2</v>
      </c>
      <c r="M143" s="259">
        <f t="shared" si="16"/>
        <v>-1754</v>
      </c>
      <c r="N143" s="258">
        <f t="shared" si="17"/>
        <v>2.2625698324022347</v>
      </c>
      <c r="O143" s="252">
        <f t="shared" si="18"/>
        <v>16605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6781</v>
      </c>
      <c r="D144" s="252">
        <v>11021</v>
      </c>
      <c r="E144" s="252">
        <v>9118</v>
      </c>
      <c r="F144" s="252">
        <v>11280</v>
      </c>
      <c r="G144" s="258">
        <f t="shared" si="12"/>
        <v>0.23711340206185572</v>
      </c>
      <c r="H144" s="265">
        <f t="shared" si="13"/>
        <v>2162</v>
      </c>
      <c r="I144" s="260">
        <f t="shared" si="14"/>
        <v>1.8416988038754044E-2</v>
      </c>
      <c r="J144" s="252">
        <v>10812</v>
      </c>
      <c r="K144" s="260">
        <f t="shared" si="14"/>
        <v>0.1143612800846337</v>
      </c>
      <c r="L144" s="260">
        <f t="shared" si="15"/>
        <v>-4.1489361702127692E-2</v>
      </c>
      <c r="M144" s="259">
        <f t="shared" si="16"/>
        <v>-468</v>
      </c>
      <c r="N144" s="258">
        <f t="shared" si="17"/>
        <v>0.59445509511871397</v>
      </c>
      <c r="O144" s="252">
        <f t="shared" si="18"/>
        <v>4031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15343</v>
      </c>
      <c r="D145" s="252">
        <v>4744</v>
      </c>
      <c r="E145" s="252">
        <v>9037</v>
      </c>
      <c r="F145" s="252">
        <v>15069</v>
      </c>
      <c r="G145" s="258">
        <f t="shared" si="12"/>
        <v>0.66747814540223516</v>
      </c>
      <c r="H145" s="266">
        <f t="shared" si="13"/>
        <v>6032</v>
      </c>
      <c r="I145" s="264">
        <f t="shared" si="14"/>
        <v>2.4603332691133396E-2</v>
      </c>
      <c r="J145" s="252">
        <v>23750</v>
      </c>
      <c r="K145" s="264">
        <f t="shared" si="14"/>
        <v>0.31906902935731291</v>
      </c>
      <c r="L145" s="260">
        <f t="shared" si="15"/>
        <v>0.57608334992368437</v>
      </c>
      <c r="M145" s="259">
        <f t="shared" si="16"/>
        <v>8681</v>
      </c>
      <c r="N145" s="258">
        <f t="shared" si="17"/>
        <v>0.54793717004497156</v>
      </c>
      <c r="O145" s="252">
        <f t="shared" si="18"/>
        <v>8407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7567</v>
      </c>
      <c r="D146" s="252">
        <f>D136-SUM(D137:D145)</f>
        <v>8026</v>
      </c>
      <c r="E146" s="252">
        <f>E136-SUM(E137:E145)</f>
        <v>16153</v>
      </c>
      <c r="F146" s="252">
        <f>F136-SUM(F137:F145)</f>
        <v>15497</v>
      </c>
      <c r="G146" s="258">
        <f t="shared" si="12"/>
        <v>-4.0611651086485456E-2</v>
      </c>
      <c r="H146" s="265">
        <f t="shared" si="13"/>
        <v>-656</v>
      </c>
      <c r="I146" s="260">
        <f t="shared" si="14"/>
        <v>2.5302133301114488E-2</v>
      </c>
      <c r="J146" s="252">
        <f>J136-SUM(J137:J145)</f>
        <v>18134</v>
      </c>
      <c r="K146" s="260">
        <f t="shared" si="14"/>
        <v>-3.4699814863792644E-2</v>
      </c>
      <c r="L146" s="260">
        <f t="shared" si="15"/>
        <v>0.17016196683229001</v>
      </c>
      <c r="M146" s="259">
        <f t="shared" si="16"/>
        <v>2637</v>
      </c>
      <c r="N146" s="258">
        <f>J146/C146-1</f>
        <v>1.3964583058015068</v>
      </c>
      <c r="O146" s="252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5BF6-953D-4A84-9B1C-D51F059B540F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254</v>
      </c>
      <c r="D5" s="241" t="s">
        <v>255</v>
      </c>
      <c r="E5" s="241" t="s">
        <v>256</v>
      </c>
      <c r="F5" s="242" t="str">
        <f>CONCATENATE("%/s total Tenerife ",RIGHT(E5,4))</f>
        <v>%/s total Tenerife 2022</v>
      </c>
      <c r="G5" s="241" t="s">
        <v>257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258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259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51219</v>
      </c>
      <c r="D6" s="243">
        <v>60872</v>
      </c>
      <c r="E6" s="243">
        <v>66276</v>
      </c>
      <c r="F6" s="244">
        <f>E6/$E$6</f>
        <v>1</v>
      </c>
      <c r="G6" s="243">
        <v>69280</v>
      </c>
      <c r="H6" s="244">
        <f>G6/E6-1</f>
        <v>4.53256080632507E-2</v>
      </c>
      <c r="I6" s="243">
        <f>G6-E6</f>
        <v>3004</v>
      </c>
      <c r="J6" s="244">
        <f>G6/$G$6</f>
        <v>1</v>
      </c>
      <c r="K6" s="243">
        <v>67716</v>
      </c>
      <c r="L6" s="244">
        <f>K6/G6-1</f>
        <v>-2.2575057736720527E-2</v>
      </c>
      <c r="M6" s="243">
        <f>K6-G6</f>
        <v>-1564</v>
      </c>
      <c r="N6" s="244">
        <f>K6/$K$6</f>
        <v>1</v>
      </c>
      <c r="O6" s="243">
        <v>59020</v>
      </c>
      <c r="P6" s="244">
        <f>O6/K6-1</f>
        <v>-0.12841868982219862</v>
      </c>
      <c r="Q6" s="243">
        <f>O6-K6</f>
        <v>-8696</v>
      </c>
      <c r="R6" s="244">
        <f>IFERROR(O6/C6-1,"-")</f>
        <v>0.15230676116284969</v>
      </c>
      <c r="S6" s="243">
        <f>O6-C6</f>
        <v>7801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9378</v>
      </c>
      <c r="D7" s="252">
        <v>19854</v>
      </c>
      <c r="E7" s="252">
        <v>12038</v>
      </c>
      <c r="F7" s="258">
        <f t="shared" ref="F7:F16" si="0">E7/$E$6</f>
        <v>0.18163437745186795</v>
      </c>
      <c r="G7" s="252">
        <v>9658</v>
      </c>
      <c r="H7" s="260">
        <f>G7/E7-1</f>
        <v>-0.1977072603422495</v>
      </c>
      <c r="I7" s="259">
        <f>G7-E7</f>
        <v>-2380</v>
      </c>
      <c r="J7" s="258">
        <f>G7/$G$6</f>
        <v>0.13940531177829099</v>
      </c>
      <c r="K7" s="252">
        <v>8929</v>
      </c>
      <c r="L7" s="260">
        <f>K7/G7-1</f>
        <v>-7.5481466142058418E-2</v>
      </c>
      <c r="M7" s="259">
        <f>K7-G7</f>
        <v>-729</v>
      </c>
      <c r="N7" s="258">
        <f>K7/$K$6</f>
        <v>0.13185953098233799</v>
      </c>
      <c r="O7" s="252">
        <v>6782</v>
      </c>
      <c r="P7" s="260">
        <f>O7/K7-1</f>
        <v>-0.24045245828200246</v>
      </c>
      <c r="Q7" s="259">
        <f>O7-K7</f>
        <v>-2147</v>
      </c>
      <c r="R7" s="260">
        <f t="shared" ref="R7:R16" si="1">IFERROR(O7/C7-1,"-")</f>
        <v>-0.27681808487950521</v>
      </c>
      <c r="S7" s="259">
        <f t="shared" ref="S7:S16" si="2">O7-C7</f>
        <v>-2596</v>
      </c>
      <c r="T7" s="258">
        <f>O7/$O$6</f>
        <v>0.11491019993222637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5079</v>
      </c>
      <c r="D8" s="252">
        <v>7270</v>
      </c>
      <c r="E8" s="252">
        <v>6458</v>
      </c>
      <c r="F8" s="258">
        <f t="shared" si="0"/>
        <v>9.7441004285110752E-2</v>
      </c>
      <c r="G8" s="252">
        <v>4860</v>
      </c>
      <c r="H8" s="260">
        <f t="shared" ref="H8:H16" si="3">G8/E8-1</f>
        <v>-0.24744502942087332</v>
      </c>
      <c r="I8" s="259">
        <f t="shared" ref="I8:I16" si="4">G8-E8</f>
        <v>-1598</v>
      </c>
      <c r="J8" s="258">
        <f t="shared" ref="J8:J16" si="5">G8/$G$6</f>
        <v>7.0150115473441105E-2</v>
      </c>
      <c r="K8" s="252">
        <v>6854</v>
      </c>
      <c r="L8" s="260">
        <f t="shared" ref="L8:L16" si="6">K8/G8-1</f>
        <v>0.41028806584362143</v>
      </c>
      <c r="M8" s="259">
        <f t="shared" ref="M8:M16" si="7">K8-G8</f>
        <v>1994</v>
      </c>
      <c r="N8" s="258">
        <f t="shared" ref="N8:N16" si="8">K8/$K$6</f>
        <v>0.10121684683088192</v>
      </c>
      <c r="O8" s="252">
        <v>5817</v>
      </c>
      <c r="P8" s="260">
        <f t="shared" ref="P8:P16" si="9">O8/K8-1</f>
        <v>-0.15129851181791654</v>
      </c>
      <c r="Q8" s="259">
        <f t="shared" ref="Q8:Q16" si="10">O8-K8</f>
        <v>-1037</v>
      </c>
      <c r="R8" s="260">
        <f t="shared" si="1"/>
        <v>0.145304193738925</v>
      </c>
      <c r="S8" s="259">
        <f t="shared" si="2"/>
        <v>738</v>
      </c>
      <c r="T8" s="258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5" t="s">
        <v>46</v>
      </c>
      <c r="C9" s="252">
        <v>538</v>
      </c>
      <c r="D9" s="252">
        <v>116</v>
      </c>
      <c r="E9" s="252">
        <v>199</v>
      </c>
      <c r="F9" s="253">
        <f t="shared" si="0"/>
        <v>3.0025952079184019E-3</v>
      </c>
      <c r="G9" s="252">
        <v>4805</v>
      </c>
      <c r="H9" s="264">
        <f t="shared" si="3"/>
        <v>23.145728643216081</v>
      </c>
      <c r="I9" s="255">
        <f t="shared" si="4"/>
        <v>4606</v>
      </c>
      <c r="J9" s="253">
        <f t="shared" si="5"/>
        <v>6.9356235565819865E-2</v>
      </c>
      <c r="K9" s="252">
        <v>2372</v>
      </c>
      <c r="L9" s="260">
        <f t="shared" si="6"/>
        <v>-0.50634755463059311</v>
      </c>
      <c r="M9" s="259">
        <f t="shared" si="7"/>
        <v>-2433</v>
      </c>
      <c r="N9" s="258">
        <f t="shared" si="8"/>
        <v>3.5028649063736782E-2</v>
      </c>
      <c r="O9" s="252">
        <v>1304</v>
      </c>
      <c r="P9" s="260">
        <f t="shared" si="9"/>
        <v>-0.4502529510961214</v>
      </c>
      <c r="Q9" s="259">
        <f t="shared" si="10"/>
        <v>-1068</v>
      </c>
      <c r="R9" s="260">
        <f t="shared" si="1"/>
        <v>1.4237918215613381</v>
      </c>
      <c r="S9" s="259">
        <f t="shared" si="2"/>
        <v>766</v>
      </c>
      <c r="T9" s="258">
        <f t="shared" si="11"/>
        <v>2.2094205354117248E-2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8752</v>
      </c>
      <c r="D10" s="252">
        <v>4667</v>
      </c>
      <c r="E10" s="252">
        <v>14394</v>
      </c>
      <c r="F10" s="258">
        <f t="shared" si="0"/>
        <v>0.21718269056672099</v>
      </c>
      <c r="G10" s="252">
        <v>11792</v>
      </c>
      <c r="H10" s="260">
        <f t="shared" si="3"/>
        <v>-0.18076976517993604</v>
      </c>
      <c r="I10" s="259">
        <f t="shared" si="4"/>
        <v>-2602</v>
      </c>
      <c r="J10" s="258">
        <f t="shared" si="5"/>
        <v>0.17020785219399537</v>
      </c>
      <c r="K10" s="252">
        <v>12804</v>
      </c>
      <c r="L10" s="260">
        <f t="shared" si="6"/>
        <v>8.582089552238803E-2</v>
      </c>
      <c r="M10" s="259">
        <f t="shared" si="7"/>
        <v>1012</v>
      </c>
      <c r="N10" s="258">
        <f t="shared" si="8"/>
        <v>0.18908382066276802</v>
      </c>
      <c r="O10" s="252">
        <v>12202</v>
      </c>
      <c r="P10" s="260">
        <f t="shared" si="9"/>
        <v>-4.7016557325835651E-2</v>
      </c>
      <c r="Q10" s="259">
        <f t="shared" si="10"/>
        <v>-602</v>
      </c>
      <c r="R10" s="260">
        <f t="shared" si="1"/>
        <v>0.3941956124314443</v>
      </c>
      <c r="S10" s="259">
        <f t="shared" si="2"/>
        <v>3450</v>
      </c>
      <c r="T10" s="258">
        <f>O10/$O$6</f>
        <v>0.20674347678752966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</v>
      </c>
      <c r="D11" s="252">
        <v>3730</v>
      </c>
      <c r="E11" s="252">
        <v>3257</v>
      </c>
      <c r="F11" s="253">
        <f t="shared" si="0"/>
        <v>4.9142977850202184E-2</v>
      </c>
      <c r="G11" s="252">
        <v>2940</v>
      </c>
      <c r="H11" s="264">
        <f t="shared" si="3"/>
        <v>-9.7328830211851347E-2</v>
      </c>
      <c r="I11" s="255">
        <f t="shared" si="4"/>
        <v>-317</v>
      </c>
      <c r="J11" s="253">
        <f t="shared" si="5"/>
        <v>4.2436489607390299E-2</v>
      </c>
      <c r="K11" s="252">
        <v>2070</v>
      </c>
      <c r="L11" s="260">
        <f t="shared" si="6"/>
        <v>-0.29591836734693877</v>
      </c>
      <c r="M11" s="259">
        <f t="shared" si="7"/>
        <v>-870</v>
      </c>
      <c r="N11" s="258">
        <f t="shared" si="8"/>
        <v>3.0568846358320044E-2</v>
      </c>
      <c r="O11" s="252">
        <v>2317</v>
      </c>
      <c r="P11" s="260">
        <f t="shared" si="9"/>
        <v>0.11932367149758449</v>
      </c>
      <c r="Q11" s="259">
        <f t="shared" si="10"/>
        <v>247</v>
      </c>
      <c r="R11" s="260">
        <f t="shared" si="1"/>
        <v>0.59682977257064085</v>
      </c>
      <c r="S11" s="259">
        <f t="shared" si="2"/>
        <v>866</v>
      </c>
      <c r="T11" s="258">
        <f t="shared" si="11"/>
        <v>3.9257878685191462E-2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13715</v>
      </c>
      <c r="D12" s="252">
        <v>7536</v>
      </c>
      <c r="E12" s="252">
        <v>11910</v>
      </c>
      <c r="F12" s="258">
        <f t="shared" si="0"/>
        <v>0.17970305993119681</v>
      </c>
      <c r="G12" s="252">
        <v>17222</v>
      </c>
      <c r="H12" s="260">
        <f t="shared" si="3"/>
        <v>0.44601175482787569</v>
      </c>
      <c r="I12" s="259">
        <f t="shared" si="4"/>
        <v>5312</v>
      </c>
      <c r="J12" s="258">
        <f t="shared" si="5"/>
        <v>0.24858545034642032</v>
      </c>
      <c r="K12" s="252">
        <v>16350</v>
      </c>
      <c r="L12" s="260">
        <f t="shared" si="6"/>
        <v>-5.0632911392405111E-2</v>
      </c>
      <c r="M12" s="259">
        <f t="shared" si="7"/>
        <v>-872</v>
      </c>
      <c r="N12" s="258">
        <f t="shared" si="8"/>
        <v>0.24144958355484672</v>
      </c>
      <c r="O12" s="252">
        <v>18964</v>
      </c>
      <c r="P12" s="260">
        <f t="shared" si="9"/>
        <v>0.15987767584097856</v>
      </c>
      <c r="Q12" s="259">
        <f t="shared" si="10"/>
        <v>2614</v>
      </c>
      <c r="R12" s="260">
        <f t="shared" si="1"/>
        <v>0.38271965001822816</v>
      </c>
      <c r="S12" s="259">
        <f t="shared" si="2"/>
        <v>5249</v>
      </c>
      <c r="T12" s="258">
        <f t="shared" si="11"/>
        <v>0.32131480853947814</v>
      </c>
      <c r="V12" s="29"/>
      <c r="W12" s="79"/>
      <c r="AE12" s="1"/>
    </row>
    <row r="13" spans="1:31" s="4" customFormat="1" x14ac:dyDescent="0.25">
      <c r="B13" s="235" t="s">
        <v>49</v>
      </c>
      <c r="C13" s="252">
        <v>4239</v>
      </c>
      <c r="D13" s="252">
        <v>1608</v>
      </c>
      <c r="E13" s="252">
        <v>3234</v>
      </c>
      <c r="F13" s="253">
        <f t="shared" si="0"/>
        <v>4.8795944233206594E-2</v>
      </c>
      <c r="G13" s="252">
        <v>2601</v>
      </c>
      <c r="H13" s="264">
        <f t="shared" si="3"/>
        <v>-0.19573283858998147</v>
      </c>
      <c r="I13" s="255">
        <f t="shared" si="4"/>
        <v>-633</v>
      </c>
      <c r="J13" s="253">
        <f t="shared" si="5"/>
        <v>3.7543302540415706E-2</v>
      </c>
      <c r="K13" s="252">
        <v>1796</v>
      </c>
      <c r="L13" s="260">
        <f t="shared" si="6"/>
        <v>-0.30949634755863131</v>
      </c>
      <c r="M13" s="259">
        <f t="shared" si="7"/>
        <v>-805</v>
      </c>
      <c r="N13" s="258">
        <f t="shared" si="8"/>
        <v>2.6522535294465119E-2</v>
      </c>
      <c r="O13" s="252">
        <v>2125</v>
      </c>
      <c r="P13" s="260">
        <f t="shared" si="9"/>
        <v>0.18318485523385308</v>
      </c>
      <c r="Q13" s="259">
        <f t="shared" si="10"/>
        <v>329</v>
      </c>
      <c r="R13" s="260">
        <f t="shared" si="1"/>
        <v>-0.4987025241802312</v>
      </c>
      <c r="S13" s="259">
        <f t="shared" si="2"/>
        <v>-2114</v>
      </c>
      <c r="T13" s="258">
        <f t="shared" si="11"/>
        <v>3.6004744154523892E-2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1763</v>
      </c>
      <c r="D14" s="252">
        <v>8191</v>
      </c>
      <c r="E14" s="252">
        <v>2036</v>
      </c>
      <c r="F14" s="258">
        <f t="shared" si="0"/>
        <v>3.0720019313175206E-2</v>
      </c>
      <c r="G14" s="252">
        <v>2600</v>
      </c>
      <c r="H14" s="260">
        <f t="shared" si="3"/>
        <v>0.27701375245579563</v>
      </c>
      <c r="I14" s="259">
        <f t="shared" si="4"/>
        <v>564</v>
      </c>
      <c r="J14" s="258">
        <f t="shared" si="5"/>
        <v>3.7528868360277134E-2</v>
      </c>
      <c r="K14" s="252">
        <v>2968</v>
      </c>
      <c r="L14" s="260">
        <f t="shared" si="6"/>
        <v>0.14153846153846161</v>
      </c>
      <c r="M14" s="259">
        <f t="shared" si="7"/>
        <v>368</v>
      </c>
      <c r="N14" s="258">
        <f t="shared" si="8"/>
        <v>4.3830114005552603E-2</v>
      </c>
      <c r="O14" s="252">
        <v>843</v>
      </c>
      <c r="P14" s="260">
        <f t="shared" si="9"/>
        <v>-0.71597035040431267</v>
      </c>
      <c r="Q14" s="259">
        <f t="shared" si="10"/>
        <v>-2125</v>
      </c>
      <c r="R14" s="260">
        <f t="shared" si="1"/>
        <v>-0.52183777651730012</v>
      </c>
      <c r="S14" s="259">
        <f t="shared" si="2"/>
        <v>-920</v>
      </c>
      <c r="T14" s="258">
        <f t="shared" si="11"/>
        <v>1.42832937987123E-2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2263</v>
      </c>
      <c r="D15" s="252">
        <v>3016</v>
      </c>
      <c r="E15" s="252">
        <v>4002</v>
      </c>
      <c r="F15" s="253">
        <f t="shared" si="0"/>
        <v>6.0383849357233385E-2</v>
      </c>
      <c r="G15" s="252">
        <v>4353</v>
      </c>
      <c r="H15" s="264">
        <f t="shared" si="3"/>
        <v>8.7706146926536777E-2</v>
      </c>
      <c r="I15" s="255">
        <f t="shared" si="4"/>
        <v>351</v>
      </c>
      <c r="J15" s="253">
        <f t="shared" si="5"/>
        <v>6.2831986143187066E-2</v>
      </c>
      <c r="K15" s="252">
        <v>4437</v>
      </c>
      <c r="L15" s="260">
        <f t="shared" si="6"/>
        <v>1.9297036526533473E-2</v>
      </c>
      <c r="M15" s="259">
        <f t="shared" si="7"/>
        <v>84</v>
      </c>
      <c r="N15" s="258">
        <f t="shared" si="8"/>
        <v>6.5523657628920789E-2</v>
      </c>
      <c r="O15" s="252">
        <v>1861</v>
      </c>
      <c r="P15" s="260">
        <f t="shared" si="9"/>
        <v>-0.58057245886860498</v>
      </c>
      <c r="Q15" s="259">
        <f t="shared" si="10"/>
        <v>-2576</v>
      </c>
      <c r="R15" s="260">
        <f t="shared" si="1"/>
        <v>-0.17764030048608037</v>
      </c>
      <c r="S15" s="259">
        <f t="shared" si="2"/>
        <v>-402</v>
      </c>
      <c r="T15" s="258">
        <f t="shared" si="11"/>
        <v>3.1531684174855981E-2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4041</v>
      </c>
      <c r="D16" s="252">
        <f>D6-SUM(D7:D15)</f>
        <v>4884</v>
      </c>
      <c r="E16" s="252">
        <f>E6-SUM(E7:E15)</f>
        <v>8748</v>
      </c>
      <c r="F16" s="258">
        <f t="shared" si="0"/>
        <v>0.13199348180336773</v>
      </c>
      <c r="G16" s="252">
        <f>G6-SUM(G7:G15)</f>
        <v>8449</v>
      </c>
      <c r="H16" s="260">
        <f t="shared" si="3"/>
        <v>-3.4179240969364422E-2</v>
      </c>
      <c r="I16" s="259">
        <f t="shared" si="4"/>
        <v>-299</v>
      </c>
      <c r="J16" s="258">
        <f t="shared" si="5"/>
        <v>0.12195438799076212</v>
      </c>
      <c r="K16" s="252">
        <f>K6-SUM(K7:K15)</f>
        <v>9136</v>
      </c>
      <c r="L16" s="260">
        <f t="shared" si="6"/>
        <v>8.1311397798556007E-2</v>
      </c>
      <c r="M16" s="259">
        <f t="shared" si="7"/>
        <v>687</v>
      </c>
      <c r="N16" s="258">
        <f t="shared" si="8"/>
        <v>0.13491641561817</v>
      </c>
      <c r="O16" s="252">
        <f>O6-SUM(O7:O15)</f>
        <v>6805</v>
      </c>
      <c r="P16" s="260">
        <f t="shared" si="9"/>
        <v>-0.25514448336252193</v>
      </c>
      <c r="Q16" s="259">
        <f t="shared" si="10"/>
        <v>-2331</v>
      </c>
      <c r="R16" s="260">
        <f t="shared" si="1"/>
        <v>0.68398911160603815</v>
      </c>
      <c r="S16" s="259">
        <f t="shared" si="2"/>
        <v>2764</v>
      </c>
      <c r="T16" s="258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208389</v>
      </c>
      <c r="D136" s="228">
        <v>416048</v>
      </c>
      <c r="E136" s="228">
        <v>423208</v>
      </c>
      <c r="F136" s="228">
        <v>428791</v>
      </c>
      <c r="G136" s="229">
        <f>F136/E136-1</f>
        <v>1.3192094667397569E-2</v>
      </c>
      <c r="H136" s="228">
        <f>F136-E136</f>
        <v>5583</v>
      </c>
      <c r="I136" s="229">
        <f>F136/F$136</f>
        <v>1</v>
      </c>
      <c r="J136" s="228">
        <v>421973</v>
      </c>
      <c r="K136" s="229">
        <f>H136/H$136</f>
        <v>1</v>
      </c>
      <c r="L136" s="229">
        <f>J136/F136-1</f>
        <v>-1.5900520300099585E-2</v>
      </c>
      <c r="M136" s="228">
        <f>J136-F136</f>
        <v>-6818</v>
      </c>
      <c r="N136" s="229">
        <f>J136/C136-1</f>
        <v>1.0249293388806513</v>
      </c>
      <c r="O136" s="228">
        <f>J136-C136</f>
        <v>213584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68476</v>
      </c>
      <c r="D137" s="252">
        <v>126666</v>
      </c>
      <c r="E137" s="252">
        <v>86811</v>
      </c>
      <c r="F137" s="252">
        <v>75374</v>
      </c>
      <c r="G137" s="258">
        <f t="shared" ref="G137:G146" si="12">F137/E137-1</f>
        <v>-0.13174597689232936</v>
      </c>
      <c r="H137" s="265">
        <f t="shared" ref="H137:H146" si="13">F137-E137</f>
        <v>-11437</v>
      </c>
      <c r="I137" s="260">
        <f t="shared" ref="I137:K146" si="14">F137/F$136</f>
        <v>0.17578260737748694</v>
      </c>
      <c r="J137" s="252">
        <v>60650</v>
      </c>
      <c r="K137" s="260">
        <f t="shared" si="14"/>
        <v>-2.0485402113559017</v>
      </c>
      <c r="L137" s="260">
        <f t="shared" ref="L137:L146" si="15">J137/F137-1</f>
        <v>-0.19534587523549229</v>
      </c>
      <c r="M137" s="259">
        <f t="shared" ref="M137:M146" si="16">J137-F137</f>
        <v>-14724</v>
      </c>
      <c r="N137" s="258">
        <f t="shared" ref="N137:N146" si="17">J137/C137-1</f>
        <v>-0.11428821776972953</v>
      </c>
      <c r="O137" s="252">
        <f t="shared" ref="O137:O146" si="18">J137-C137</f>
        <v>-7826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24912</v>
      </c>
      <c r="D138" s="252">
        <v>43482</v>
      </c>
      <c r="E138" s="252">
        <v>48094</v>
      </c>
      <c r="F138" s="252">
        <v>51902</v>
      </c>
      <c r="G138" s="258">
        <f t="shared" si="12"/>
        <v>7.9178275876408799E-2</v>
      </c>
      <c r="H138" s="265">
        <f t="shared" si="13"/>
        <v>3808</v>
      </c>
      <c r="I138" s="260">
        <f t="shared" si="14"/>
        <v>0.12104265248104555</v>
      </c>
      <c r="J138" s="252">
        <v>50245</v>
      </c>
      <c r="K138" s="260">
        <f t="shared" si="14"/>
        <v>0.68207057137739568</v>
      </c>
      <c r="L138" s="260">
        <f t="shared" si="15"/>
        <v>-3.1925552001849655E-2</v>
      </c>
      <c r="M138" s="259">
        <f t="shared" si="16"/>
        <v>-1657</v>
      </c>
      <c r="N138" s="258">
        <f t="shared" si="17"/>
        <v>1.0168994861913938</v>
      </c>
      <c r="O138" s="252">
        <f t="shared" si="18"/>
        <v>25333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1658</v>
      </c>
      <c r="D139" s="252">
        <v>2415</v>
      </c>
      <c r="E139" s="252">
        <v>3515</v>
      </c>
      <c r="F139" s="252">
        <v>14811</v>
      </c>
      <c r="G139" s="258">
        <f t="shared" si="12"/>
        <v>3.2136557610241825</v>
      </c>
      <c r="H139" s="266">
        <f t="shared" si="13"/>
        <v>11296</v>
      </c>
      <c r="I139" s="264">
        <f t="shared" si="14"/>
        <v>3.4541303338922691E-2</v>
      </c>
      <c r="J139" s="252">
        <v>7251</v>
      </c>
      <c r="K139" s="264">
        <f t="shared" si="14"/>
        <v>2.0232849722371484</v>
      </c>
      <c r="L139" s="260">
        <f t="shared" si="15"/>
        <v>-0.51043143609479436</v>
      </c>
      <c r="M139" s="259">
        <f t="shared" si="16"/>
        <v>-7560</v>
      </c>
      <c r="N139" s="258">
        <f t="shared" si="17"/>
        <v>3.3733413751507841</v>
      </c>
      <c r="O139" s="252">
        <f t="shared" si="18"/>
        <v>5593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28320</v>
      </c>
      <c r="D140" s="252">
        <v>66989</v>
      </c>
      <c r="E140" s="252">
        <v>97391</v>
      </c>
      <c r="F140" s="252">
        <v>92103</v>
      </c>
      <c r="G140" s="258">
        <f t="shared" si="12"/>
        <v>-5.4296598248298134E-2</v>
      </c>
      <c r="H140" s="265">
        <f t="shared" si="13"/>
        <v>-5288</v>
      </c>
      <c r="I140" s="260">
        <f t="shared" si="14"/>
        <v>0.21479695236140683</v>
      </c>
      <c r="J140" s="252">
        <v>106284</v>
      </c>
      <c r="K140" s="260">
        <f t="shared" si="14"/>
        <v>-0.94716102453877848</v>
      </c>
      <c r="L140" s="260">
        <f t="shared" si="15"/>
        <v>0.15396892609361257</v>
      </c>
      <c r="M140" s="259">
        <f t="shared" si="16"/>
        <v>14181</v>
      </c>
      <c r="N140" s="258">
        <f t="shared" si="17"/>
        <v>2.7529661016949154</v>
      </c>
      <c r="O140" s="252">
        <f t="shared" si="18"/>
        <v>77964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4963</v>
      </c>
      <c r="D141" s="252">
        <v>24120</v>
      </c>
      <c r="E141" s="252">
        <v>16359</v>
      </c>
      <c r="F141" s="252">
        <v>19520</v>
      </c>
      <c r="G141" s="258">
        <f t="shared" si="12"/>
        <v>0.19322696986368371</v>
      </c>
      <c r="H141" s="266">
        <f t="shared" si="13"/>
        <v>3161</v>
      </c>
      <c r="I141" s="264">
        <f t="shared" si="14"/>
        <v>4.5523343540326174E-2</v>
      </c>
      <c r="J141" s="252">
        <v>16099</v>
      </c>
      <c r="K141" s="264">
        <f t="shared" si="14"/>
        <v>0.56618305570481819</v>
      </c>
      <c r="L141" s="260">
        <f t="shared" si="15"/>
        <v>-0.17525614754098362</v>
      </c>
      <c r="M141" s="259">
        <f t="shared" si="16"/>
        <v>-3421</v>
      </c>
      <c r="N141" s="258">
        <f t="shared" si="17"/>
        <v>2.243804150715293</v>
      </c>
      <c r="O141" s="252">
        <f t="shared" si="18"/>
        <v>11136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27791</v>
      </c>
      <c r="D142" s="252">
        <v>53247</v>
      </c>
      <c r="E142" s="252">
        <v>69865</v>
      </c>
      <c r="F142" s="252">
        <v>66121</v>
      </c>
      <c r="G142" s="258">
        <f t="shared" si="12"/>
        <v>-5.3589064624633198E-2</v>
      </c>
      <c r="H142" s="265">
        <f t="shared" si="13"/>
        <v>-3744</v>
      </c>
      <c r="I142" s="260">
        <f t="shared" si="14"/>
        <v>0.1542033298273518</v>
      </c>
      <c r="J142" s="252">
        <v>75793</v>
      </c>
      <c r="K142" s="260">
        <f t="shared" si="14"/>
        <v>-0.67060720042987643</v>
      </c>
      <c r="L142" s="260">
        <f t="shared" si="15"/>
        <v>0.14627727953297742</v>
      </c>
      <c r="M142" s="259">
        <f t="shared" si="16"/>
        <v>9672</v>
      </c>
      <c r="N142" s="258">
        <f t="shared" si="17"/>
        <v>1.7272498290813574</v>
      </c>
      <c r="O142" s="252">
        <f t="shared" si="18"/>
        <v>48002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8684</v>
      </c>
      <c r="D143" s="252">
        <v>11001</v>
      </c>
      <c r="E143" s="252">
        <v>16289</v>
      </c>
      <c r="F143" s="252">
        <v>12024</v>
      </c>
      <c r="G143" s="258">
        <f t="shared" si="12"/>
        <v>-0.261833138928111</v>
      </c>
      <c r="H143" s="266">
        <f t="shared" si="13"/>
        <v>-4265</v>
      </c>
      <c r="I143" s="264">
        <f t="shared" si="14"/>
        <v>2.8041633336520589E-2</v>
      </c>
      <c r="J143" s="252">
        <v>11877</v>
      </c>
      <c r="K143" s="264">
        <f t="shared" si="14"/>
        <v>-0.76392620454952531</v>
      </c>
      <c r="L143" s="260">
        <f t="shared" si="15"/>
        <v>-1.2225548902195627E-2</v>
      </c>
      <c r="M143" s="259">
        <f t="shared" si="16"/>
        <v>-147</v>
      </c>
      <c r="N143" s="258">
        <f t="shared" si="17"/>
        <v>0.36768770152003682</v>
      </c>
      <c r="O143" s="252">
        <f t="shared" si="18"/>
        <v>3193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20058</v>
      </c>
      <c r="D144" s="252">
        <v>34195</v>
      </c>
      <c r="E144" s="252">
        <v>19943</v>
      </c>
      <c r="F144" s="252">
        <v>20738</v>
      </c>
      <c r="G144" s="258">
        <f t="shared" si="12"/>
        <v>3.9863611292182632E-2</v>
      </c>
      <c r="H144" s="265">
        <f t="shared" si="13"/>
        <v>795</v>
      </c>
      <c r="I144" s="260">
        <f t="shared" si="14"/>
        <v>4.8363888234594477E-2</v>
      </c>
      <c r="J144" s="252">
        <v>18376</v>
      </c>
      <c r="K144" s="260">
        <f t="shared" si="14"/>
        <v>0.14239656098871575</v>
      </c>
      <c r="L144" s="260">
        <f t="shared" si="15"/>
        <v>-0.1138971935577201</v>
      </c>
      <c r="M144" s="259">
        <f t="shared" si="16"/>
        <v>-2362</v>
      </c>
      <c r="N144" s="258">
        <f t="shared" si="17"/>
        <v>-8.3856815235816118E-2</v>
      </c>
      <c r="O144" s="252">
        <f t="shared" si="18"/>
        <v>-1682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8930</v>
      </c>
      <c r="D145" s="252">
        <v>21567</v>
      </c>
      <c r="E145" s="252">
        <v>23338</v>
      </c>
      <c r="F145" s="252">
        <v>31999</v>
      </c>
      <c r="G145" s="258">
        <f t="shared" si="12"/>
        <v>0.37111149198731685</v>
      </c>
      <c r="H145" s="266">
        <f t="shared" si="13"/>
        <v>8661</v>
      </c>
      <c r="I145" s="264">
        <f t="shared" si="14"/>
        <v>7.4626099894820552E-2</v>
      </c>
      <c r="J145" s="252">
        <v>37562</v>
      </c>
      <c r="K145" s="264">
        <f t="shared" si="14"/>
        <v>1.5513164965072541</v>
      </c>
      <c r="L145" s="260">
        <f t="shared" si="15"/>
        <v>0.17384918278696215</v>
      </c>
      <c r="M145" s="259">
        <f t="shared" si="16"/>
        <v>5563</v>
      </c>
      <c r="N145" s="258">
        <f t="shared" si="17"/>
        <v>3.2062709966405372</v>
      </c>
      <c r="O145" s="252">
        <f t="shared" si="18"/>
        <v>28632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14597</v>
      </c>
      <c r="D146" s="252">
        <f>D136-SUM(D137:D145)</f>
        <v>32366</v>
      </c>
      <c r="E146" s="252">
        <f>E136-SUM(E137:E145)</f>
        <v>41603</v>
      </c>
      <c r="F146" s="252">
        <f>F136-SUM(F137:F145)</f>
        <v>44199</v>
      </c>
      <c r="G146" s="258">
        <f t="shared" si="12"/>
        <v>6.2399346200995076E-2</v>
      </c>
      <c r="H146" s="265">
        <f t="shared" si="13"/>
        <v>2596</v>
      </c>
      <c r="I146" s="260">
        <f t="shared" si="14"/>
        <v>0.10307818960752441</v>
      </c>
      <c r="J146" s="252">
        <f>J136-SUM(J137:J145)</f>
        <v>37836</v>
      </c>
      <c r="K146" s="260">
        <f t="shared" si="14"/>
        <v>0.46498298405874977</v>
      </c>
      <c r="L146" s="260">
        <f t="shared" si="15"/>
        <v>-0.14396253308898388</v>
      </c>
      <c r="M146" s="259">
        <f t="shared" si="16"/>
        <v>-6363</v>
      </c>
      <c r="N146" s="258">
        <f t="shared" si="17"/>
        <v>1.592039460163047</v>
      </c>
      <c r="O146" s="252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6158-98B2-42D9-9CEF-5AA7B5ED45E6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201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49807</v>
      </c>
      <c r="D8" s="119">
        <f t="shared" ref="D8:D21" si="0">C8/C9-1</f>
        <v>-0.10554198692622652</v>
      </c>
    </row>
    <row r="9" spans="1:5" x14ac:dyDescent="0.25">
      <c r="A9" s="1"/>
      <c r="B9" s="117">
        <v>2023</v>
      </c>
      <c r="C9" s="118">
        <v>55684</v>
      </c>
      <c r="D9" s="119">
        <f t="shared" si="0"/>
        <v>0.14505449311124829</v>
      </c>
    </row>
    <row r="10" spans="1:5" x14ac:dyDescent="0.25">
      <c r="A10" s="1"/>
      <c r="B10" s="117">
        <v>2022</v>
      </c>
      <c r="C10" s="118">
        <v>48630</v>
      </c>
      <c r="D10" s="119">
        <f t="shared" si="0"/>
        <v>9.531960899139591E-2</v>
      </c>
    </row>
    <row r="11" spans="1:5" x14ac:dyDescent="0.25">
      <c r="A11" s="1"/>
      <c r="B11" s="117">
        <v>2021</v>
      </c>
      <c r="C11" s="118">
        <v>44398</v>
      </c>
      <c r="D11" s="119">
        <f t="shared" si="0"/>
        <v>0.45167407794925452</v>
      </c>
    </row>
    <row r="12" spans="1:5" x14ac:dyDescent="0.25">
      <c r="A12" s="1" t="s">
        <v>72</v>
      </c>
      <c r="B12" s="117">
        <v>2020</v>
      </c>
      <c r="C12" s="118">
        <v>30584</v>
      </c>
      <c r="D12" s="119">
        <f t="shared" si="0"/>
        <v>-1.3705698345641615E-2</v>
      </c>
    </row>
    <row r="13" spans="1:5" x14ac:dyDescent="0.25">
      <c r="A13" s="1" t="s">
        <v>74</v>
      </c>
      <c r="B13" s="117">
        <v>2019</v>
      </c>
      <c r="C13" s="118">
        <v>31009</v>
      </c>
      <c r="D13" s="119">
        <f t="shared" si="0"/>
        <v>2.9344398340249045E-2</v>
      </c>
    </row>
    <row r="14" spans="1:5" x14ac:dyDescent="0.25">
      <c r="A14" s="1" t="s">
        <v>76</v>
      </c>
      <c r="B14" s="117">
        <v>2018</v>
      </c>
      <c r="C14" s="118">
        <v>30125</v>
      </c>
      <c r="D14" s="119">
        <f t="shared" si="0"/>
        <v>0.13405360638458053</v>
      </c>
    </row>
    <row r="15" spans="1:5" x14ac:dyDescent="0.25">
      <c r="A15" s="1" t="s">
        <v>78</v>
      </c>
      <c r="B15" s="117">
        <v>2017</v>
      </c>
      <c r="C15" s="118">
        <v>26564</v>
      </c>
      <c r="D15" s="119">
        <f t="shared" si="0"/>
        <v>-9.7781120722073567E-4</v>
      </c>
    </row>
    <row r="16" spans="1:5" x14ac:dyDescent="0.25">
      <c r="A16" s="1" t="s">
        <v>80</v>
      </c>
      <c r="B16" s="117">
        <v>2016</v>
      </c>
      <c r="C16" s="118">
        <v>26590</v>
      </c>
      <c r="D16" s="119">
        <f>C16/C17-1</f>
        <v>0.18944307761127255</v>
      </c>
    </row>
    <row r="17" spans="1:4" x14ac:dyDescent="0.25">
      <c r="A17" s="1" t="s">
        <v>82</v>
      </c>
      <c r="B17" s="117">
        <v>2015</v>
      </c>
      <c r="C17" s="118">
        <v>22355</v>
      </c>
      <c r="D17" s="119">
        <f t="shared" si="0"/>
        <v>-0.12295500019616301</v>
      </c>
    </row>
    <row r="18" spans="1:4" x14ac:dyDescent="0.25">
      <c r="A18" s="1" t="s">
        <v>84</v>
      </c>
      <c r="B18" s="117">
        <v>2014</v>
      </c>
      <c r="C18" s="118">
        <v>25489</v>
      </c>
      <c r="D18" s="119">
        <f t="shared" si="0"/>
        <v>-0.13349877617623063</v>
      </c>
    </row>
    <row r="19" spans="1:4" x14ac:dyDescent="0.25">
      <c r="A19" s="1" t="s">
        <v>86</v>
      </c>
      <c r="B19" s="117">
        <v>2013</v>
      </c>
      <c r="C19" s="118">
        <v>29416</v>
      </c>
      <c r="D19" s="119">
        <f t="shared" si="0"/>
        <v>-0.21404333769738426</v>
      </c>
    </row>
    <row r="20" spans="1:4" x14ac:dyDescent="0.25">
      <c r="A20" s="1" t="s">
        <v>88</v>
      </c>
      <c r="B20" s="117">
        <v>2012</v>
      </c>
      <c r="C20" s="118">
        <v>37427</v>
      </c>
      <c r="D20" s="119">
        <f>C20/C21-1</f>
        <v>-2.8853888269026129E-2</v>
      </c>
    </row>
    <row r="21" spans="1:4" x14ac:dyDescent="0.25">
      <c r="A21" s="1" t="s">
        <v>90</v>
      </c>
      <c r="B21" s="117">
        <v>2011</v>
      </c>
      <c r="C21" s="118">
        <v>38539</v>
      </c>
      <c r="D21" s="119">
        <f t="shared" si="0"/>
        <v>1.0031706429648111</v>
      </c>
    </row>
    <row r="22" spans="1:4" x14ac:dyDescent="0.25">
      <c r="A22" s="1" t="s">
        <v>92</v>
      </c>
      <c r="B22" s="117">
        <v>2010</v>
      </c>
      <c r="C22" s="118">
        <v>19239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CB9ED-1BE8-49F1-9183-5F0559459D7E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202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33708</v>
      </c>
      <c r="D8" s="119">
        <f t="shared" ref="D8:D21" si="0">C8/C9-1</f>
        <v>-6.791284149983412E-2</v>
      </c>
    </row>
    <row r="9" spans="1:5" x14ac:dyDescent="0.25">
      <c r="A9" s="1"/>
      <c r="B9" s="117">
        <v>2023</v>
      </c>
      <c r="C9" s="118">
        <v>36164</v>
      </c>
      <c r="D9" s="119">
        <f t="shared" si="0"/>
        <v>0.12063462551516846</v>
      </c>
    </row>
    <row r="10" spans="1:5" x14ac:dyDescent="0.25">
      <c r="A10" s="1"/>
      <c r="B10" s="117">
        <v>2022</v>
      </c>
      <c r="C10" s="118">
        <v>32271</v>
      </c>
      <c r="D10" s="119">
        <f t="shared" si="0"/>
        <v>0.59142913502317773</v>
      </c>
    </row>
    <row r="11" spans="1:5" x14ac:dyDescent="0.25">
      <c r="A11" s="1"/>
      <c r="B11" s="117">
        <v>2021</v>
      </c>
      <c r="C11" s="118">
        <v>20278</v>
      </c>
      <c r="D11" s="119">
        <f t="shared" si="0"/>
        <v>-0.20853986963818738</v>
      </c>
    </row>
    <row r="12" spans="1:5" x14ac:dyDescent="0.25">
      <c r="A12" s="1" t="s">
        <v>72</v>
      </c>
      <c r="B12" s="117">
        <v>2020</v>
      </c>
      <c r="C12" s="118">
        <v>25621</v>
      </c>
      <c r="D12" s="119">
        <f t="shared" si="0"/>
        <v>0.33980024054803115</v>
      </c>
    </row>
    <row r="13" spans="1:5" x14ac:dyDescent="0.25">
      <c r="A13" s="1" t="s">
        <v>74</v>
      </c>
      <c r="B13" s="117">
        <v>2019</v>
      </c>
      <c r="C13" s="118">
        <v>19123</v>
      </c>
      <c r="D13" s="119">
        <f t="shared" si="0"/>
        <v>0.15995390027902467</v>
      </c>
    </row>
    <row r="14" spans="1:5" x14ac:dyDescent="0.25">
      <c r="A14" s="1" t="s">
        <v>76</v>
      </c>
      <c r="B14" s="117">
        <v>2018</v>
      </c>
      <c r="C14" s="118">
        <v>16486</v>
      </c>
      <c r="D14" s="119">
        <f t="shared" si="0"/>
        <v>0.26601136538166181</v>
      </c>
    </row>
    <row r="15" spans="1:5" x14ac:dyDescent="0.25">
      <c r="A15" s="1" t="s">
        <v>78</v>
      </c>
      <c r="B15" s="117">
        <v>2017</v>
      </c>
      <c r="C15" s="118">
        <v>13022</v>
      </c>
      <c r="D15" s="119">
        <f>C15/C16-1</f>
        <v>-0.12948726519152354</v>
      </c>
    </row>
    <row r="16" spans="1:5" x14ac:dyDescent="0.25">
      <c r="A16" s="1" t="s">
        <v>80</v>
      </c>
      <c r="B16" s="117">
        <v>2016</v>
      </c>
      <c r="C16" s="118">
        <v>14959</v>
      </c>
      <c r="D16" s="119">
        <f>C16/C17-1</f>
        <v>0.70764840182648392</v>
      </c>
    </row>
    <row r="17" spans="1:4" x14ac:dyDescent="0.25">
      <c r="A17" s="1" t="s">
        <v>82</v>
      </c>
      <c r="B17" s="117">
        <v>2015</v>
      </c>
      <c r="C17" s="118">
        <v>8760</v>
      </c>
      <c r="D17" s="119">
        <f t="shared" si="0"/>
        <v>-0.42113262406660945</v>
      </c>
    </row>
    <row r="18" spans="1:4" x14ac:dyDescent="0.25">
      <c r="A18" s="1" t="s">
        <v>84</v>
      </c>
      <c r="B18" s="117">
        <v>2014</v>
      </c>
      <c r="C18" s="118">
        <v>15133</v>
      </c>
      <c r="D18" s="119">
        <f t="shared" si="0"/>
        <v>-9.7500327182306057E-3</v>
      </c>
    </row>
    <row r="19" spans="1:4" x14ac:dyDescent="0.25">
      <c r="A19" s="1" t="s">
        <v>86</v>
      </c>
      <c r="B19" s="117">
        <v>2013</v>
      </c>
      <c r="C19" s="118">
        <v>15282</v>
      </c>
      <c r="D19" s="119">
        <f t="shared" si="0"/>
        <v>-0.43904856293359762</v>
      </c>
    </row>
    <row r="20" spans="1:4" x14ac:dyDescent="0.25">
      <c r="A20" s="1" t="s">
        <v>88</v>
      </c>
      <c r="B20" s="117">
        <v>2012</v>
      </c>
      <c r="C20" s="118">
        <v>27243</v>
      </c>
      <c r="D20" s="119">
        <f>C20/C21-1</f>
        <v>1.229934601664695E-2</v>
      </c>
    </row>
    <row r="21" spans="1:4" x14ac:dyDescent="0.25">
      <c r="A21" s="1" t="s">
        <v>90</v>
      </c>
      <c r="B21" s="117">
        <v>2011</v>
      </c>
      <c r="C21" s="118">
        <v>26912</v>
      </c>
      <c r="D21" s="119">
        <f t="shared" si="0"/>
        <v>1.4401124308640858</v>
      </c>
    </row>
    <row r="22" spans="1:4" x14ac:dyDescent="0.25">
      <c r="A22" s="1" t="s">
        <v>92</v>
      </c>
      <c r="B22" s="117">
        <v>2010</v>
      </c>
      <c r="C22" s="118">
        <v>11029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CE9AA-C83F-4699-84F3-A83A75E0AB34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203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16099</v>
      </c>
      <c r="D8" s="119">
        <f t="shared" ref="D8:D21" si="0">C8/C9-1</f>
        <v>-0.17525614754098362</v>
      </c>
    </row>
    <row r="9" spans="1:5" x14ac:dyDescent="0.25">
      <c r="A9" s="1"/>
      <c r="B9" s="117">
        <v>2023</v>
      </c>
      <c r="C9" s="118">
        <v>19520</v>
      </c>
      <c r="D9" s="119">
        <f t="shared" si="0"/>
        <v>0.19322696986368371</v>
      </c>
    </row>
    <row r="10" spans="1:5" x14ac:dyDescent="0.25">
      <c r="A10" s="1"/>
      <c r="B10" s="117">
        <v>2022</v>
      </c>
      <c r="C10" s="118">
        <v>16359</v>
      </c>
      <c r="D10" s="119">
        <f t="shared" si="0"/>
        <v>-0.32176616915422884</v>
      </c>
    </row>
    <row r="11" spans="1:5" x14ac:dyDescent="0.25">
      <c r="A11" s="1"/>
      <c r="B11" s="117">
        <v>2021</v>
      </c>
      <c r="C11" s="118">
        <v>24120</v>
      </c>
      <c r="D11" s="119">
        <f t="shared" si="0"/>
        <v>3.8599637316139432</v>
      </c>
    </row>
    <row r="12" spans="1:5" x14ac:dyDescent="0.25">
      <c r="A12" s="1" t="s">
        <v>72</v>
      </c>
      <c r="B12" s="117">
        <v>2020</v>
      </c>
      <c r="C12" s="118">
        <v>4963</v>
      </c>
      <c r="D12" s="119">
        <f t="shared" si="0"/>
        <v>-0.58244994110718484</v>
      </c>
    </row>
    <row r="13" spans="1:5" x14ac:dyDescent="0.25">
      <c r="A13" s="1" t="s">
        <v>74</v>
      </c>
      <c r="B13" s="117">
        <v>2019</v>
      </c>
      <c r="C13" s="118">
        <v>11886</v>
      </c>
      <c r="D13" s="119">
        <f t="shared" si="0"/>
        <v>-0.12852848449299803</v>
      </c>
    </row>
    <row r="14" spans="1:5" x14ac:dyDescent="0.25">
      <c r="A14" s="1" t="s">
        <v>76</v>
      </c>
      <c r="B14" s="117">
        <v>2018</v>
      </c>
      <c r="C14" s="118">
        <v>13639</v>
      </c>
      <c r="D14" s="119">
        <f t="shared" si="0"/>
        <v>7.1629006055236033E-3</v>
      </c>
    </row>
    <row r="15" spans="1:5" x14ac:dyDescent="0.25">
      <c r="A15" s="1" t="s">
        <v>78</v>
      </c>
      <c r="B15" s="117">
        <v>2017</v>
      </c>
      <c r="C15" s="118">
        <v>13542</v>
      </c>
      <c r="D15" s="119">
        <f>C15/C16-1</f>
        <v>0.16430229558937315</v>
      </c>
    </row>
    <row r="16" spans="1:5" x14ac:dyDescent="0.25">
      <c r="A16" s="1" t="s">
        <v>80</v>
      </c>
      <c r="B16" s="117">
        <v>2016</v>
      </c>
      <c r="C16" s="118">
        <v>11631</v>
      </c>
      <c r="D16" s="119">
        <f>C16/C17-1</f>
        <v>-0.14446487679293862</v>
      </c>
    </row>
    <row r="17" spans="1:4" x14ac:dyDescent="0.25">
      <c r="A17" s="1" t="s">
        <v>82</v>
      </c>
      <c r="B17" s="117">
        <v>2015</v>
      </c>
      <c r="C17" s="118">
        <v>13595</v>
      </c>
      <c r="D17" s="119">
        <f t="shared" si="0"/>
        <v>0.31276554654306676</v>
      </c>
    </row>
    <row r="18" spans="1:4" x14ac:dyDescent="0.25">
      <c r="A18" s="1" t="s">
        <v>84</v>
      </c>
      <c r="B18" s="117">
        <v>2014</v>
      </c>
      <c r="C18" s="118">
        <v>10356</v>
      </c>
      <c r="D18" s="119">
        <f t="shared" si="0"/>
        <v>-0.26729871232489033</v>
      </c>
    </row>
    <row r="19" spans="1:4" x14ac:dyDescent="0.25">
      <c r="A19" s="1" t="s">
        <v>86</v>
      </c>
      <c r="B19" s="117">
        <v>2013</v>
      </c>
      <c r="C19" s="118">
        <v>14134</v>
      </c>
      <c r="D19" s="119">
        <f t="shared" si="0"/>
        <v>0.38786331500392768</v>
      </c>
    </row>
    <row r="20" spans="1:4" x14ac:dyDescent="0.25">
      <c r="A20" s="1" t="s">
        <v>88</v>
      </c>
      <c r="B20" s="117">
        <v>2012</v>
      </c>
      <c r="C20" s="118">
        <v>10184</v>
      </c>
      <c r="D20" s="119">
        <f>C20/C21-1</f>
        <v>-0.12410768039907116</v>
      </c>
    </row>
    <row r="21" spans="1:4" x14ac:dyDescent="0.25">
      <c r="A21" s="1" t="s">
        <v>90</v>
      </c>
      <c r="B21" s="117">
        <v>2011</v>
      </c>
      <c r="C21" s="118">
        <v>11627</v>
      </c>
      <c r="D21" s="119">
        <f t="shared" si="0"/>
        <v>0.41619975639464069</v>
      </c>
    </row>
    <row r="22" spans="1:4" x14ac:dyDescent="0.25">
      <c r="A22" s="1" t="s">
        <v>92</v>
      </c>
      <c r="B22" s="117">
        <v>2010</v>
      </c>
      <c r="C22" s="118">
        <v>8210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A976E-C09D-46D0-A287-5E1C4660596F}">
  <sheetPr>
    <tabColor rgb="FF92D050"/>
  </sheetPr>
  <dimension ref="B1:W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219</v>
      </c>
      <c r="O6" s="90" t="s">
        <v>220</v>
      </c>
      <c r="P6" s="90" t="s">
        <v>221</v>
      </c>
      <c r="Q6" s="90" t="s">
        <v>222</v>
      </c>
      <c r="R6" s="90" t="s">
        <v>223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50</v>
      </c>
      <c r="C17" s="99">
        <v>4124</v>
      </c>
      <c r="D17" s="99">
        <v>2132</v>
      </c>
      <c r="E17" s="99">
        <v>2908</v>
      </c>
      <c r="F17" s="99">
        <v>4497</v>
      </c>
      <c r="G17" s="99">
        <v>4790</v>
      </c>
      <c r="H17" s="99">
        <v>4797</v>
      </c>
      <c r="I17" s="100">
        <f t="shared" si="0"/>
        <v>1.4613778705636626E-3</v>
      </c>
      <c r="J17" s="100">
        <f t="shared" si="1"/>
        <v>1.25</v>
      </c>
      <c r="K17" s="99">
        <f t="shared" si="2"/>
        <v>7</v>
      </c>
      <c r="L17" s="99">
        <f t="shared" si="3"/>
        <v>2665</v>
      </c>
      <c r="M17" s="93">
        <f>H17/H17</f>
        <v>1</v>
      </c>
      <c r="N17" s="99">
        <v>1992</v>
      </c>
      <c r="O17" s="99">
        <v>4169</v>
      </c>
      <c r="P17" s="99">
        <v>4791</v>
      </c>
      <c r="Q17" s="99">
        <v>4797</v>
      </c>
      <c r="R17" s="99">
        <v>4863</v>
      </c>
      <c r="S17" s="100">
        <f t="shared" si="4"/>
        <v>1.3758599124452875E-2</v>
      </c>
      <c r="T17" s="100">
        <f t="shared" si="5"/>
        <v>1.4412650602409638</v>
      </c>
      <c r="U17" s="99">
        <f t="shared" si="6"/>
        <v>66</v>
      </c>
      <c r="V17" s="99">
        <f t="shared" si="7"/>
        <v>2871</v>
      </c>
      <c r="W17" s="93">
        <f>R17/R17</f>
        <v>1</v>
      </c>
    </row>
    <row r="18" spans="2:23" x14ac:dyDescent="0.25">
      <c r="B18" s="94" t="s">
        <v>60</v>
      </c>
      <c r="C18" s="95">
        <v>1801</v>
      </c>
      <c r="D18" s="95">
        <v>1559</v>
      </c>
      <c r="E18" s="95">
        <v>2545</v>
      </c>
      <c r="F18" s="95">
        <v>3640</v>
      </c>
      <c r="G18" s="95">
        <v>3915</v>
      </c>
      <c r="H18" s="95">
        <v>3915</v>
      </c>
      <c r="I18" s="96">
        <f t="shared" si="0"/>
        <v>0</v>
      </c>
      <c r="J18" s="96">
        <f t="shared" si="1"/>
        <v>1.511225144323284</v>
      </c>
      <c r="K18" s="95">
        <f t="shared" si="2"/>
        <v>0</v>
      </c>
      <c r="L18" s="95">
        <f t="shared" si="3"/>
        <v>2356</v>
      </c>
      <c r="M18" s="96">
        <f>H18/H17</f>
        <v>0.81613508442776739</v>
      </c>
      <c r="N18" s="95">
        <v>1948</v>
      </c>
      <c r="O18" s="95">
        <v>3325</v>
      </c>
      <c r="P18" s="95">
        <v>3915</v>
      </c>
      <c r="Q18" s="95">
        <v>3915</v>
      </c>
      <c r="R18" s="95">
        <v>3981</v>
      </c>
      <c r="S18" s="96">
        <f t="shared" si="4"/>
        <v>1.6858237547892729E-2</v>
      </c>
      <c r="T18" s="96">
        <f t="shared" si="5"/>
        <v>1.0436344969199181</v>
      </c>
      <c r="U18" s="95">
        <f t="shared" si="6"/>
        <v>66</v>
      </c>
      <c r="V18" s="95">
        <f t="shared" si="7"/>
        <v>2033</v>
      </c>
      <c r="W18" s="96">
        <f>R18/R17</f>
        <v>0.81863047501542263</v>
      </c>
    </row>
    <row r="19" spans="2:23" x14ac:dyDescent="0.25">
      <c r="B19" s="97" t="s">
        <v>61</v>
      </c>
      <c r="C19" s="52">
        <v>1801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2323</v>
      </c>
      <c r="D21" s="95">
        <v>573</v>
      </c>
      <c r="E21" s="95">
        <v>363</v>
      </c>
      <c r="F21" s="95">
        <v>857</v>
      </c>
      <c r="G21" s="95">
        <v>875</v>
      </c>
      <c r="H21" s="95">
        <v>882</v>
      </c>
      <c r="I21" s="96">
        <f t="shared" si="0"/>
        <v>8.0000000000000071E-3</v>
      </c>
      <c r="J21" s="96">
        <f t="shared" si="1"/>
        <v>0.53926701570680624</v>
      </c>
      <c r="K21" s="95">
        <f t="shared" si="2"/>
        <v>7</v>
      </c>
      <c r="L21" s="95">
        <f t="shared" si="3"/>
        <v>309</v>
      </c>
      <c r="M21" s="96">
        <f>H21/H17</f>
        <v>0.18386491557223264</v>
      </c>
      <c r="N21" s="95">
        <v>44</v>
      </c>
      <c r="O21" s="95">
        <v>844</v>
      </c>
      <c r="P21" s="95">
        <v>876</v>
      </c>
      <c r="Q21" s="95">
        <v>882</v>
      </c>
      <c r="R21" s="95">
        <v>882</v>
      </c>
      <c r="S21" s="96">
        <f t="shared" si="4"/>
        <v>0</v>
      </c>
      <c r="T21" s="96">
        <f t="shared" si="5"/>
        <v>19.045454545454547</v>
      </c>
      <c r="U21" s="95">
        <f t="shared" si="6"/>
        <v>0</v>
      </c>
      <c r="V21" s="95">
        <f t="shared" si="7"/>
        <v>838</v>
      </c>
      <c r="W21" s="96">
        <f>R21/R17</f>
        <v>0.18136952498457742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B483D-5BEA-49D2-A7A7-C9E3F8985022}">
  <sheetPr>
    <tabColor rgb="FF92D050"/>
  </sheetPr>
  <dimension ref="B1:S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7"/>
      <c r="L5" s="291" t="s">
        <v>65</v>
      </c>
      <c r="M5" s="291"/>
      <c r="N5" s="291"/>
      <c r="O5" s="291"/>
      <c r="P5" s="291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219</v>
      </c>
      <c r="M6" s="90" t="s">
        <v>220</v>
      </c>
      <c r="N6" s="90" t="s">
        <v>221</v>
      </c>
      <c r="O6" s="90" t="s">
        <v>222</v>
      </c>
      <c r="P6" s="90" t="s">
        <v>223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50</v>
      </c>
      <c r="C17" s="99">
        <v>15</v>
      </c>
      <c r="D17" s="99">
        <v>6</v>
      </c>
      <c r="E17" s="99">
        <v>7</v>
      </c>
      <c r="F17" s="99">
        <v>11</v>
      </c>
      <c r="G17" s="99">
        <v>12</v>
      </c>
      <c r="H17" s="99">
        <v>12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4</v>
      </c>
      <c r="M17" s="99">
        <v>10</v>
      </c>
      <c r="N17" s="99">
        <v>12</v>
      </c>
      <c r="O17" s="99">
        <v>12</v>
      </c>
      <c r="P17" s="99">
        <v>13</v>
      </c>
      <c r="Q17" s="100">
        <f t="shared" si="0"/>
        <v>8.3333333333333259E-2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6</v>
      </c>
      <c r="G18" s="95">
        <v>6</v>
      </c>
      <c r="H18" s="95">
        <v>6</v>
      </c>
      <c r="I18" s="96">
        <f t="shared" si="2"/>
        <v>0</v>
      </c>
      <c r="J18" s="95">
        <f t="shared" si="3"/>
        <v>0</v>
      </c>
      <c r="K18" s="96">
        <f>H18/H17</f>
        <v>0.5</v>
      </c>
      <c r="L18" s="95">
        <v>2</v>
      </c>
      <c r="M18" s="95">
        <v>5</v>
      </c>
      <c r="N18" s="95">
        <v>6</v>
      </c>
      <c r="O18" s="95">
        <v>6</v>
      </c>
      <c r="P18" s="95">
        <v>7</v>
      </c>
      <c r="Q18" s="96">
        <f t="shared" si="0"/>
        <v>0.16666666666666674</v>
      </c>
      <c r="R18" s="95">
        <f t="shared" si="1"/>
        <v>1</v>
      </c>
      <c r="S18" s="96">
        <f>P18/P17</f>
        <v>0.53846153846153844</v>
      </c>
    </row>
    <row r="19" spans="2:19" x14ac:dyDescent="0.25">
      <c r="B19" s="97" t="s">
        <v>61</v>
      </c>
      <c r="C19" s="52">
        <v>5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10</v>
      </c>
      <c r="D21" s="95">
        <v>3</v>
      </c>
      <c r="E21" s="95">
        <v>3</v>
      </c>
      <c r="F21" s="95">
        <v>5</v>
      </c>
      <c r="G21" s="95">
        <v>6</v>
      </c>
      <c r="H21" s="95">
        <v>6</v>
      </c>
      <c r="I21" s="96">
        <f t="shared" si="2"/>
        <v>0</v>
      </c>
      <c r="J21" s="95">
        <f t="shared" si="3"/>
        <v>0</v>
      </c>
      <c r="K21" s="96">
        <f>H21/H17</f>
        <v>0.5</v>
      </c>
      <c r="L21" s="95">
        <v>2</v>
      </c>
      <c r="M21" s="95">
        <v>5</v>
      </c>
      <c r="N21" s="95">
        <v>6</v>
      </c>
      <c r="O21" s="95">
        <v>6</v>
      </c>
      <c r="P21" s="95">
        <v>6</v>
      </c>
      <c r="Q21" s="96">
        <f t="shared" si="0"/>
        <v>0</v>
      </c>
      <c r="R21" s="95">
        <f t="shared" si="1"/>
        <v>0</v>
      </c>
      <c r="S21" s="96">
        <f>P21/P17</f>
        <v>0.46153846153846156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24E60-9252-46CF-878F-002E982197A3}">
  <sheetPr>
    <tabColor theme="7"/>
  </sheetPr>
  <dimension ref="A4:A24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9D945-83DA-4208-9FA4-356167071D1D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229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14599</v>
      </c>
      <c r="D9" s="119">
        <v>0.23605113876894412</v>
      </c>
      <c r="E9" s="118">
        <v>2476</v>
      </c>
      <c r="F9" s="119">
        <f t="shared" ref="F9:L21" si="0">IFERROR(E9/C9-1,"-")</f>
        <v>-0.83039934242071378</v>
      </c>
      <c r="G9" s="118">
        <v>11584</v>
      </c>
      <c r="H9" s="119">
        <f>IFERROR(G9/E9-1,"-")</f>
        <v>3.6785137318255252</v>
      </c>
      <c r="I9" s="118">
        <v>15634</v>
      </c>
      <c r="J9" s="119">
        <f t="shared" si="0"/>
        <v>0.34962016574585641</v>
      </c>
      <c r="K9" s="118">
        <v>17228</v>
      </c>
      <c r="L9" s="119">
        <f t="shared" si="0"/>
        <v>0.10195727261097609</v>
      </c>
      <c r="M9" s="118">
        <v>20420</v>
      </c>
      <c r="N9" s="119">
        <f>IFERROR(M9/K9-1,"-")</f>
        <v>0.18527977710703514</v>
      </c>
    </row>
    <row r="10" spans="1:15" x14ac:dyDescent="0.25">
      <c r="A10" s="1" t="s">
        <v>72</v>
      </c>
      <c r="B10" s="117" t="s">
        <v>73</v>
      </c>
      <c r="C10" s="118">
        <v>15480</v>
      </c>
      <c r="D10" s="119">
        <v>0.28571428571428581</v>
      </c>
      <c r="E10" s="118">
        <v>1925</v>
      </c>
      <c r="F10" s="119">
        <f t="shared" si="0"/>
        <v>-0.87564599483204131</v>
      </c>
      <c r="G10" s="118">
        <v>14671</v>
      </c>
      <c r="H10" s="119">
        <f t="shared" si="0"/>
        <v>6.6212987012987012</v>
      </c>
      <c r="I10" s="118">
        <v>20512</v>
      </c>
      <c r="J10" s="119">
        <f t="shared" si="0"/>
        <v>0.3981323699815964</v>
      </c>
      <c r="K10" s="118">
        <v>17964</v>
      </c>
      <c r="L10" s="119">
        <f t="shared" si="0"/>
        <v>-0.12421996879875197</v>
      </c>
      <c r="M10" s="118">
        <v>19437</v>
      </c>
      <c r="N10" s="119">
        <f>IFERROR(M10/K10-1,"-")</f>
        <v>8.199732798931203E-2</v>
      </c>
    </row>
    <row r="11" spans="1:15" x14ac:dyDescent="0.25">
      <c r="A11" s="1" t="s">
        <v>74</v>
      </c>
      <c r="B11" s="117" t="s">
        <v>75</v>
      </c>
      <c r="C11" s="118">
        <v>5930</v>
      </c>
      <c r="D11" s="119">
        <v>-0.52335021300538542</v>
      </c>
      <c r="E11" s="118">
        <v>3083</v>
      </c>
      <c r="F11" s="119">
        <f t="shared" si="0"/>
        <v>-0.48010118043844852</v>
      </c>
      <c r="G11" s="118">
        <v>19941</v>
      </c>
      <c r="H11" s="119">
        <f t="shared" si="0"/>
        <v>5.4680506000648723</v>
      </c>
      <c r="I11" s="118">
        <v>21527</v>
      </c>
      <c r="J11" s="119">
        <f t="shared" si="0"/>
        <v>7.953462715009274E-2</v>
      </c>
      <c r="K11" s="118">
        <v>21188</v>
      </c>
      <c r="L11" s="119">
        <f t="shared" si="0"/>
        <v>-1.5747665722116388E-2</v>
      </c>
      <c r="M11" s="118">
        <v>20505</v>
      </c>
      <c r="N11" s="119">
        <f>IFERROR(M11/K11-1,"-")</f>
        <v>-3.2235227487256934E-2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5874</v>
      </c>
      <c r="F12" s="119" t="str">
        <f t="shared" si="0"/>
        <v>-</v>
      </c>
      <c r="G12" s="118">
        <v>16329</v>
      </c>
      <c r="H12" s="119">
        <f t="shared" si="0"/>
        <v>1.7798774259448416</v>
      </c>
      <c r="I12" s="118">
        <v>26292</v>
      </c>
      <c r="J12" s="119">
        <f t="shared" si="0"/>
        <v>0.61014146610325182</v>
      </c>
      <c r="K12" s="118">
        <v>20460</v>
      </c>
      <c r="L12" s="119">
        <f t="shared" si="0"/>
        <v>-0.221816522136011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6562</v>
      </c>
      <c r="F13" s="119" t="str">
        <f t="shared" si="0"/>
        <v>-</v>
      </c>
      <c r="G13" s="118">
        <v>15949</v>
      </c>
      <c r="H13" s="119">
        <f t="shared" si="0"/>
        <v>1.4305089911612314</v>
      </c>
      <c r="I13" s="118">
        <v>20694</v>
      </c>
      <c r="J13" s="119">
        <f t="shared" si="0"/>
        <v>0.29751081572512383</v>
      </c>
      <c r="K13" s="118">
        <v>21715</v>
      </c>
      <c r="L13" s="119">
        <f t="shared" si="0"/>
        <v>4.9337972359137838E-2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12758</v>
      </c>
      <c r="F14" s="119" t="str">
        <f t="shared" si="0"/>
        <v>-</v>
      </c>
      <c r="G14" s="118">
        <v>13606</v>
      </c>
      <c r="H14" s="119">
        <f t="shared" si="0"/>
        <v>6.6468098448032586E-2</v>
      </c>
      <c r="I14" s="118">
        <v>22097</v>
      </c>
      <c r="J14" s="119">
        <f t="shared" si="0"/>
        <v>0.62406291342054976</v>
      </c>
      <c r="K14" s="118">
        <v>19721</v>
      </c>
      <c r="L14" s="119">
        <f t="shared" si="0"/>
        <v>-0.10752590849436572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10658</v>
      </c>
      <c r="F15" s="119" t="str">
        <f t="shared" si="0"/>
        <v>-</v>
      </c>
      <c r="G15" s="118">
        <v>15515</v>
      </c>
      <c r="H15" s="119">
        <f t="shared" si="0"/>
        <v>0.45571401763933195</v>
      </c>
      <c r="I15" s="118">
        <v>21748</v>
      </c>
      <c r="J15" s="119">
        <f t="shared" si="0"/>
        <v>0.4017402513696422</v>
      </c>
      <c r="K15" s="118">
        <v>20589</v>
      </c>
      <c r="L15" s="119">
        <f t="shared" si="0"/>
        <v>-5.3292256759242207E-2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12002</v>
      </c>
      <c r="D16" s="119">
        <v>-0.12661912385387863</v>
      </c>
      <c r="E16" s="118">
        <v>13469</v>
      </c>
      <c r="F16" s="119">
        <f t="shared" si="0"/>
        <v>0.12222962839526752</v>
      </c>
      <c r="G16" s="118">
        <v>21074</v>
      </c>
      <c r="H16" s="119">
        <f t="shared" si="0"/>
        <v>0.56462989086049453</v>
      </c>
      <c r="I16" s="118">
        <v>20367</v>
      </c>
      <c r="J16" s="119">
        <f t="shared" si="0"/>
        <v>-3.3548448324950186E-2</v>
      </c>
      <c r="K16" s="118">
        <v>22021</v>
      </c>
      <c r="L16" s="119">
        <f t="shared" si="0"/>
        <v>8.1209800166936796E-2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11710</v>
      </c>
      <c r="D17" s="119">
        <v>2.1547587891476816E-2</v>
      </c>
      <c r="E17" s="118">
        <v>13048</v>
      </c>
      <c r="F17" s="119">
        <f t="shared" si="0"/>
        <v>0.11426131511528603</v>
      </c>
      <c r="G17" s="118">
        <v>17425</v>
      </c>
      <c r="H17" s="119">
        <f t="shared" si="0"/>
        <v>0.33545370938074792</v>
      </c>
      <c r="I17" s="118">
        <v>18863</v>
      </c>
      <c r="J17" s="119">
        <f t="shared" si="0"/>
        <v>8.2525107604017212E-2</v>
      </c>
      <c r="K17" s="118">
        <v>20469</v>
      </c>
      <c r="L17" s="119">
        <f t="shared" si="0"/>
        <v>8.5140221597836963E-2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4520</v>
      </c>
      <c r="D18" s="119">
        <v>-0.62067807989258139</v>
      </c>
      <c r="E18" s="118">
        <v>13324</v>
      </c>
      <c r="F18" s="119">
        <f t="shared" si="0"/>
        <v>1.9477876106194691</v>
      </c>
      <c r="G18" s="118">
        <v>20050</v>
      </c>
      <c r="H18" s="119">
        <f t="shared" si="0"/>
        <v>0.50480336235364764</v>
      </c>
      <c r="I18" s="118">
        <v>26095</v>
      </c>
      <c r="J18" s="119">
        <f t="shared" si="0"/>
        <v>0.30149625935162105</v>
      </c>
      <c r="K18" s="118">
        <v>21212</v>
      </c>
      <c r="L18" s="119">
        <f t="shared" si="0"/>
        <v>-0.18712397010921633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5547</v>
      </c>
      <c r="D19" s="119">
        <v>-0.5380964276792406</v>
      </c>
      <c r="E19" s="118">
        <v>10944</v>
      </c>
      <c r="F19" s="119">
        <f t="shared" si="0"/>
        <v>0.97295835586803681</v>
      </c>
      <c r="G19" s="118">
        <v>14824</v>
      </c>
      <c r="H19" s="119">
        <f t="shared" si="0"/>
        <v>0.35453216374269014</v>
      </c>
      <c r="I19" s="118">
        <v>18426</v>
      </c>
      <c r="J19" s="119">
        <f t="shared" si="0"/>
        <v>0.24298434970318405</v>
      </c>
      <c r="K19" s="118">
        <v>18264</v>
      </c>
      <c r="L19" s="119">
        <f t="shared" si="0"/>
        <v>-8.7919244545751063E-3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6293</v>
      </c>
      <c r="D20" s="119">
        <v>-0.46250427058421595</v>
      </c>
      <c r="E20" s="118">
        <v>13338</v>
      </c>
      <c r="F20" s="119">
        <f t="shared" si="0"/>
        <v>1.1194978547592562</v>
      </c>
      <c r="G20" s="118">
        <v>17905</v>
      </c>
      <c r="H20" s="119">
        <f t="shared" si="0"/>
        <v>0.34240515819463191</v>
      </c>
      <c r="I20" s="118">
        <v>20333</v>
      </c>
      <c r="J20" s="119">
        <f t="shared" si="0"/>
        <v>0.13560457972633344</v>
      </c>
      <c r="K20" s="118">
        <v>18315</v>
      </c>
      <c r="L20" s="119">
        <f t="shared" si="0"/>
        <v>-9.9247528648010674E-2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77467</v>
      </c>
      <c r="D21" s="122">
        <v>-0.45789742549037449</v>
      </c>
      <c r="E21" s="121">
        <v>107459</v>
      </c>
      <c r="F21" s="122">
        <f t="shared" si="0"/>
        <v>0.38715840293286163</v>
      </c>
      <c r="G21" s="121">
        <v>198873</v>
      </c>
      <c r="H21" s="122">
        <f t="shared" si="0"/>
        <v>0.85068723885388842</v>
      </c>
      <c r="I21" s="121">
        <v>252588</v>
      </c>
      <c r="J21" s="122">
        <f t="shared" si="0"/>
        <v>0.27009699657570407</v>
      </c>
      <c r="K21" s="121">
        <v>239146</v>
      </c>
      <c r="L21" s="122">
        <f t="shared" si="0"/>
        <v>-5.3217096615832848E-2</v>
      </c>
      <c r="M21" s="121">
        <v>60362</v>
      </c>
      <c r="N21" s="122">
        <v>7.0627882227740413E-2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70" t="s">
        <v>230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4">
        <f>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3097</v>
      </c>
      <c r="D31" s="119">
        <v>1.521986970684039</v>
      </c>
      <c r="E31" s="118">
        <v>929</v>
      </c>
      <c r="F31" s="119">
        <f t="shared" ref="F31:L43" si="1">IFERROR(E31/C31-1,"-")</f>
        <v>-0.70003228931223771</v>
      </c>
      <c r="G31" s="118">
        <v>1925</v>
      </c>
      <c r="H31" s="119">
        <f t="shared" si="1"/>
        <v>1.0721205597416579</v>
      </c>
      <c r="I31" s="118">
        <v>2578</v>
      </c>
      <c r="J31" s="119">
        <f t="shared" si="1"/>
        <v>0.33922077922077931</v>
      </c>
      <c r="K31" s="118">
        <v>2281</v>
      </c>
      <c r="L31" s="119">
        <f t="shared" si="1"/>
        <v>-0.11520558572536854</v>
      </c>
      <c r="M31" s="118">
        <v>2599</v>
      </c>
      <c r="N31" s="119">
        <f t="shared" ref="N31" si="2">IFERROR(M31/K31-1,"-")</f>
        <v>0.13941253836036815</v>
      </c>
    </row>
    <row r="32" spans="1:15" x14ac:dyDescent="0.25">
      <c r="B32" s="117" t="s">
        <v>73</v>
      </c>
      <c r="C32" s="118">
        <v>3115</v>
      </c>
      <c r="D32" s="119">
        <v>1.5181891673403394</v>
      </c>
      <c r="E32" s="118">
        <v>992</v>
      </c>
      <c r="F32" s="119">
        <f t="shared" si="1"/>
        <v>-0.68154093097913315</v>
      </c>
      <c r="G32" s="118">
        <v>2222</v>
      </c>
      <c r="H32" s="119">
        <f t="shared" si="1"/>
        <v>1.2399193548387095</v>
      </c>
      <c r="I32" s="118">
        <v>2461</v>
      </c>
      <c r="J32" s="119">
        <f t="shared" si="1"/>
        <v>0.10756075607560756</v>
      </c>
      <c r="K32" s="118">
        <v>2017</v>
      </c>
      <c r="L32" s="119">
        <f t="shared" si="1"/>
        <v>-0.18041446566436403</v>
      </c>
      <c r="M32" s="118">
        <v>2452</v>
      </c>
      <c r="N32" s="119">
        <f>IFERROR(M32/K32-1,"-")</f>
        <v>0.21566683192860681</v>
      </c>
    </row>
    <row r="33" spans="2:15" x14ac:dyDescent="0.25">
      <c r="B33" s="117" t="s">
        <v>75</v>
      </c>
      <c r="C33" s="118">
        <v>996</v>
      </c>
      <c r="D33" s="119">
        <v>-0.42659758203799658</v>
      </c>
      <c r="E33" s="118">
        <v>1896</v>
      </c>
      <c r="F33" s="119">
        <f t="shared" si="1"/>
        <v>0.90361445783132521</v>
      </c>
      <c r="G33" s="118">
        <v>2841</v>
      </c>
      <c r="H33" s="119">
        <f t="shared" si="1"/>
        <v>0.49841772151898733</v>
      </c>
      <c r="I33" s="118">
        <v>3676</v>
      </c>
      <c r="J33" s="119">
        <f t="shared" si="1"/>
        <v>0.29391059486096438</v>
      </c>
      <c r="K33" s="118">
        <v>3382</v>
      </c>
      <c r="L33" s="119">
        <f t="shared" si="1"/>
        <v>-7.9978237214363479E-2</v>
      </c>
      <c r="M33" s="118">
        <v>3102</v>
      </c>
      <c r="N33" s="119">
        <f>IFERROR(M33/K33-1,"-")</f>
        <v>-8.2791247782377342E-2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4074</v>
      </c>
      <c r="F34" s="119" t="str">
        <f t="shared" si="1"/>
        <v>-</v>
      </c>
      <c r="G34" s="118">
        <v>4092</v>
      </c>
      <c r="H34" s="119">
        <f t="shared" si="1"/>
        <v>4.4182621502208974E-3</v>
      </c>
      <c r="I34" s="118">
        <v>6591</v>
      </c>
      <c r="J34" s="119">
        <f t="shared" si="1"/>
        <v>0.61070381231671544</v>
      </c>
      <c r="K34" s="118">
        <v>3903</v>
      </c>
      <c r="L34" s="119">
        <f t="shared" si="1"/>
        <v>-0.40782885753299958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4181</v>
      </c>
      <c r="F35" s="119" t="str">
        <f t="shared" si="1"/>
        <v>-</v>
      </c>
      <c r="G35" s="118">
        <v>4088</v>
      </c>
      <c r="H35" s="119">
        <f t="shared" si="1"/>
        <v>-2.2243482420473581E-2</v>
      </c>
      <c r="I35" s="118">
        <v>3914</v>
      </c>
      <c r="J35" s="119">
        <f t="shared" si="1"/>
        <v>-4.2563600782778876E-2</v>
      </c>
      <c r="K35" s="118">
        <v>5934</v>
      </c>
      <c r="L35" s="119">
        <f t="shared" si="1"/>
        <v>0.51609606540623409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7593</v>
      </c>
      <c r="F36" s="119" t="str">
        <f t="shared" si="1"/>
        <v>-</v>
      </c>
      <c r="G36" s="118">
        <v>4013</v>
      </c>
      <c r="H36" s="119">
        <f t="shared" si="1"/>
        <v>-0.47148689582510206</v>
      </c>
      <c r="I36" s="118">
        <v>5372</v>
      </c>
      <c r="J36" s="119">
        <f t="shared" si="1"/>
        <v>0.33864938948417644</v>
      </c>
      <c r="K36" s="118">
        <v>5322</v>
      </c>
      <c r="L36" s="119">
        <f t="shared" si="1"/>
        <v>-9.3075204765450392E-3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5879</v>
      </c>
      <c r="F37" s="119" t="str">
        <f t="shared" si="1"/>
        <v>-</v>
      </c>
      <c r="G37" s="118">
        <v>5277</v>
      </c>
      <c r="H37" s="119">
        <f t="shared" si="1"/>
        <v>-0.10239836706922945</v>
      </c>
      <c r="I37" s="118">
        <v>6908</v>
      </c>
      <c r="J37" s="119">
        <f t="shared" si="1"/>
        <v>0.30907712715558078</v>
      </c>
      <c r="K37" s="118">
        <v>5357</v>
      </c>
      <c r="L37" s="119">
        <f t="shared" si="1"/>
        <v>-0.22452229299363058</v>
      </c>
      <c r="M37" s="118"/>
      <c r="N37" s="119"/>
    </row>
    <row r="38" spans="2:15" x14ac:dyDescent="0.25">
      <c r="B38" s="117" t="s">
        <v>85</v>
      </c>
      <c r="C38" s="118">
        <v>8627</v>
      </c>
      <c r="D38" s="119">
        <v>1.0792962159556518</v>
      </c>
      <c r="E38" s="118">
        <v>6349</v>
      </c>
      <c r="F38" s="119">
        <f t="shared" si="1"/>
        <v>-0.26405471195085195</v>
      </c>
      <c r="G38" s="118">
        <v>7545</v>
      </c>
      <c r="H38" s="119">
        <f t="shared" si="1"/>
        <v>0.18837612222397238</v>
      </c>
      <c r="I38" s="118">
        <v>6775</v>
      </c>
      <c r="J38" s="119">
        <f t="shared" si="1"/>
        <v>-0.10205434062292906</v>
      </c>
      <c r="K38" s="118">
        <v>6771</v>
      </c>
      <c r="L38" s="119">
        <f t="shared" si="1"/>
        <v>-5.9040590405901039E-4</v>
      </c>
      <c r="M38" s="118"/>
      <c r="N38" s="119"/>
    </row>
    <row r="39" spans="2:15" x14ac:dyDescent="0.25">
      <c r="B39" s="117" t="s">
        <v>87</v>
      </c>
      <c r="C39" s="118">
        <v>8538</v>
      </c>
      <c r="D39" s="119">
        <v>1.9380591878871303</v>
      </c>
      <c r="E39" s="118">
        <v>5963</v>
      </c>
      <c r="F39" s="119">
        <f t="shared" si="1"/>
        <v>-0.3015928788943546</v>
      </c>
      <c r="G39" s="118">
        <v>5843</v>
      </c>
      <c r="H39" s="119">
        <f t="shared" si="1"/>
        <v>-2.0124098608083174E-2</v>
      </c>
      <c r="I39" s="118">
        <v>5114</v>
      </c>
      <c r="J39" s="119">
        <f t="shared" si="1"/>
        <v>-0.12476467568030125</v>
      </c>
      <c r="K39" s="118">
        <v>5525</v>
      </c>
      <c r="L39" s="119">
        <f t="shared" si="1"/>
        <v>8.0367618302698451E-2</v>
      </c>
      <c r="M39" s="118"/>
      <c r="N39" s="119"/>
    </row>
    <row r="40" spans="2:15" x14ac:dyDescent="0.25">
      <c r="B40" s="117" t="s">
        <v>89</v>
      </c>
      <c r="C40" s="118">
        <v>2326</v>
      </c>
      <c r="D40" s="119">
        <v>-0.13531598513011156</v>
      </c>
      <c r="E40" s="118">
        <v>1838</v>
      </c>
      <c r="F40" s="119">
        <f t="shared" si="1"/>
        <v>-0.20980223559759248</v>
      </c>
      <c r="G40" s="118">
        <v>4253</v>
      </c>
      <c r="H40" s="119">
        <f t="shared" si="1"/>
        <v>1.3139281828073992</v>
      </c>
      <c r="I40" s="118">
        <v>5907</v>
      </c>
      <c r="J40" s="119">
        <f t="shared" si="1"/>
        <v>0.38890195156360208</v>
      </c>
      <c r="K40" s="118">
        <v>3763</v>
      </c>
      <c r="L40" s="119">
        <f t="shared" si="1"/>
        <v>-0.3629592009480278</v>
      </c>
      <c r="M40" s="118"/>
      <c r="N40" s="119"/>
    </row>
    <row r="41" spans="2:15" x14ac:dyDescent="0.25">
      <c r="B41" s="117" t="s">
        <v>91</v>
      </c>
      <c r="C41" s="118">
        <v>1451</v>
      </c>
      <c r="D41" s="119">
        <v>-0.39892294946147477</v>
      </c>
      <c r="E41" s="118">
        <v>1508</v>
      </c>
      <c r="F41" s="119">
        <f t="shared" si="1"/>
        <v>3.9283252929014578E-2</v>
      </c>
      <c r="G41" s="118">
        <v>3549</v>
      </c>
      <c r="H41" s="119">
        <f t="shared" si="1"/>
        <v>1.353448275862069</v>
      </c>
      <c r="I41" s="118">
        <v>2675</v>
      </c>
      <c r="J41" s="119">
        <f t="shared" si="1"/>
        <v>-0.24626655395886166</v>
      </c>
      <c r="K41" s="118">
        <v>2583</v>
      </c>
      <c r="L41" s="119">
        <f t="shared" si="1"/>
        <v>-3.439252336448595E-2</v>
      </c>
      <c r="M41" s="118"/>
      <c r="N41" s="119"/>
    </row>
    <row r="42" spans="2:15" x14ac:dyDescent="0.25">
      <c r="B42" s="117" t="s">
        <v>93</v>
      </c>
      <c r="C42" s="118">
        <v>2192</v>
      </c>
      <c r="D42" s="119">
        <v>1.6226240148354165E-2</v>
      </c>
      <c r="E42" s="118">
        <v>3196</v>
      </c>
      <c r="F42" s="119">
        <f t="shared" si="1"/>
        <v>0.45802919708029188</v>
      </c>
      <c r="G42" s="118">
        <v>2982</v>
      </c>
      <c r="H42" s="119">
        <f t="shared" si="1"/>
        <v>-6.6958698372966197E-2</v>
      </c>
      <c r="I42" s="118">
        <v>3713</v>
      </c>
      <c r="J42" s="119">
        <f t="shared" si="1"/>
        <v>0.24513749161636489</v>
      </c>
      <c r="K42" s="118">
        <v>2969</v>
      </c>
      <c r="L42" s="119">
        <f t="shared" si="1"/>
        <v>-0.20037705359547531</v>
      </c>
      <c r="M42" s="118"/>
      <c r="N42" s="119"/>
    </row>
    <row r="43" spans="2:15" ht="15.75" x14ac:dyDescent="0.25">
      <c r="B43" s="120" t="s">
        <v>30</v>
      </c>
      <c r="C43" s="121">
        <v>30584</v>
      </c>
      <c r="D43" s="122">
        <v>-1.3705698345641615E-2</v>
      </c>
      <c r="E43" s="121">
        <v>44398</v>
      </c>
      <c r="F43" s="122">
        <f t="shared" si="1"/>
        <v>0.45167407794925452</v>
      </c>
      <c r="G43" s="121">
        <v>48630</v>
      </c>
      <c r="H43" s="122">
        <f t="shared" si="1"/>
        <v>9.531960899139591E-2</v>
      </c>
      <c r="I43" s="121">
        <v>55684</v>
      </c>
      <c r="J43" s="122">
        <f t="shared" si="1"/>
        <v>0.14505449311124829</v>
      </c>
      <c r="K43" s="121">
        <v>49807</v>
      </c>
      <c r="L43" s="122">
        <f t="shared" si="1"/>
        <v>-0.10554198692622652</v>
      </c>
      <c r="M43" s="121">
        <v>8153</v>
      </c>
      <c r="N43" s="122">
        <v>6.1588541666666607E-2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231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4">
        <f>M$7</f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2712</v>
      </c>
      <c r="D53" s="119">
        <v>2.2674698795180723</v>
      </c>
      <c r="E53" s="118">
        <v>87</v>
      </c>
      <c r="F53" s="119">
        <f>IFERROR(E53/C53-1,"-")</f>
        <v>-0.96792035398230092</v>
      </c>
      <c r="G53" s="118">
        <v>1030</v>
      </c>
      <c r="H53" s="119">
        <f>IFERROR(G53/E53-1,"-")</f>
        <v>10.839080459770114</v>
      </c>
      <c r="I53" s="118">
        <v>2122</v>
      </c>
      <c r="J53" s="119">
        <f>IFERROR(I53/G53-1,"-")</f>
        <v>1.0601941747572816</v>
      </c>
      <c r="K53" s="118">
        <v>1745</v>
      </c>
      <c r="L53" s="119">
        <f>IFERROR(K53/I53-1,"-")</f>
        <v>-0.1776625824693685</v>
      </c>
      <c r="M53" s="118">
        <v>1965</v>
      </c>
      <c r="N53" s="119">
        <f t="shared" ref="N53:N55" si="3">IFERROR(M53/K53-1,"-")</f>
        <v>0.12607449856733521</v>
      </c>
    </row>
    <row r="54" spans="1:15" x14ac:dyDescent="0.25">
      <c r="A54" s="1">
        <v>2</v>
      </c>
      <c r="B54" s="117" t="s">
        <v>73</v>
      </c>
      <c r="C54" s="118">
        <v>2377</v>
      </c>
      <c r="D54" s="119">
        <v>1.5395299145299144</v>
      </c>
      <c r="E54" s="118">
        <v>0</v>
      </c>
      <c r="F54" s="119">
        <f t="shared" ref="F54:L65" si="4">IFERROR(E54/C54-1,"-")</f>
        <v>-1</v>
      </c>
      <c r="G54" s="118">
        <v>1304</v>
      </c>
      <c r="H54" s="119" t="str">
        <f t="shared" si="4"/>
        <v>-</v>
      </c>
      <c r="I54" s="118">
        <v>1499</v>
      </c>
      <c r="J54" s="119">
        <f t="shared" si="4"/>
        <v>0.14953987730061358</v>
      </c>
      <c r="K54" s="118">
        <v>1341</v>
      </c>
      <c r="L54" s="119">
        <f t="shared" si="4"/>
        <v>-0.10540360240160107</v>
      </c>
      <c r="M54" s="118">
        <v>1818</v>
      </c>
      <c r="N54" s="119">
        <f t="shared" si="3"/>
        <v>0.35570469798657722</v>
      </c>
    </row>
    <row r="55" spans="1:15" x14ac:dyDescent="0.25">
      <c r="A55" s="1">
        <v>3</v>
      </c>
      <c r="B55" s="117" t="s">
        <v>75</v>
      </c>
      <c r="C55" s="118">
        <v>668</v>
      </c>
      <c r="D55" s="119">
        <v>-0.37040527803958534</v>
      </c>
      <c r="E55" s="118">
        <v>0</v>
      </c>
      <c r="F55" s="119">
        <f t="shared" si="4"/>
        <v>-1</v>
      </c>
      <c r="G55" s="118">
        <v>1397</v>
      </c>
      <c r="H55" s="119" t="str">
        <f t="shared" si="4"/>
        <v>-</v>
      </c>
      <c r="I55" s="118">
        <v>2154</v>
      </c>
      <c r="J55" s="119">
        <f t="shared" si="4"/>
        <v>0.54187544738725846</v>
      </c>
      <c r="K55" s="118">
        <v>2524</v>
      </c>
      <c r="L55" s="119">
        <f t="shared" si="4"/>
        <v>0.17177344475394607</v>
      </c>
      <c r="M55" s="118">
        <v>2053</v>
      </c>
      <c r="N55" s="119">
        <f t="shared" si="3"/>
        <v>-0.18660855784469099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258</v>
      </c>
      <c r="F56" s="119" t="str">
        <f t="shared" si="4"/>
        <v>-</v>
      </c>
      <c r="G56" s="118">
        <v>2348</v>
      </c>
      <c r="H56" s="119">
        <f t="shared" si="4"/>
        <v>8.1007751937984498</v>
      </c>
      <c r="I56" s="118">
        <v>2696</v>
      </c>
      <c r="J56" s="119">
        <f t="shared" si="4"/>
        <v>0.14821124361158433</v>
      </c>
      <c r="K56" s="118">
        <v>2784</v>
      </c>
      <c r="L56" s="119">
        <f t="shared" si="4"/>
        <v>3.2640949554896048E-2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553</v>
      </c>
      <c r="F57" s="119" t="str">
        <f t="shared" si="4"/>
        <v>-</v>
      </c>
      <c r="G57" s="118">
        <v>2517</v>
      </c>
      <c r="H57" s="119">
        <f t="shared" si="4"/>
        <v>3.5515370705244127</v>
      </c>
      <c r="I57" s="118">
        <v>2827</v>
      </c>
      <c r="J57" s="119">
        <f t="shared" si="4"/>
        <v>0.12316249503377041</v>
      </c>
      <c r="K57" s="118">
        <v>4403</v>
      </c>
      <c r="L57" s="119">
        <f t="shared" si="4"/>
        <v>0.55748142907675979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4207</v>
      </c>
      <c r="F58" s="119" t="str">
        <f t="shared" si="4"/>
        <v>-</v>
      </c>
      <c r="G58" s="118">
        <v>3049</v>
      </c>
      <c r="H58" s="119">
        <f t="shared" si="4"/>
        <v>-0.27525552650344665</v>
      </c>
      <c r="I58" s="118">
        <v>3312</v>
      </c>
      <c r="J58" s="119">
        <f t="shared" si="4"/>
        <v>8.6257789439160293E-2</v>
      </c>
      <c r="K58" s="118">
        <v>3266</v>
      </c>
      <c r="L58" s="119">
        <f t="shared" si="4"/>
        <v>-1.388888888888884E-2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4066</v>
      </c>
      <c r="F59" s="119" t="str">
        <f t="shared" si="4"/>
        <v>-</v>
      </c>
      <c r="G59" s="118">
        <v>3973</v>
      </c>
      <c r="H59" s="119">
        <f t="shared" si="4"/>
        <v>-2.2872602065912462E-2</v>
      </c>
      <c r="I59" s="118">
        <v>3945</v>
      </c>
      <c r="J59" s="119">
        <f t="shared" si="4"/>
        <v>-7.0475711049584611E-3</v>
      </c>
      <c r="K59" s="118">
        <v>3427</v>
      </c>
      <c r="L59" s="119">
        <f t="shared" si="4"/>
        <v>-0.13130544993662863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8318</v>
      </c>
      <c r="D60" s="119">
        <v>2.4343517753922379</v>
      </c>
      <c r="E60" s="118">
        <v>3975</v>
      </c>
      <c r="F60" s="119">
        <f t="shared" si="4"/>
        <v>-0.52212070209184902</v>
      </c>
      <c r="G60" s="118">
        <v>4704</v>
      </c>
      <c r="H60" s="119">
        <f t="shared" si="4"/>
        <v>0.18339622641509434</v>
      </c>
      <c r="I60" s="118">
        <v>4462</v>
      </c>
      <c r="J60" s="119">
        <f t="shared" si="4"/>
        <v>-5.1445578231292477E-2</v>
      </c>
      <c r="K60" s="118">
        <v>4116</v>
      </c>
      <c r="L60" s="119">
        <f t="shared" si="4"/>
        <v>-7.7543702375616363E-2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8240</v>
      </c>
      <c r="D61" s="119">
        <v>3.749279538904899</v>
      </c>
      <c r="E61" s="118">
        <v>2763</v>
      </c>
      <c r="F61" s="119">
        <f t="shared" si="4"/>
        <v>-0.66468446601941755</v>
      </c>
      <c r="G61" s="118">
        <v>3932</v>
      </c>
      <c r="H61" s="119">
        <f t="shared" si="4"/>
        <v>0.42309084328628299</v>
      </c>
      <c r="I61" s="118">
        <v>3604</v>
      </c>
      <c r="J61" s="119">
        <f t="shared" si="4"/>
        <v>-8.3418107833163835E-2</v>
      </c>
      <c r="K61" s="118">
        <v>3544</v>
      </c>
      <c r="L61" s="119">
        <f t="shared" si="4"/>
        <v>-1.6648168701442811E-2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1785</v>
      </c>
      <c r="D62" s="119">
        <v>0.22680412371134029</v>
      </c>
      <c r="E62" s="118">
        <v>1560</v>
      </c>
      <c r="F62" s="119">
        <f t="shared" si="4"/>
        <v>-0.12605042016806722</v>
      </c>
      <c r="G62" s="118">
        <v>2904</v>
      </c>
      <c r="H62" s="119">
        <f t="shared" si="4"/>
        <v>0.86153846153846159</v>
      </c>
      <c r="I62" s="118">
        <v>4407</v>
      </c>
      <c r="J62" s="119">
        <f t="shared" si="4"/>
        <v>0.51756198347107429</v>
      </c>
      <c r="K62" s="118">
        <v>2418</v>
      </c>
      <c r="L62" s="119">
        <f t="shared" si="4"/>
        <v>-0.45132743362831862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532</v>
      </c>
      <c r="D63" s="119">
        <v>-0.67160493827160495</v>
      </c>
      <c r="E63" s="118">
        <v>926</v>
      </c>
      <c r="F63" s="119">
        <f t="shared" si="4"/>
        <v>0.74060150375939848</v>
      </c>
      <c r="G63" s="118">
        <v>2830</v>
      </c>
      <c r="H63" s="119">
        <f t="shared" si="4"/>
        <v>2.0561555075593954</v>
      </c>
      <c r="I63" s="118">
        <v>2091</v>
      </c>
      <c r="J63" s="119">
        <f t="shared" si="4"/>
        <v>-0.26113074204946995</v>
      </c>
      <c r="K63" s="118">
        <v>1863</v>
      </c>
      <c r="L63" s="119">
        <f t="shared" si="4"/>
        <v>-0.10903873744619796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878</v>
      </c>
      <c r="D64" s="119">
        <v>-0.42764015645371578</v>
      </c>
      <c r="E64" s="118">
        <v>1883</v>
      </c>
      <c r="F64" s="119">
        <f t="shared" si="4"/>
        <v>1.1446469248291571</v>
      </c>
      <c r="G64" s="118">
        <v>2283</v>
      </c>
      <c r="H64" s="119">
        <f t="shared" si="4"/>
        <v>0.21242697822623469</v>
      </c>
      <c r="I64" s="118">
        <v>3045</v>
      </c>
      <c r="J64" s="119">
        <f t="shared" si="4"/>
        <v>0.33377135348226017</v>
      </c>
      <c r="K64" s="118">
        <v>2277</v>
      </c>
      <c r="L64" s="119">
        <f t="shared" si="4"/>
        <v>-0.25221674876847289</v>
      </c>
      <c r="M64" s="118"/>
      <c r="N64" s="119"/>
    </row>
    <row r="65" spans="1:15" ht="15.75" x14ac:dyDescent="0.25">
      <c r="B65" s="120" t="s">
        <v>30</v>
      </c>
      <c r="C65" s="121">
        <v>25621</v>
      </c>
      <c r="D65" s="122">
        <v>0.33980024054803115</v>
      </c>
      <c r="E65" s="121">
        <v>20278</v>
      </c>
      <c r="F65" s="122">
        <f t="shared" si="4"/>
        <v>-0.20853986963818738</v>
      </c>
      <c r="G65" s="121">
        <v>32271</v>
      </c>
      <c r="H65" s="122">
        <f t="shared" si="4"/>
        <v>0.59142913502317773</v>
      </c>
      <c r="I65" s="121">
        <v>36164</v>
      </c>
      <c r="J65" s="122">
        <f t="shared" si="4"/>
        <v>0.12063462551516846</v>
      </c>
      <c r="K65" s="121">
        <v>33708</v>
      </c>
      <c r="L65" s="122">
        <f t="shared" si="4"/>
        <v>-6.791284149983412E-2</v>
      </c>
      <c r="M65" s="121">
        <v>5836</v>
      </c>
      <c r="N65" s="122">
        <v>4.0285204991087342E-2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70" t="s">
        <v>232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4">
        <f>M$7</f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385</v>
      </c>
      <c r="D75" s="119">
        <v>-3.2663316582914548E-2</v>
      </c>
      <c r="E75" s="118">
        <v>842</v>
      </c>
      <c r="F75" s="119">
        <f>IFERROR(E75/C75-1,"-")</f>
        <v>1.1870129870129871</v>
      </c>
      <c r="G75" s="118">
        <v>895</v>
      </c>
      <c r="H75" s="119">
        <f>IFERROR(G75/E75-1,"-")</f>
        <v>6.2945368171021476E-2</v>
      </c>
      <c r="I75" s="118">
        <v>456</v>
      </c>
      <c r="J75" s="119">
        <f>IFERROR(I75/G75-1,"-")</f>
        <v>-0.49050279329608937</v>
      </c>
      <c r="K75" s="118">
        <v>536</v>
      </c>
      <c r="L75" s="119">
        <f>IFERROR(K75/I75-1,"-")</f>
        <v>0.17543859649122817</v>
      </c>
      <c r="M75" s="118">
        <v>634</v>
      </c>
      <c r="N75" s="119">
        <f t="shared" ref="N75:N77" si="5">IFERROR(M75/K75-1,"-")</f>
        <v>0.18283582089552231</v>
      </c>
    </row>
    <row r="76" spans="1:15" x14ac:dyDescent="0.25">
      <c r="A76" s="1">
        <v>2</v>
      </c>
      <c r="B76" s="117" t="s">
        <v>73</v>
      </c>
      <c r="C76" s="118">
        <v>738</v>
      </c>
      <c r="D76" s="119">
        <v>1.4518272425249168</v>
      </c>
      <c r="E76" s="118">
        <v>992</v>
      </c>
      <c r="F76" s="119">
        <f t="shared" ref="F76:L87" si="6">IFERROR(E76/C76-1,"-")</f>
        <v>0.34417344173441733</v>
      </c>
      <c r="G76" s="118">
        <v>918</v>
      </c>
      <c r="H76" s="119">
        <f t="shared" si="6"/>
        <v>-7.4596774193548376E-2</v>
      </c>
      <c r="I76" s="118">
        <v>962</v>
      </c>
      <c r="J76" s="119">
        <f t="shared" si="6"/>
        <v>4.7930283224400849E-2</v>
      </c>
      <c r="K76" s="118">
        <v>676</v>
      </c>
      <c r="L76" s="119">
        <f t="shared" si="6"/>
        <v>-0.29729729729729726</v>
      </c>
      <c r="M76" s="118">
        <v>634</v>
      </c>
      <c r="N76" s="119">
        <f t="shared" si="5"/>
        <v>-6.2130177514792884E-2</v>
      </c>
    </row>
    <row r="77" spans="1:15" x14ac:dyDescent="0.25">
      <c r="A77" s="1">
        <v>3</v>
      </c>
      <c r="B77" s="117" t="s">
        <v>75</v>
      </c>
      <c r="C77" s="118">
        <v>328</v>
      </c>
      <c r="D77" s="119">
        <v>-0.51479289940828399</v>
      </c>
      <c r="E77" s="118">
        <v>1896</v>
      </c>
      <c r="F77" s="119">
        <f t="shared" si="6"/>
        <v>4.7804878048780486</v>
      </c>
      <c r="G77" s="118">
        <v>1444</v>
      </c>
      <c r="H77" s="119">
        <f t="shared" si="6"/>
        <v>-0.23839662447257381</v>
      </c>
      <c r="I77" s="118">
        <v>1522</v>
      </c>
      <c r="J77" s="119">
        <f t="shared" si="6"/>
        <v>5.4016620498614998E-2</v>
      </c>
      <c r="K77" s="118">
        <v>858</v>
      </c>
      <c r="L77" s="119">
        <f t="shared" si="6"/>
        <v>-0.43626806833114318</v>
      </c>
      <c r="M77" s="118">
        <v>1049</v>
      </c>
      <c r="N77" s="119">
        <f t="shared" si="5"/>
        <v>0.22261072261072257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3816</v>
      </c>
      <c r="F78" s="119" t="str">
        <f t="shared" si="6"/>
        <v>-</v>
      </c>
      <c r="G78" s="118">
        <v>1744</v>
      </c>
      <c r="H78" s="119">
        <f t="shared" si="6"/>
        <v>-0.54297693920335433</v>
      </c>
      <c r="I78" s="118">
        <v>3895</v>
      </c>
      <c r="J78" s="119">
        <f t="shared" si="6"/>
        <v>1.2333715596330275</v>
      </c>
      <c r="K78" s="118">
        <v>1119</v>
      </c>
      <c r="L78" s="119">
        <f t="shared" si="6"/>
        <v>-0.71270860077021825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3628</v>
      </c>
      <c r="F79" s="119" t="str">
        <f t="shared" si="6"/>
        <v>-</v>
      </c>
      <c r="G79" s="118">
        <v>1571</v>
      </c>
      <c r="H79" s="119">
        <f t="shared" si="6"/>
        <v>-0.56697905181918418</v>
      </c>
      <c r="I79" s="118">
        <v>1087</v>
      </c>
      <c r="J79" s="119">
        <f t="shared" si="6"/>
        <v>-0.30808402291534054</v>
      </c>
      <c r="K79" s="118">
        <v>1531</v>
      </c>
      <c r="L79" s="119">
        <f t="shared" si="6"/>
        <v>0.40846366145354196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3386</v>
      </c>
      <c r="F80" s="119" t="str">
        <f t="shared" si="6"/>
        <v>-</v>
      </c>
      <c r="G80" s="118">
        <v>964</v>
      </c>
      <c r="H80" s="119">
        <f t="shared" si="6"/>
        <v>-0.7152982870643827</v>
      </c>
      <c r="I80" s="118">
        <v>2060</v>
      </c>
      <c r="J80" s="119">
        <f t="shared" si="6"/>
        <v>1.1369294605809128</v>
      </c>
      <c r="K80" s="118">
        <v>2056</v>
      </c>
      <c r="L80" s="119">
        <f t="shared" si="6"/>
        <v>-1.9417475728155109E-3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1813</v>
      </c>
      <c r="F81" s="119" t="str">
        <f t="shared" si="6"/>
        <v>-</v>
      </c>
      <c r="G81" s="118">
        <v>1304</v>
      </c>
      <c r="H81" s="119">
        <f t="shared" si="6"/>
        <v>-0.28075013789299508</v>
      </c>
      <c r="I81" s="118">
        <v>2963</v>
      </c>
      <c r="J81" s="119">
        <f t="shared" si="6"/>
        <v>1.272239263803681</v>
      </c>
      <c r="K81" s="118">
        <v>1930</v>
      </c>
      <c r="L81" s="119">
        <f t="shared" si="6"/>
        <v>-0.34863314208572393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309</v>
      </c>
      <c r="D82" s="119">
        <v>-0.82107701215981477</v>
      </c>
      <c r="E82" s="118">
        <v>2374</v>
      </c>
      <c r="F82" s="119">
        <f t="shared" si="6"/>
        <v>6.6828478964401299</v>
      </c>
      <c r="G82" s="118">
        <v>2841</v>
      </c>
      <c r="H82" s="119">
        <f t="shared" si="6"/>
        <v>0.19671440606571178</v>
      </c>
      <c r="I82" s="118">
        <v>2313</v>
      </c>
      <c r="J82" s="119">
        <f t="shared" si="6"/>
        <v>-0.18585005279831046</v>
      </c>
      <c r="K82" s="118">
        <v>2655</v>
      </c>
      <c r="L82" s="119">
        <f t="shared" si="6"/>
        <v>0.14785992217898825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298</v>
      </c>
      <c r="D83" s="119">
        <v>-0.74551665243381726</v>
      </c>
      <c r="E83" s="118">
        <v>3200</v>
      </c>
      <c r="F83" s="119">
        <f t="shared" si="6"/>
        <v>9.7382550335570475</v>
      </c>
      <c r="G83" s="118">
        <v>1911</v>
      </c>
      <c r="H83" s="119">
        <f t="shared" si="6"/>
        <v>-0.40281250000000002</v>
      </c>
      <c r="I83" s="118">
        <v>1510</v>
      </c>
      <c r="J83" s="119">
        <f t="shared" si="6"/>
        <v>-0.20983778126635266</v>
      </c>
      <c r="K83" s="118">
        <v>1981</v>
      </c>
      <c r="L83" s="119">
        <f t="shared" si="6"/>
        <v>0.31192052980132456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541</v>
      </c>
      <c r="D84" s="119">
        <v>-0.56194331983805668</v>
      </c>
      <c r="E84" s="118">
        <v>278</v>
      </c>
      <c r="F84" s="119">
        <f t="shared" si="6"/>
        <v>-0.48613678373382629</v>
      </c>
      <c r="G84" s="118">
        <v>1349</v>
      </c>
      <c r="H84" s="119">
        <f t="shared" si="6"/>
        <v>3.8525179856115104</v>
      </c>
      <c r="I84" s="118">
        <v>1500</v>
      </c>
      <c r="J84" s="119">
        <f t="shared" si="6"/>
        <v>0.11193476649369893</v>
      </c>
      <c r="K84" s="118">
        <v>1345</v>
      </c>
      <c r="L84" s="119">
        <f t="shared" si="6"/>
        <v>-0.10333333333333339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919</v>
      </c>
      <c r="D85" s="119">
        <v>0.15743073047858935</v>
      </c>
      <c r="E85" s="118">
        <v>582</v>
      </c>
      <c r="F85" s="119">
        <f t="shared" si="6"/>
        <v>-0.36670293797606091</v>
      </c>
      <c r="G85" s="118">
        <v>719</v>
      </c>
      <c r="H85" s="119">
        <f t="shared" si="6"/>
        <v>0.23539518900343648</v>
      </c>
      <c r="I85" s="118">
        <v>584</v>
      </c>
      <c r="J85" s="119">
        <f t="shared" si="6"/>
        <v>-0.18776077885952713</v>
      </c>
      <c r="K85" s="118">
        <v>720</v>
      </c>
      <c r="L85" s="119">
        <f t="shared" si="6"/>
        <v>0.23287671232876717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1314</v>
      </c>
      <c r="D86" s="119">
        <v>1.1091492776886036</v>
      </c>
      <c r="E86" s="118">
        <v>1313</v>
      </c>
      <c r="F86" s="119">
        <f t="shared" si="6"/>
        <v>-7.6103500761037779E-4</v>
      </c>
      <c r="G86" s="118">
        <v>699</v>
      </c>
      <c r="H86" s="119">
        <f t="shared" si="6"/>
        <v>-0.46763137852246761</v>
      </c>
      <c r="I86" s="118">
        <v>668</v>
      </c>
      <c r="J86" s="119">
        <f t="shared" si="6"/>
        <v>-4.4349070100143106E-2</v>
      </c>
      <c r="K86" s="118">
        <v>692</v>
      </c>
      <c r="L86" s="119">
        <f t="shared" si="6"/>
        <v>3.5928143712574911E-2</v>
      </c>
      <c r="M86" s="118"/>
      <c r="N86" s="119"/>
    </row>
    <row r="87" spans="1:15" ht="15.75" x14ac:dyDescent="0.25">
      <c r="B87" s="120" t="s">
        <v>30</v>
      </c>
      <c r="C87" s="121">
        <v>4963</v>
      </c>
      <c r="D87" s="122">
        <v>-0.58244994110718484</v>
      </c>
      <c r="E87" s="121">
        <v>24120</v>
      </c>
      <c r="F87" s="122">
        <f t="shared" si="6"/>
        <v>3.8599637316139432</v>
      </c>
      <c r="G87" s="121">
        <v>16359</v>
      </c>
      <c r="H87" s="122">
        <f t="shared" si="6"/>
        <v>-0.32176616915422884</v>
      </c>
      <c r="I87" s="121">
        <v>19520</v>
      </c>
      <c r="J87" s="122">
        <f t="shared" si="6"/>
        <v>0.19322696986368371</v>
      </c>
      <c r="K87" s="121">
        <v>16099</v>
      </c>
      <c r="L87" s="122">
        <f t="shared" si="6"/>
        <v>-0.17525614754098362</v>
      </c>
      <c r="M87" s="121">
        <v>2317</v>
      </c>
      <c r="N87" s="122">
        <v>0.11932367149758449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70" t="s">
        <v>233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C$7</f>
        <v>2020</v>
      </c>
      <c r="D95" s="295"/>
      <c r="E95" s="294">
        <f>E$7</f>
        <v>2021</v>
      </c>
      <c r="F95" s="295"/>
      <c r="G95" s="294">
        <f>G$7</f>
        <v>2022</v>
      </c>
      <c r="H95" s="295"/>
      <c r="I95" s="294">
        <f>I$7</f>
        <v>2023</v>
      </c>
      <c r="J95" s="295"/>
      <c r="K95" s="294">
        <f>K$7</f>
        <v>2024</v>
      </c>
      <c r="L95" s="295"/>
      <c r="M95" s="294">
        <f>M$7</f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11502</v>
      </c>
      <c r="D97" s="119">
        <v>8.6837380704904099E-2</v>
      </c>
      <c r="E97" s="118">
        <v>1547</v>
      </c>
      <c r="F97" s="119">
        <f t="shared" ref="F97:L109" si="7">IFERROR(E97/C97-1,"-")</f>
        <v>-0.86550165188662842</v>
      </c>
      <c r="G97" s="118">
        <v>9659</v>
      </c>
      <c r="H97" s="119">
        <f t="shared" si="7"/>
        <v>5.2436974789915967</v>
      </c>
      <c r="I97" s="118">
        <v>13056</v>
      </c>
      <c r="J97" s="119">
        <f t="shared" si="7"/>
        <v>0.35169272181385236</v>
      </c>
      <c r="K97" s="118">
        <v>14947</v>
      </c>
      <c r="L97" s="119">
        <f t="shared" si="7"/>
        <v>0.14483762254901955</v>
      </c>
      <c r="M97" s="118">
        <v>17821</v>
      </c>
      <c r="N97" s="119">
        <f t="shared" ref="N97:N99" si="8">IFERROR(M97/K97-1,"-")</f>
        <v>0.19227938716799353</v>
      </c>
    </row>
    <row r="98" spans="2:14" x14ac:dyDescent="0.25">
      <c r="B98" s="117" t="s">
        <v>73</v>
      </c>
      <c r="C98" s="118">
        <v>12365</v>
      </c>
      <c r="D98" s="119">
        <v>0.14458946588910493</v>
      </c>
      <c r="E98" s="118">
        <v>933</v>
      </c>
      <c r="F98" s="119">
        <f t="shared" si="7"/>
        <v>-0.92454508693894055</v>
      </c>
      <c r="G98" s="118">
        <v>12449</v>
      </c>
      <c r="H98" s="119">
        <f t="shared" si="7"/>
        <v>12.342979635584138</v>
      </c>
      <c r="I98" s="118">
        <v>18051</v>
      </c>
      <c r="J98" s="119">
        <f t="shared" si="7"/>
        <v>0.44999598361314153</v>
      </c>
      <c r="K98" s="118">
        <v>15947</v>
      </c>
      <c r="L98" s="119">
        <f t="shared" si="7"/>
        <v>-0.116558639410559</v>
      </c>
      <c r="M98" s="118">
        <v>16985</v>
      </c>
      <c r="N98" s="119">
        <f t="shared" si="8"/>
        <v>6.5090612654417734E-2</v>
      </c>
    </row>
    <row r="99" spans="2:14" x14ac:dyDescent="0.25">
      <c r="B99" s="117" t="s">
        <v>75</v>
      </c>
      <c r="C99" s="118">
        <v>4934</v>
      </c>
      <c r="D99" s="119">
        <v>-0.53905082212257094</v>
      </c>
      <c r="E99" s="118">
        <v>1187</v>
      </c>
      <c r="F99" s="119">
        <f t="shared" si="7"/>
        <v>-0.75942440210782325</v>
      </c>
      <c r="G99" s="118">
        <v>17100</v>
      </c>
      <c r="H99" s="119">
        <f t="shared" si="7"/>
        <v>13.406065711878686</v>
      </c>
      <c r="I99" s="118">
        <v>17851</v>
      </c>
      <c r="J99" s="119">
        <f t="shared" si="7"/>
        <v>4.3918128654970801E-2</v>
      </c>
      <c r="K99" s="118">
        <v>17806</v>
      </c>
      <c r="L99" s="119">
        <f t="shared" si="7"/>
        <v>-2.5208671783093495E-3</v>
      </c>
      <c r="M99" s="118">
        <v>17403</v>
      </c>
      <c r="N99" s="119">
        <f t="shared" si="8"/>
        <v>-2.2632820397618825E-2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1800</v>
      </c>
      <c r="F100" s="119" t="str">
        <f t="shared" si="7"/>
        <v>-</v>
      </c>
      <c r="G100" s="118">
        <v>12237</v>
      </c>
      <c r="H100" s="119">
        <f t="shared" si="7"/>
        <v>5.7983333333333329</v>
      </c>
      <c r="I100" s="118">
        <v>19701</v>
      </c>
      <c r="J100" s="119">
        <f t="shared" si="7"/>
        <v>0.6099534199558716</v>
      </c>
      <c r="K100" s="118">
        <v>16557</v>
      </c>
      <c r="L100" s="119">
        <f t="shared" si="7"/>
        <v>-0.15958580782701381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2381</v>
      </c>
      <c r="F101" s="119" t="str">
        <f t="shared" si="7"/>
        <v>-</v>
      </c>
      <c r="G101" s="118">
        <v>11861</v>
      </c>
      <c r="H101" s="119">
        <f t="shared" si="7"/>
        <v>3.9815203695926078</v>
      </c>
      <c r="I101" s="118">
        <v>16780</v>
      </c>
      <c r="J101" s="119">
        <f t="shared" si="7"/>
        <v>0.41472051260433362</v>
      </c>
      <c r="K101" s="118">
        <v>15781</v>
      </c>
      <c r="L101" s="119">
        <f t="shared" si="7"/>
        <v>-5.9535160905840323E-2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5165</v>
      </c>
      <c r="F102" s="119" t="str">
        <f t="shared" si="7"/>
        <v>-</v>
      </c>
      <c r="G102" s="118">
        <v>9593</v>
      </c>
      <c r="H102" s="119">
        <f t="shared" si="7"/>
        <v>0.85730880929332032</v>
      </c>
      <c r="I102" s="118">
        <v>16725</v>
      </c>
      <c r="J102" s="119">
        <f t="shared" si="7"/>
        <v>0.74345877202126553</v>
      </c>
      <c r="K102" s="118">
        <v>14399</v>
      </c>
      <c r="L102" s="119">
        <f t="shared" si="7"/>
        <v>-0.13907324364723472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4779</v>
      </c>
      <c r="F103" s="119" t="str">
        <f t="shared" si="7"/>
        <v>-</v>
      </c>
      <c r="G103" s="118">
        <v>10238</v>
      </c>
      <c r="H103" s="119">
        <f t="shared" si="7"/>
        <v>1.1422891818372043</v>
      </c>
      <c r="I103" s="118">
        <v>14840</v>
      </c>
      <c r="J103" s="119">
        <f t="shared" si="7"/>
        <v>0.44950185583121693</v>
      </c>
      <c r="K103" s="118">
        <v>15232</v>
      </c>
      <c r="L103" s="119">
        <f t="shared" si="7"/>
        <v>2.6415094339622636E-2</v>
      </c>
      <c r="M103" s="118"/>
      <c r="N103" s="119"/>
    </row>
    <row r="104" spans="2:14" x14ac:dyDescent="0.25">
      <c r="B104" s="117" t="s">
        <v>85</v>
      </c>
      <c r="C104" s="118">
        <v>3375</v>
      </c>
      <c r="D104" s="119">
        <v>-0.6481809652871886</v>
      </c>
      <c r="E104" s="118">
        <v>7120</v>
      </c>
      <c r="F104" s="119">
        <f t="shared" si="7"/>
        <v>1.1096296296296297</v>
      </c>
      <c r="G104" s="118">
        <v>13529</v>
      </c>
      <c r="H104" s="119">
        <f t="shared" si="7"/>
        <v>0.90014044943820215</v>
      </c>
      <c r="I104" s="118">
        <v>13592</v>
      </c>
      <c r="J104" s="119">
        <f t="shared" si="7"/>
        <v>4.6566634636706628E-3</v>
      </c>
      <c r="K104" s="118">
        <v>15250</v>
      </c>
      <c r="L104" s="119">
        <f t="shared" si="7"/>
        <v>0.12198351971748078</v>
      </c>
      <c r="M104" s="118"/>
      <c r="N104" s="119"/>
    </row>
    <row r="105" spans="2:14" x14ac:dyDescent="0.25">
      <c r="B105" s="117" t="s">
        <v>87</v>
      </c>
      <c r="C105" s="118">
        <v>3172</v>
      </c>
      <c r="D105" s="119">
        <v>-0.62930933738459738</v>
      </c>
      <c r="E105" s="118">
        <v>7085</v>
      </c>
      <c r="F105" s="119">
        <f t="shared" si="7"/>
        <v>1.2336065573770494</v>
      </c>
      <c r="G105" s="118">
        <v>11582</v>
      </c>
      <c r="H105" s="119">
        <f t="shared" si="7"/>
        <v>0.63472124206069158</v>
      </c>
      <c r="I105" s="118">
        <v>13749</v>
      </c>
      <c r="J105" s="119">
        <f t="shared" si="7"/>
        <v>0.18710067345881543</v>
      </c>
      <c r="K105" s="118">
        <v>14944</v>
      </c>
      <c r="L105" s="119">
        <f t="shared" si="7"/>
        <v>8.6915412029965777E-2</v>
      </c>
      <c r="M105" s="118"/>
      <c r="N105" s="119"/>
    </row>
    <row r="106" spans="2:14" x14ac:dyDescent="0.25">
      <c r="B106" s="117" t="s">
        <v>89</v>
      </c>
      <c r="C106" s="118">
        <v>2194</v>
      </c>
      <c r="D106" s="119">
        <v>-0.76219380013006721</v>
      </c>
      <c r="E106" s="118">
        <v>11486</v>
      </c>
      <c r="F106" s="119">
        <f t="shared" si="7"/>
        <v>4.2351868732907931</v>
      </c>
      <c r="G106" s="118">
        <v>15797</v>
      </c>
      <c r="H106" s="119">
        <f t="shared" si="7"/>
        <v>0.37532648441581062</v>
      </c>
      <c r="I106" s="118">
        <v>20188</v>
      </c>
      <c r="J106" s="119">
        <f t="shared" si="7"/>
        <v>0.27796417041210364</v>
      </c>
      <c r="K106" s="118">
        <v>17449</v>
      </c>
      <c r="L106" s="119">
        <f t="shared" si="7"/>
        <v>-0.13567465821279967</v>
      </c>
      <c r="M106" s="118"/>
      <c r="N106" s="119"/>
    </row>
    <row r="107" spans="2:14" x14ac:dyDescent="0.25">
      <c r="B107" s="117" t="s">
        <v>91</v>
      </c>
      <c r="C107" s="118">
        <v>4096</v>
      </c>
      <c r="D107" s="119">
        <v>-0.57311099531005727</v>
      </c>
      <c r="E107" s="118">
        <v>9436</v>
      </c>
      <c r="F107" s="119">
        <f t="shared" si="7"/>
        <v>1.3037109375</v>
      </c>
      <c r="G107" s="118">
        <v>11275</v>
      </c>
      <c r="H107" s="119">
        <f t="shared" si="7"/>
        <v>0.19489190334887674</v>
      </c>
      <c r="I107" s="118">
        <v>15751</v>
      </c>
      <c r="J107" s="119">
        <f t="shared" si="7"/>
        <v>0.39698447893569844</v>
      </c>
      <c r="K107" s="118">
        <v>15681</v>
      </c>
      <c r="L107" s="119">
        <f t="shared" si="7"/>
        <v>-4.4441622754111121E-3</v>
      </c>
      <c r="M107" s="118"/>
      <c r="N107" s="119"/>
    </row>
    <row r="108" spans="2:14" x14ac:dyDescent="0.25">
      <c r="B108" s="117" t="s">
        <v>93</v>
      </c>
      <c r="C108" s="118">
        <v>4101</v>
      </c>
      <c r="D108" s="119">
        <v>-0.5706208773950372</v>
      </c>
      <c r="E108" s="118">
        <v>10142</v>
      </c>
      <c r="F108" s="119">
        <f t="shared" si="7"/>
        <v>1.4730553523530845</v>
      </c>
      <c r="G108" s="118">
        <v>14923</v>
      </c>
      <c r="H108" s="119">
        <f t="shared" si="7"/>
        <v>0.47140603431275885</v>
      </c>
      <c r="I108" s="118">
        <v>16620</v>
      </c>
      <c r="J108" s="119">
        <f t="shared" si="7"/>
        <v>0.11371708101588163</v>
      </c>
      <c r="K108" s="118">
        <v>15346</v>
      </c>
      <c r="L108" s="119">
        <f t="shared" si="7"/>
        <v>-7.6654632972322556E-2</v>
      </c>
      <c r="M108" s="118"/>
      <c r="N108" s="119"/>
    </row>
    <row r="109" spans="2:14" ht="15.75" x14ac:dyDescent="0.25">
      <c r="B109" s="120" t="s">
        <v>30</v>
      </c>
      <c r="C109" s="121">
        <v>46883</v>
      </c>
      <c r="D109" s="122">
        <v>-0.58099774782826297</v>
      </c>
      <c r="E109" s="121">
        <v>63061</v>
      </c>
      <c r="F109" s="122">
        <f t="shared" si="7"/>
        <v>0.34507177441716608</v>
      </c>
      <c r="G109" s="121">
        <v>150243</v>
      </c>
      <c r="H109" s="122">
        <f t="shared" si="7"/>
        <v>1.3825026561583229</v>
      </c>
      <c r="I109" s="121">
        <v>196904</v>
      </c>
      <c r="J109" s="122">
        <f t="shared" si="7"/>
        <v>0.31057020959379145</v>
      </c>
      <c r="K109" s="121">
        <v>189339</v>
      </c>
      <c r="L109" s="122">
        <f t="shared" si="7"/>
        <v>-3.841973753707395E-2</v>
      </c>
      <c r="M109" s="121">
        <v>52209</v>
      </c>
      <c r="N109" s="122">
        <v>7.2053388090349113E-2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70" t="s">
        <v>234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C$7</f>
        <v>2020</v>
      </c>
      <c r="D117" s="295"/>
      <c r="E117" s="294">
        <f>E$7</f>
        <v>2021</v>
      </c>
      <c r="F117" s="295"/>
      <c r="G117" s="294">
        <f>G$7</f>
        <v>2022</v>
      </c>
      <c r="H117" s="295"/>
      <c r="I117" s="294">
        <f>I$7</f>
        <v>2023</v>
      </c>
      <c r="J117" s="295"/>
      <c r="K117" s="294">
        <f>K$7</f>
        <v>2024</v>
      </c>
      <c r="L117" s="295"/>
      <c r="M117" s="294">
        <f>M$7</f>
        <v>2025</v>
      </c>
      <c r="N117" s="295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6069</v>
      </c>
      <c r="D119" s="119">
        <v>0.18142884952306804</v>
      </c>
      <c r="E119" s="118">
        <v>600</v>
      </c>
      <c r="F119" s="119">
        <f t="shared" ref="F119:L131" si="9">IFERROR(E119/C119-1,"-")</f>
        <v>-0.90113692535837864</v>
      </c>
      <c r="G119" s="118">
        <v>4461</v>
      </c>
      <c r="H119" s="119">
        <f t="shared" si="9"/>
        <v>6.4349999999999996</v>
      </c>
      <c r="I119" s="118">
        <v>7408</v>
      </c>
      <c r="J119" s="119">
        <f t="shared" si="9"/>
        <v>0.6606142120600762</v>
      </c>
      <c r="K119" s="118">
        <v>8300</v>
      </c>
      <c r="L119" s="119">
        <f t="shared" si="9"/>
        <v>0.12041036717062625</v>
      </c>
      <c r="M119" s="118">
        <v>9799</v>
      </c>
      <c r="N119" s="119">
        <f t="shared" ref="N119:N121" si="10">IFERROR(M119/K119-1,"-")</f>
        <v>0.18060240963855412</v>
      </c>
    </row>
    <row r="120" spans="1:15" x14ac:dyDescent="0.25">
      <c r="B120" s="117" t="s">
        <v>73</v>
      </c>
      <c r="C120" s="118">
        <v>7131</v>
      </c>
      <c r="D120" s="119">
        <v>0.18751040799333896</v>
      </c>
      <c r="E120" s="118">
        <v>72</v>
      </c>
      <c r="F120" s="119">
        <f t="shared" si="9"/>
        <v>-0.98990323937736646</v>
      </c>
      <c r="G120" s="118">
        <v>6730</v>
      </c>
      <c r="H120" s="119">
        <f t="shared" si="9"/>
        <v>92.472222222222229</v>
      </c>
      <c r="I120" s="118">
        <v>11400</v>
      </c>
      <c r="J120" s="119">
        <f t="shared" si="9"/>
        <v>0.69390787518573549</v>
      </c>
      <c r="K120" s="118">
        <v>8996</v>
      </c>
      <c r="L120" s="119">
        <f t="shared" si="9"/>
        <v>-0.21087719298245611</v>
      </c>
      <c r="M120" s="118">
        <v>9024</v>
      </c>
      <c r="N120" s="119">
        <f t="shared" si="10"/>
        <v>3.1124944419742562E-3</v>
      </c>
    </row>
    <row r="121" spans="1:15" x14ac:dyDescent="0.25">
      <c r="B121" s="117" t="s">
        <v>75</v>
      </c>
      <c r="C121" s="118">
        <v>2539</v>
      </c>
      <c r="D121" s="119">
        <v>-0.53869912790697683</v>
      </c>
      <c r="E121" s="118">
        <v>171</v>
      </c>
      <c r="F121" s="119">
        <f t="shared" si="9"/>
        <v>-0.9326506498621504</v>
      </c>
      <c r="G121" s="118">
        <v>8538</v>
      </c>
      <c r="H121" s="119">
        <f t="shared" si="9"/>
        <v>48.929824561403507</v>
      </c>
      <c r="I121" s="118">
        <v>11193</v>
      </c>
      <c r="J121" s="119">
        <f t="shared" si="9"/>
        <v>0.31096275474349966</v>
      </c>
      <c r="K121" s="118">
        <v>10352</v>
      </c>
      <c r="L121" s="119">
        <f t="shared" si="9"/>
        <v>-7.51362458679532E-2</v>
      </c>
      <c r="M121" s="118">
        <v>9405</v>
      </c>
      <c r="N121" s="119">
        <f t="shared" si="10"/>
        <v>-9.1479907264296778E-2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79</v>
      </c>
      <c r="F122" s="119" t="str">
        <f t="shared" si="9"/>
        <v>-</v>
      </c>
      <c r="G122" s="118">
        <v>7844</v>
      </c>
      <c r="H122" s="119">
        <f t="shared" si="9"/>
        <v>98.291139240506325</v>
      </c>
      <c r="I122" s="118">
        <v>12880</v>
      </c>
      <c r="J122" s="119">
        <f t="shared" si="9"/>
        <v>0.64201937786843444</v>
      </c>
      <c r="K122" s="118">
        <v>10335</v>
      </c>
      <c r="L122" s="119">
        <f t="shared" si="9"/>
        <v>-0.1975931677018633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149</v>
      </c>
      <c r="F123" s="119" t="str">
        <f t="shared" si="9"/>
        <v>-</v>
      </c>
      <c r="G123" s="118">
        <v>7614</v>
      </c>
      <c r="H123" s="119">
        <f t="shared" si="9"/>
        <v>50.100671140939596</v>
      </c>
      <c r="I123" s="118">
        <v>11897</v>
      </c>
      <c r="J123" s="119">
        <f t="shared" si="9"/>
        <v>0.56251641712634615</v>
      </c>
      <c r="K123" s="118">
        <v>10229</v>
      </c>
      <c r="L123" s="119">
        <f t="shared" si="9"/>
        <v>-0.14020341262503155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407</v>
      </c>
      <c r="F124" s="119" t="str">
        <f t="shared" si="9"/>
        <v>-</v>
      </c>
      <c r="G124" s="118">
        <v>6784</v>
      </c>
      <c r="H124" s="119">
        <f t="shared" si="9"/>
        <v>15.668304668304668</v>
      </c>
      <c r="I124" s="118">
        <v>11071</v>
      </c>
      <c r="J124" s="119">
        <f t="shared" si="9"/>
        <v>0.63192806603773577</v>
      </c>
      <c r="K124" s="118">
        <v>9672</v>
      </c>
      <c r="L124" s="119">
        <f t="shared" si="9"/>
        <v>-0.12636618191671933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1257</v>
      </c>
      <c r="F125" s="119" t="str">
        <f t="shared" si="9"/>
        <v>-</v>
      </c>
      <c r="G125" s="118">
        <v>6493</v>
      </c>
      <c r="H125" s="119">
        <f t="shared" si="9"/>
        <v>4.1654733492442322</v>
      </c>
      <c r="I125" s="118">
        <v>9714</v>
      </c>
      <c r="J125" s="119">
        <f t="shared" si="9"/>
        <v>0.49607269367010631</v>
      </c>
      <c r="K125" s="118">
        <v>9908</v>
      </c>
      <c r="L125" s="119">
        <f t="shared" si="9"/>
        <v>1.9971175622812476E-2</v>
      </c>
      <c r="M125" s="118"/>
      <c r="N125" s="119"/>
    </row>
    <row r="126" spans="1:15" x14ac:dyDescent="0.25">
      <c r="B126" s="117" t="s">
        <v>85</v>
      </c>
      <c r="C126" s="118">
        <v>1065</v>
      </c>
      <c r="D126" s="119">
        <v>-0.79901868277033405</v>
      </c>
      <c r="E126" s="118">
        <v>3443</v>
      </c>
      <c r="F126" s="119">
        <f t="shared" si="9"/>
        <v>2.2328638497652582</v>
      </c>
      <c r="G126" s="118">
        <v>9215</v>
      </c>
      <c r="H126" s="119">
        <f t="shared" si="9"/>
        <v>1.6764449607900089</v>
      </c>
      <c r="I126" s="118">
        <v>9184</v>
      </c>
      <c r="J126" s="119">
        <f t="shared" si="9"/>
        <v>-3.3640803038523792E-3</v>
      </c>
      <c r="K126" s="118">
        <v>9915</v>
      </c>
      <c r="L126" s="119">
        <f t="shared" si="9"/>
        <v>7.9594947735191601E-2</v>
      </c>
      <c r="M126" s="118"/>
      <c r="N126" s="119"/>
    </row>
    <row r="127" spans="1:15" x14ac:dyDescent="0.25">
      <c r="B127" s="117" t="s">
        <v>87</v>
      </c>
      <c r="C127" s="118">
        <v>827</v>
      </c>
      <c r="D127" s="119">
        <v>-0.82508460236886627</v>
      </c>
      <c r="E127" s="118">
        <v>3529</v>
      </c>
      <c r="F127" s="119">
        <f t="shared" si="9"/>
        <v>3.2672309552599756</v>
      </c>
      <c r="G127" s="118">
        <v>7683</v>
      </c>
      <c r="H127" s="119">
        <f t="shared" si="9"/>
        <v>1.1771039954661378</v>
      </c>
      <c r="I127" s="118">
        <v>9672</v>
      </c>
      <c r="J127" s="119">
        <f t="shared" si="9"/>
        <v>0.25888324873096447</v>
      </c>
      <c r="K127" s="118">
        <v>9883</v>
      </c>
      <c r="L127" s="119">
        <f t="shared" si="9"/>
        <v>2.1815550041356602E-2</v>
      </c>
      <c r="M127" s="118"/>
      <c r="N127" s="119"/>
    </row>
    <row r="128" spans="1:15" x14ac:dyDescent="0.25">
      <c r="A128" s="123"/>
      <c r="B128" s="117" t="s">
        <v>89</v>
      </c>
      <c r="C128" s="118">
        <v>1391</v>
      </c>
      <c r="D128" s="119">
        <v>-0.7299029126213592</v>
      </c>
      <c r="E128" s="118">
        <v>7205</v>
      </c>
      <c r="F128" s="119">
        <f t="shared" si="9"/>
        <v>4.1797268152408336</v>
      </c>
      <c r="G128" s="118">
        <v>10291</v>
      </c>
      <c r="H128" s="119">
        <f t="shared" si="9"/>
        <v>0.42831367106176277</v>
      </c>
      <c r="I128" s="118">
        <v>14584</v>
      </c>
      <c r="J128" s="119">
        <f t="shared" si="9"/>
        <v>0.41716062578952484</v>
      </c>
      <c r="K128" s="118">
        <v>10648</v>
      </c>
      <c r="L128" s="119">
        <f t="shared" si="9"/>
        <v>-0.26988480526604497</v>
      </c>
      <c r="M128" s="118"/>
      <c r="N128" s="119"/>
    </row>
    <row r="129" spans="2:15" x14ac:dyDescent="0.25">
      <c r="B129" s="117" t="s">
        <v>91</v>
      </c>
      <c r="C129" s="118">
        <v>3284</v>
      </c>
      <c r="D129" s="119">
        <v>-0.3418837675350701</v>
      </c>
      <c r="E129" s="118">
        <v>5313</v>
      </c>
      <c r="F129" s="119">
        <f t="shared" si="9"/>
        <v>0.61784409257003658</v>
      </c>
      <c r="G129" s="118">
        <v>6030</v>
      </c>
      <c r="H129" s="119">
        <f t="shared" si="9"/>
        <v>0.13495200451722189</v>
      </c>
      <c r="I129" s="118">
        <v>9172</v>
      </c>
      <c r="J129" s="119">
        <f t="shared" si="9"/>
        <v>0.52106135986732993</v>
      </c>
      <c r="K129" s="118">
        <v>9348</v>
      </c>
      <c r="L129" s="119">
        <f t="shared" si="9"/>
        <v>1.9188835586567921E-2</v>
      </c>
      <c r="M129" s="118"/>
      <c r="N129" s="119"/>
    </row>
    <row r="130" spans="2:15" x14ac:dyDescent="0.25">
      <c r="B130" s="117" t="s">
        <v>93</v>
      </c>
      <c r="C130" s="118">
        <v>3228</v>
      </c>
      <c r="D130" s="119">
        <v>-0.35115577889447236</v>
      </c>
      <c r="E130" s="118">
        <v>4587</v>
      </c>
      <c r="F130" s="119">
        <f t="shared" si="9"/>
        <v>0.42100371747211907</v>
      </c>
      <c r="G130" s="118">
        <v>9121</v>
      </c>
      <c r="H130" s="119">
        <f t="shared" si="9"/>
        <v>0.98844560715064311</v>
      </c>
      <c r="I130" s="118">
        <v>9933</v>
      </c>
      <c r="J130" s="119">
        <f t="shared" si="9"/>
        <v>8.9025326170375951E-2</v>
      </c>
      <c r="K130" s="118">
        <v>9148</v>
      </c>
      <c r="L130" s="119">
        <f t="shared" si="9"/>
        <v>-7.9029497634148793E-2</v>
      </c>
      <c r="M130" s="118"/>
      <c r="N130" s="119"/>
    </row>
    <row r="131" spans="2:15" ht="15.75" x14ac:dyDescent="0.25">
      <c r="B131" s="120" t="s">
        <v>30</v>
      </c>
      <c r="C131" s="121">
        <v>26382</v>
      </c>
      <c r="D131" s="122">
        <v>-0.57042368189663595</v>
      </c>
      <c r="E131" s="121">
        <v>26812</v>
      </c>
      <c r="F131" s="122">
        <f t="shared" si="9"/>
        <v>1.6298991736790169E-2</v>
      </c>
      <c r="G131" s="121">
        <v>90804</v>
      </c>
      <c r="H131" s="122">
        <f t="shared" si="9"/>
        <v>2.3866925257347456</v>
      </c>
      <c r="I131" s="121">
        <v>128108</v>
      </c>
      <c r="J131" s="122">
        <f t="shared" si="9"/>
        <v>0.41081890665609455</v>
      </c>
      <c r="K131" s="121">
        <v>116734</v>
      </c>
      <c r="L131" s="122">
        <f t="shared" si="9"/>
        <v>-8.8784463109251588E-2</v>
      </c>
      <c r="M131" s="121">
        <v>28228</v>
      </c>
      <c r="N131" s="122">
        <v>2.09780092592593E-2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235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C$7</f>
        <v>2020</v>
      </c>
      <c r="D139" s="295"/>
      <c r="E139" s="294">
        <f>E$7</f>
        <v>2021</v>
      </c>
      <c r="F139" s="295"/>
      <c r="G139" s="294">
        <f>G$7</f>
        <v>2022</v>
      </c>
      <c r="H139" s="295"/>
      <c r="I139" s="294">
        <f>I$7</f>
        <v>2023</v>
      </c>
      <c r="J139" s="295"/>
      <c r="K139" s="294">
        <f>K$7</f>
        <v>2024</v>
      </c>
      <c r="L139" s="295"/>
      <c r="M139" s="294">
        <f>M$7</f>
        <v>2025</v>
      </c>
      <c r="N139" s="295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837</v>
      </c>
      <c r="D141" s="119">
        <v>-0.28216123499142365</v>
      </c>
      <c r="E141" s="118">
        <v>468</v>
      </c>
      <c r="F141" s="119">
        <f t="shared" ref="F141:L153" si="11">IFERROR(E141/C141-1,"-")</f>
        <v>-0.44086021505376349</v>
      </c>
      <c r="G141" s="118">
        <v>681</v>
      </c>
      <c r="H141" s="119">
        <f t="shared" si="11"/>
        <v>0.45512820512820507</v>
      </c>
      <c r="I141" s="118">
        <v>799</v>
      </c>
      <c r="J141" s="119">
        <f t="shared" si="11"/>
        <v>0.17327459618208518</v>
      </c>
      <c r="K141" s="118">
        <v>977</v>
      </c>
      <c r="L141" s="119">
        <f t="shared" si="11"/>
        <v>0.22277847309136423</v>
      </c>
      <c r="M141" s="118">
        <v>856</v>
      </c>
      <c r="N141" s="119">
        <f t="shared" ref="N141:N143" si="12">IFERROR(M141/K141-1,"-")</f>
        <v>-0.12384851586489254</v>
      </c>
    </row>
    <row r="142" spans="2:15" x14ac:dyDescent="0.25">
      <c r="B142" s="117" t="s">
        <v>73</v>
      </c>
      <c r="C142" s="118">
        <v>508</v>
      </c>
      <c r="D142" s="119">
        <v>-0.51059730250481694</v>
      </c>
      <c r="E142" s="118">
        <v>123</v>
      </c>
      <c r="F142" s="119">
        <f t="shared" si="11"/>
        <v>-0.75787401574803148</v>
      </c>
      <c r="G142" s="118">
        <v>493</v>
      </c>
      <c r="H142" s="119">
        <f t="shared" si="11"/>
        <v>3.0081300813008127</v>
      </c>
      <c r="I142" s="118">
        <v>970</v>
      </c>
      <c r="J142" s="119">
        <f t="shared" si="11"/>
        <v>0.96754563894523327</v>
      </c>
      <c r="K142" s="118">
        <v>722</v>
      </c>
      <c r="L142" s="119">
        <f t="shared" si="11"/>
        <v>-0.25567010309278349</v>
      </c>
      <c r="M142" s="118">
        <v>749</v>
      </c>
      <c r="N142" s="119">
        <f t="shared" si="12"/>
        <v>3.7396121883656486E-2</v>
      </c>
    </row>
    <row r="143" spans="2:15" x14ac:dyDescent="0.25">
      <c r="B143" s="117" t="s">
        <v>75</v>
      </c>
      <c r="C143" s="118">
        <v>482</v>
      </c>
      <c r="D143" s="119">
        <v>-0.55493998153277935</v>
      </c>
      <c r="E143" s="118">
        <v>337</v>
      </c>
      <c r="F143" s="119">
        <f t="shared" si="11"/>
        <v>-0.30082987551867224</v>
      </c>
      <c r="G143" s="118">
        <v>1542</v>
      </c>
      <c r="H143" s="119">
        <f t="shared" si="11"/>
        <v>3.5756676557863498</v>
      </c>
      <c r="I143" s="118">
        <v>991</v>
      </c>
      <c r="J143" s="119">
        <f t="shared" si="11"/>
        <v>-0.35732814526588841</v>
      </c>
      <c r="K143" s="118">
        <v>1079</v>
      </c>
      <c r="L143" s="119">
        <f t="shared" si="11"/>
        <v>8.8799192734611454E-2</v>
      </c>
      <c r="M143" s="118">
        <v>1207</v>
      </c>
      <c r="N143" s="119">
        <f t="shared" si="12"/>
        <v>0.11862835959221507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336</v>
      </c>
      <c r="F144" s="119" t="str">
        <f t="shared" si="11"/>
        <v>-</v>
      </c>
      <c r="G144" s="118">
        <v>450</v>
      </c>
      <c r="H144" s="119">
        <f t="shared" si="11"/>
        <v>0.33928571428571419</v>
      </c>
      <c r="I144" s="118">
        <v>1079</v>
      </c>
      <c r="J144" s="119">
        <f t="shared" si="11"/>
        <v>1.3977777777777778</v>
      </c>
      <c r="K144" s="118">
        <v>593</v>
      </c>
      <c r="L144" s="119">
        <f t="shared" si="11"/>
        <v>-0.45041705282669142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398</v>
      </c>
      <c r="F145" s="119" t="str">
        <f t="shared" si="11"/>
        <v>-</v>
      </c>
      <c r="G145" s="118">
        <v>288</v>
      </c>
      <c r="H145" s="119">
        <f t="shared" si="11"/>
        <v>-0.27638190954773867</v>
      </c>
      <c r="I145" s="118">
        <v>523</v>
      </c>
      <c r="J145" s="119">
        <f t="shared" si="11"/>
        <v>0.81597222222222232</v>
      </c>
      <c r="K145" s="118">
        <v>557</v>
      </c>
      <c r="L145" s="119">
        <f t="shared" si="11"/>
        <v>6.5009560229445595E-2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2089</v>
      </c>
      <c r="F146" s="119" t="str">
        <f t="shared" si="11"/>
        <v>-</v>
      </c>
      <c r="G146" s="118">
        <v>179</v>
      </c>
      <c r="H146" s="119">
        <f t="shared" si="11"/>
        <v>-0.91431306845380567</v>
      </c>
      <c r="I146" s="118">
        <v>633</v>
      </c>
      <c r="J146" s="119">
        <f t="shared" si="11"/>
        <v>2.5363128491620111</v>
      </c>
      <c r="K146" s="118">
        <v>501</v>
      </c>
      <c r="L146" s="119">
        <f t="shared" si="11"/>
        <v>-0.20853080568720384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425</v>
      </c>
      <c r="F147" s="119" t="str">
        <f t="shared" si="11"/>
        <v>-</v>
      </c>
      <c r="G147" s="118">
        <v>235</v>
      </c>
      <c r="H147" s="119">
        <f t="shared" si="11"/>
        <v>-0.44705882352941173</v>
      </c>
      <c r="I147" s="118">
        <v>368</v>
      </c>
      <c r="J147" s="119">
        <f t="shared" si="11"/>
        <v>0.56595744680851068</v>
      </c>
      <c r="K147" s="118">
        <v>525</v>
      </c>
      <c r="L147" s="119">
        <f t="shared" si="11"/>
        <v>0.42663043478260865</v>
      </c>
      <c r="M147" s="118"/>
      <c r="N147" s="119"/>
    </row>
    <row r="148" spans="1:15" x14ac:dyDescent="0.25">
      <c r="B148" s="117" t="s">
        <v>85</v>
      </c>
      <c r="C148" s="118">
        <v>392</v>
      </c>
      <c r="D148" s="119">
        <v>-0.17991631799163177</v>
      </c>
      <c r="E148" s="118">
        <v>361</v>
      </c>
      <c r="F148" s="119">
        <f t="shared" si="11"/>
        <v>-7.9081632653061229E-2</v>
      </c>
      <c r="G148" s="118">
        <v>365</v>
      </c>
      <c r="H148" s="119">
        <f t="shared" si="11"/>
        <v>1.1080332409972193E-2</v>
      </c>
      <c r="I148" s="118">
        <v>339</v>
      </c>
      <c r="J148" s="119">
        <f t="shared" si="11"/>
        <v>-7.1232876712328808E-2</v>
      </c>
      <c r="K148" s="118">
        <v>575</v>
      </c>
      <c r="L148" s="119">
        <f t="shared" si="11"/>
        <v>0.69616519174041303</v>
      </c>
      <c r="M148" s="118"/>
      <c r="N148" s="119"/>
    </row>
    <row r="149" spans="1:15" x14ac:dyDescent="0.25">
      <c r="B149" s="117" t="s">
        <v>87</v>
      </c>
      <c r="C149" s="118">
        <v>116</v>
      </c>
      <c r="D149" s="119">
        <v>-0.88514851485148516</v>
      </c>
      <c r="E149" s="118">
        <v>522</v>
      </c>
      <c r="F149" s="119">
        <f t="shared" si="11"/>
        <v>3.5</v>
      </c>
      <c r="G149" s="118">
        <v>409</v>
      </c>
      <c r="H149" s="119">
        <f t="shared" si="11"/>
        <v>-0.21647509578544066</v>
      </c>
      <c r="I149" s="118">
        <v>570</v>
      </c>
      <c r="J149" s="119">
        <f t="shared" si="11"/>
        <v>0.39364303178484117</v>
      </c>
      <c r="K149" s="118">
        <v>486</v>
      </c>
      <c r="L149" s="119">
        <f t="shared" si="11"/>
        <v>-0.14736842105263159</v>
      </c>
      <c r="M149" s="118"/>
      <c r="N149" s="119"/>
    </row>
    <row r="150" spans="1:15" x14ac:dyDescent="0.25">
      <c r="A150" s="123"/>
      <c r="B150" s="117" t="s">
        <v>89</v>
      </c>
      <c r="C150" s="118">
        <v>86</v>
      </c>
      <c r="D150" s="119">
        <v>-0.87028657616892913</v>
      </c>
      <c r="E150" s="118">
        <v>638</v>
      </c>
      <c r="F150" s="119">
        <f t="shared" si="11"/>
        <v>6.4186046511627906</v>
      </c>
      <c r="G150" s="118">
        <v>495</v>
      </c>
      <c r="H150" s="119">
        <f t="shared" si="11"/>
        <v>-0.22413793103448276</v>
      </c>
      <c r="I150" s="118">
        <v>573</v>
      </c>
      <c r="J150" s="119">
        <f t="shared" si="11"/>
        <v>0.15757575757575748</v>
      </c>
      <c r="K150" s="118">
        <v>733</v>
      </c>
      <c r="L150" s="119">
        <f t="shared" si="11"/>
        <v>0.27923211169284468</v>
      </c>
      <c r="M150" s="118"/>
      <c r="N150" s="119"/>
    </row>
    <row r="151" spans="1:15" x14ac:dyDescent="0.25">
      <c r="B151" s="117" t="s">
        <v>91</v>
      </c>
      <c r="C151" s="118">
        <v>450</v>
      </c>
      <c r="D151" s="119">
        <v>-0.61373390557939911</v>
      </c>
      <c r="E151" s="118">
        <v>706</v>
      </c>
      <c r="F151" s="119">
        <f t="shared" si="11"/>
        <v>0.568888888888889</v>
      </c>
      <c r="G151" s="118">
        <v>972</v>
      </c>
      <c r="H151" s="119">
        <f t="shared" si="11"/>
        <v>0.37677053824362616</v>
      </c>
      <c r="I151" s="118">
        <v>960</v>
      </c>
      <c r="J151" s="119">
        <f t="shared" si="11"/>
        <v>-1.2345679012345734E-2</v>
      </c>
      <c r="K151" s="118">
        <v>998</v>
      </c>
      <c r="L151" s="119">
        <f t="shared" si="11"/>
        <v>3.9583333333333304E-2</v>
      </c>
      <c r="M151" s="118"/>
      <c r="N151" s="119"/>
    </row>
    <row r="152" spans="1:15" x14ac:dyDescent="0.25">
      <c r="B152" s="117" t="s">
        <v>93</v>
      </c>
      <c r="C152" s="118">
        <v>304</v>
      </c>
      <c r="D152" s="119">
        <v>-0.64527421236872806</v>
      </c>
      <c r="E152" s="118">
        <v>794</v>
      </c>
      <c r="F152" s="119">
        <f t="shared" si="11"/>
        <v>1.611842105263158</v>
      </c>
      <c r="G152" s="118">
        <v>835</v>
      </c>
      <c r="H152" s="119">
        <f t="shared" si="11"/>
        <v>5.1637279596977281E-2</v>
      </c>
      <c r="I152" s="118">
        <v>1075</v>
      </c>
      <c r="J152" s="119">
        <f t="shared" si="11"/>
        <v>0.28742514970059885</v>
      </c>
      <c r="K152" s="118">
        <v>770</v>
      </c>
      <c r="L152" s="119">
        <f t="shared" si="11"/>
        <v>-0.28372093023255818</v>
      </c>
      <c r="M152" s="118"/>
      <c r="N152" s="119"/>
    </row>
    <row r="153" spans="1:15" ht="15.75" x14ac:dyDescent="0.25">
      <c r="B153" s="120" t="s">
        <v>30</v>
      </c>
      <c r="C153" s="121">
        <v>3197</v>
      </c>
      <c r="D153" s="122">
        <v>-0.67320862721046715</v>
      </c>
      <c r="E153" s="121">
        <v>7197</v>
      </c>
      <c r="F153" s="122">
        <f t="shared" si="11"/>
        <v>1.2511729746637474</v>
      </c>
      <c r="G153" s="121">
        <v>6944</v>
      </c>
      <c r="H153" s="122">
        <f t="shared" si="11"/>
        <v>-3.5153536195637103E-2</v>
      </c>
      <c r="I153" s="121">
        <v>8880</v>
      </c>
      <c r="J153" s="122">
        <f t="shared" si="11"/>
        <v>0.27880184331797242</v>
      </c>
      <c r="K153" s="121">
        <v>8516</v>
      </c>
      <c r="L153" s="122">
        <f t="shared" si="11"/>
        <v>-4.0990990990991016E-2</v>
      </c>
      <c r="M153" s="121">
        <v>2812</v>
      </c>
      <c r="N153" s="122">
        <v>1.2239020878329843E-2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236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C$7</f>
        <v>2020</v>
      </c>
      <c r="D161" s="295"/>
      <c r="E161" s="294">
        <f>E$7</f>
        <v>2021</v>
      </c>
      <c r="F161" s="295"/>
      <c r="G161" s="294">
        <f>G$7</f>
        <v>2022</v>
      </c>
      <c r="H161" s="295"/>
      <c r="I161" s="294">
        <f>I$7</f>
        <v>2023</v>
      </c>
      <c r="J161" s="295"/>
      <c r="K161" s="294">
        <f>K$7</f>
        <v>2024</v>
      </c>
      <c r="L161" s="295"/>
      <c r="M161" s="294">
        <f>M$7</f>
        <v>2025</v>
      </c>
      <c r="N161" s="295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517</v>
      </c>
      <c r="D163" s="119">
        <v>-0.49064039408867</v>
      </c>
      <c r="E163" s="118">
        <v>270</v>
      </c>
      <c r="F163" s="119">
        <f t="shared" ref="F163:L175" si="13">IFERROR(E163/C163-1,"-")</f>
        <v>-0.47775628626692457</v>
      </c>
      <c r="G163" s="118">
        <v>556</v>
      </c>
      <c r="H163" s="119">
        <f t="shared" si="13"/>
        <v>1.0592592592592593</v>
      </c>
      <c r="I163" s="118">
        <v>786</v>
      </c>
      <c r="J163" s="119">
        <f t="shared" si="13"/>
        <v>0.41366906474820153</v>
      </c>
      <c r="K163" s="118">
        <v>785</v>
      </c>
      <c r="L163" s="119">
        <f t="shared" si="13"/>
        <v>-1.2722646310432406E-3</v>
      </c>
      <c r="M163" s="118">
        <v>1152</v>
      </c>
      <c r="N163" s="119">
        <f t="shared" ref="N163:N165" si="14">IFERROR(M163/K163-1,"-")</f>
        <v>0.46751592356687888</v>
      </c>
    </row>
    <row r="164" spans="2:14" x14ac:dyDescent="0.25">
      <c r="B164" s="117" t="s">
        <v>73</v>
      </c>
      <c r="C164" s="118">
        <v>660</v>
      </c>
      <c r="D164" s="119">
        <v>-0.46902654867256632</v>
      </c>
      <c r="E164" s="118">
        <v>298</v>
      </c>
      <c r="F164" s="119">
        <f t="shared" si="13"/>
        <v>-0.54848484848484846</v>
      </c>
      <c r="G164" s="118">
        <v>884</v>
      </c>
      <c r="H164" s="119">
        <f t="shared" si="13"/>
        <v>1.9664429530201342</v>
      </c>
      <c r="I164" s="118">
        <v>1866</v>
      </c>
      <c r="J164" s="119">
        <f t="shared" si="13"/>
        <v>1.1108597285067874</v>
      </c>
      <c r="K164" s="118">
        <v>1179</v>
      </c>
      <c r="L164" s="119">
        <f t="shared" si="13"/>
        <v>-0.36816720257234725</v>
      </c>
      <c r="M164" s="118">
        <v>1544</v>
      </c>
      <c r="N164" s="119">
        <f t="shared" si="14"/>
        <v>0.30958439355385914</v>
      </c>
    </row>
    <row r="165" spans="2:14" x14ac:dyDescent="0.25">
      <c r="B165" s="117" t="s">
        <v>75</v>
      </c>
      <c r="C165" s="118">
        <v>341</v>
      </c>
      <c r="D165" s="119">
        <v>-0.68971792538671517</v>
      </c>
      <c r="E165" s="118">
        <v>394</v>
      </c>
      <c r="F165" s="119">
        <f t="shared" si="13"/>
        <v>0.15542521994134906</v>
      </c>
      <c r="G165" s="118">
        <v>1327</v>
      </c>
      <c r="H165" s="119">
        <f t="shared" si="13"/>
        <v>2.3680203045685277</v>
      </c>
      <c r="I165" s="118">
        <v>1634</v>
      </c>
      <c r="J165" s="119">
        <f t="shared" si="13"/>
        <v>0.23134890730972124</v>
      </c>
      <c r="K165" s="118">
        <v>802</v>
      </c>
      <c r="L165" s="119">
        <f t="shared" si="13"/>
        <v>-0.50917992656058753</v>
      </c>
      <c r="M165" s="118">
        <v>1332</v>
      </c>
      <c r="N165" s="119">
        <f t="shared" si="14"/>
        <v>0.6608478802992519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449</v>
      </c>
      <c r="F166" s="119" t="str">
        <f t="shared" si="13"/>
        <v>-</v>
      </c>
      <c r="G166" s="118">
        <v>757</v>
      </c>
      <c r="H166" s="119">
        <f t="shared" si="13"/>
        <v>0.68596881959910916</v>
      </c>
      <c r="I166" s="118">
        <v>1968</v>
      </c>
      <c r="J166" s="119">
        <f t="shared" si="13"/>
        <v>1.5997357992073975</v>
      </c>
      <c r="K166" s="118">
        <v>1348</v>
      </c>
      <c r="L166" s="119">
        <f t="shared" si="13"/>
        <v>-0.31504065040650409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726</v>
      </c>
      <c r="F167" s="119" t="str">
        <f t="shared" si="13"/>
        <v>-</v>
      </c>
      <c r="G167" s="118">
        <v>650</v>
      </c>
      <c r="H167" s="119">
        <f t="shared" si="13"/>
        <v>-0.10468319559228645</v>
      </c>
      <c r="I167" s="118">
        <v>1147</v>
      </c>
      <c r="J167" s="119">
        <f t="shared" si="13"/>
        <v>0.7646153846153847</v>
      </c>
      <c r="K167" s="118">
        <v>1201</v>
      </c>
      <c r="L167" s="119">
        <f t="shared" si="13"/>
        <v>4.7079337401918053E-2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555</v>
      </c>
      <c r="F168" s="119" t="str">
        <f t="shared" si="13"/>
        <v>-</v>
      </c>
      <c r="G168" s="118">
        <v>339</v>
      </c>
      <c r="H168" s="119">
        <f t="shared" si="13"/>
        <v>-0.38918918918918921</v>
      </c>
      <c r="I168" s="118">
        <v>1022</v>
      </c>
      <c r="J168" s="119">
        <f t="shared" si="13"/>
        <v>2.0147492625368733</v>
      </c>
      <c r="K168" s="118">
        <v>949</v>
      </c>
      <c r="L168" s="119">
        <f t="shared" si="13"/>
        <v>-7.1428571428571397E-2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690</v>
      </c>
      <c r="F169" s="119" t="str">
        <f t="shared" si="13"/>
        <v>-</v>
      </c>
      <c r="G169" s="118">
        <v>516</v>
      </c>
      <c r="H169" s="119">
        <f t="shared" si="13"/>
        <v>-0.25217391304347825</v>
      </c>
      <c r="I169" s="118">
        <v>780</v>
      </c>
      <c r="J169" s="119">
        <f t="shared" si="13"/>
        <v>0.51162790697674421</v>
      </c>
      <c r="K169" s="118">
        <v>1247</v>
      </c>
      <c r="L169" s="119">
        <f t="shared" si="13"/>
        <v>0.59871794871794881</v>
      </c>
      <c r="M169" s="118"/>
      <c r="N169" s="119"/>
    </row>
    <row r="170" spans="2:14" x14ac:dyDescent="0.25">
      <c r="B170" s="117" t="s">
        <v>85</v>
      </c>
      <c r="C170" s="118">
        <v>213</v>
      </c>
      <c r="D170" s="119">
        <v>-0.84441197954711467</v>
      </c>
      <c r="E170" s="118">
        <v>881</v>
      </c>
      <c r="F170" s="119">
        <f t="shared" si="13"/>
        <v>3.136150234741784</v>
      </c>
      <c r="G170" s="118">
        <v>1099</v>
      </c>
      <c r="H170" s="119">
        <f t="shared" si="13"/>
        <v>0.24744608399545975</v>
      </c>
      <c r="I170" s="118">
        <v>1136</v>
      </c>
      <c r="J170" s="119">
        <f t="shared" si="13"/>
        <v>3.3666969972702354E-2</v>
      </c>
      <c r="K170" s="118">
        <v>1635</v>
      </c>
      <c r="L170" s="119">
        <f t="shared" si="13"/>
        <v>0.43926056338028174</v>
      </c>
      <c r="M170" s="118"/>
      <c r="N170" s="119"/>
    </row>
    <row r="171" spans="2:14" x14ac:dyDescent="0.25">
      <c r="B171" s="117" t="s">
        <v>87</v>
      </c>
      <c r="C171" s="118">
        <v>243</v>
      </c>
      <c r="D171" s="119">
        <v>-0.74818652849740941</v>
      </c>
      <c r="E171" s="118">
        <v>615</v>
      </c>
      <c r="F171" s="119">
        <f t="shared" si="13"/>
        <v>1.5308641975308643</v>
      </c>
      <c r="G171" s="118">
        <v>904</v>
      </c>
      <c r="H171" s="119">
        <f t="shared" si="13"/>
        <v>0.46991869918699192</v>
      </c>
      <c r="I171" s="118">
        <v>596</v>
      </c>
      <c r="J171" s="119">
        <f t="shared" si="13"/>
        <v>-0.34070796460176989</v>
      </c>
      <c r="K171" s="118">
        <v>1285</v>
      </c>
      <c r="L171" s="119">
        <f t="shared" si="13"/>
        <v>1.1560402684563758</v>
      </c>
      <c r="M171" s="118"/>
      <c r="N171" s="119"/>
    </row>
    <row r="172" spans="2:14" x14ac:dyDescent="0.25">
      <c r="B172" s="117" t="s">
        <v>89</v>
      </c>
      <c r="C172" s="118">
        <v>304</v>
      </c>
      <c r="D172" s="119">
        <v>-0.66812227074235808</v>
      </c>
      <c r="E172" s="118">
        <v>611</v>
      </c>
      <c r="F172" s="119">
        <f t="shared" si="13"/>
        <v>1.0098684210526314</v>
      </c>
      <c r="G172" s="118">
        <v>1131</v>
      </c>
      <c r="H172" s="119">
        <f t="shared" si="13"/>
        <v>0.85106382978723394</v>
      </c>
      <c r="I172" s="118">
        <v>834</v>
      </c>
      <c r="J172" s="119">
        <f t="shared" si="13"/>
        <v>-0.2625994694960212</v>
      </c>
      <c r="K172" s="118">
        <v>1681</v>
      </c>
      <c r="L172" s="119">
        <f t="shared" si="13"/>
        <v>1.0155875299760191</v>
      </c>
      <c r="M172" s="118"/>
      <c r="N172" s="119"/>
    </row>
    <row r="173" spans="2:14" x14ac:dyDescent="0.25">
      <c r="B173" s="117" t="s">
        <v>91</v>
      </c>
      <c r="C173" s="118">
        <v>73</v>
      </c>
      <c r="D173" s="119">
        <v>-0.82281553398058249</v>
      </c>
      <c r="E173" s="118">
        <v>526</v>
      </c>
      <c r="F173" s="119">
        <f t="shared" si="13"/>
        <v>6.2054794520547949</v>
      </c>
      <c r="G173" s="118">
        <v>729</v>
      </c>
      <c r="H173" s="119">
        <f t="shared" si="13"/>
        <v>0.38593155893536113</v>
      </c>
      <c r="I173" s="118">
        <v>781</v>
      </c>
      <c r="J173" s="119">
        <f t="shared" si="13"/>
        <v>7.1330589849108339E-2</v>
      </c>
      <c r="K173" s="118">
        <v>1108</v>
      </c>
      <c r="L173" s="119">
        <f t="shared" si="13"/>
        <v>0.41869398207426367</v>
      </c>
      <c r="M173" s="118"/>
      <c r="N173" s="119"/>
    </row>
    <row r="174" spans="2:14" x14ac:dyDescent="0.25">
      <c r="B174" s="117" t="s">
        <v>93</v>
      </c>
      <c r="C174" s="118">
        <v>131</v>
      </c>
      <c r="D174" s="119">
        <v>-0.67085427135678399</v>
      </c>
      <c r="E174" s="118">
        <v>731</v>
      </c>
      <c r="F174" s="119">
        <f t="shared" si="13"/>
        <v>4.5801526717557248</v>
      </c>
      <c r="G174" s="118">
        <v>938</v>
      </c>
      <c r="H174" s="119">
        <f t="shared" si="13"/>
        <v>0.28317373461012307</v>
      </c>
      <c r="I174" s="118">
        <v>864</v>
      </c>
      <c r="J174" s="119">
        <f t="shared" si="13"/>
        <v>-7.8891257995735597E-2</v>
      </c>
      <c r="K174" s="118">
        <v>1025</v>
      </c>
      <c r="L174" s="119">
        <f t="shared" si="13"/>
        <v>0.18634259259259256</v>
      </c>
      <c r="M174" s="118"/>
      <c r="N174" s="119"/>
    </row>
    <row r="175" spans="2:14" ht="15.75" x14ac:dyDescent="0.25">
      <c r="B175" s="120" t="s">
        <v>30</v>
      </c>
      <c r="C175" s="121">
        <v>2498</v>
      </c>
      <c r="D175" s="122">
        <v>-0.78031835370679803</v>
      </c>
      <c r="E175" s="121">
        <v>6746</v>
      </c>
      <c r="F175" s="122">
        <f t="shared" si="13"/>
        <v>1.7005604483586869</v>
      </c>
      <c r="G175" s="121">
        <v>9830</v>
      </c>
      <c r="H175" s="122">
        <f t="shared" si="13"/>
        <v>0.45715979839905119</v>
      </c>
      <c r="I175" s="121">
        <v>13414</v>
      </c>
      <c r="J175" s="122">
        <f t="shared" si="13"/>
        <v>0.36459816887080376</v>
      </c>
      <c r="K175" s="121">
        <v>14245</v>
      </c>
      <c r="L175" s="122">
        <f t="shared" si="13"/>
        <v>6.1950201282242379E-2</v>
      </c>
      <c r="M175" s="121">
        <v>4028</v>
      </c>
      <c r="N175" s="122">
        <v>0.45625451916124371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237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C$7</f>
        <v>2020</v>
      </c>
      <c r="D183" s="295"/>
      <c r="E183" s="294">
        <f>E$7</f>
        <v>2021</v>
      </c>
      <c r="F183" s="295"/>
      <c r="G183" s="294">
        <f>G$7</f>
        <v>2022</v>
      </c>
      <c r="H183" s="295"/>
      <c r="I183" s="294">
        <f>I$7</f>
        <v>2023</v>
      </c>
      <c r="J183" s="295"/>
      <c r="K183" s="294">
        <f>K$7</f>
        <v>2024</v>
      </c>
      <c r="L183" s="295"/>
      <c r="M183" s="294">
        <f>M$7</f>
        <v>2025</v>
      </c>
      <c r="N183" s="295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320</v>
      </c>
      <c r="D185" s="119">
        <v>0.13074204946996471</v>
      </c>
      <c r="E185" s="118">
        <v>5</v>
      </c>
      <c r="F185" s="119">
        <f t="shared" ref="F185:L197" si="15">IFERROR(E185/C185-1,"-")</f>
        <v>-0.984375</v>
      </c>
      <c r="G185" s="118">
        <v>446</v>
      </c>
      <c r="H185" s="119">
        <f t="shared" si="15"/>
        <v>88.2</v>
      </c>
      <c r="I185" s="118">
        <v>475</v>
      </c>
      <c r="J185" s="119">
        <f t="shared" si="15"/>
        <v>6.5022421524663754E-2</v>
      </c>
      <c r="K185" s="118">
        <v>480</v>
      </c>
      <c r="L185" s="119">
        <f t="shared" si="15"/>
        <v>1.0526315789473717E-2</v>
      </c>
      <c r="M185" s="118">
        <v>396</v>
      </c>
      <c r="N185" s="119">
        <f t="shared" ref="N185:N187" si="16">IFERROR(M185/K185-1,"-")</f>
        <v>-0.17500000000000004</v>
      </c>
    </row>
    <row r="186" spans="1:15" x14ac:dyDescent="0.25">
      <c r="B186" s="117" t="s">
        <v>73</v>
      </c>
      <c r="C186" s="118">
        <v>388</v>
      </c>
      <c r="D186" s="119">
        <v>0.72444444444444445</v>
      </c>
      <c r="E186" s="118">
        <v>25</v>
      </c>
      <c r="F186" s="119">
        <f t="shared" si="15"/>
        <v>-0.93556701030927836</v>
      </c>
      <c r="G186" s="118">
        <v>483</v>
      </c>
      <c r="H186" s="119">
        <f t="shared" si="15"/>
        <v>18.32</v>
      </c>
      <c r="I186" s="118">
        <v>598</v>
      </c>
      <c r="J186" s="119">
        <f t="shared" si="15"/>
        <v>0.23809523809523814</v>
      </c>
      <c r="K186" s="118">
        <v>677</v>
      </c>
      <c r="L186" s="119">
        <f t="shared" si="15"/>
        <v>0.13210702341137126</v>
      </c>
      <c r="M186" s="118">
        <v>480</v>
      </c>
      <c r="N186" s="119">
        <f t="shared" si="16"/>
        <v>-0.29098966026587891</v>
      </c>
    </row>
    <row r="187" spans="1:15" x14ac:dyDescent="0.25">
      <c r="B187" s="117" t="s">
        <v>75</v>
      </c>
      <c r="C187" s="118">
        <v>167</v>
      </c>
      <c r="D187" s="119">
        <v>-0.58250000000000002</v>
      </c>
      <c r="E187" s="118">
        <v>32</v>
      </c>
      <c r="F187" s="119">
        <f t="shared" si="15"/>
        <v>-0.80838323353293418</v>
      </c>
      <c r="G187" s="118">
        <v>540</v>
      </c>
      <c r="H187" s="119">
        <f t="shared" si="15"/>
        <v>15.875</v>
      </c>
      <c r="I187" s="118">
        <v>372</v>
      </c>
      <c r="J187" s="119">
        <f t="shared" si="15"/>
        <v>-0.31111111111111112</v>
      </c>
      <c r="K187" s="118">
        <v>497</v>
      </c>
      <c r="L187" s="119">
        <f t="shared" si="15"/>
        <v>0.33602150537634401</v>
      </c>
      <c r="M187" s="118">
        <v>581</v>
      </c>
      <c r="N187" s="119">
        <f t="shared" si="16"/>
        <v>0.16901408450704225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91</v>
      </c>
      <c r="F188" s="119" t="str">
        <f t="shared" si="15"/>
        <v>-</v>
      </c>
      <c r="G188" s="118">
        <v>533</v>
      </c>
      <c r="H188" s="119">
        <f t="shared" si="15"/>
        <v>4.8571428571428568</v>
      </c>
      <c r="I188" s="118">
        <v>264</v>
      </c>
      <c r="J188" s="119">
        <f t="shared" si="15"/>
        <v>-0.50469043151969983</v>
      </c>
      <c r="K188" s="118">
        <v>408</v>
      </c>
      <c r="L188" s="119">
        <f t="shared" si="15"/>
        <v>0.54545454545454541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322</v>
      </c>
      <c r="F189" s="119" t="str">
        <f t="shared" si="15"/>
        <v>-</v>
      </c>
      <c r="G189" s="118">
        <v>275</v>
      </c>
      <c r="H189" s="119">
        <f t="shared" si="15"/>
        <v>-0.14596273291925466</v>
      </c>
      <c r="I189" s="118">
        <v>366</v>
      </c>
      <c r="J189" s="119">
        <f t="shared" si="15"/>
        <v>0.33090909090909082</v>
      </c>
      <c r="K189" s="118">
        <v>265</v>
      </c>
      <c r="L189" s="119">
        <f t="shared" si="15"/>
        <v>-0.27595628415300544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520</v>
      </c>
      <c r="F190" s="119" t="str">
        <f t="shared" si="15"/>
        <v>-</v>
      </c>
      <c r="G190" s="118">
        <v>128</v>
      </c>
      <c r="H190" s="119">
        <f t="shared" si="15"/>
        <v>-0.75384615384615383</v>
      </c>
      <c r="I190" s="118">
        <v>260</v>
      </c>
      <c r="J190" s="119">
        <f t="shared" si="15"/>
        <v>1.03125</v>
      </c>
      <c r="K190" s="118">
        <v>315</v>
      </c>
      <c r="L190" s="119">
        <f t="shared" si="15"/>
        <v>0.21153846153846145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570</v>
      </c>
      <c r="F191" s="119" t="str">
        <f t="shared" si="15"/>
        <v>-</v>
      </c>
      <c r="G191" s="118">
        <v>543</v>
      </c>
      <c r="H191" s="119">
        <f t="shared" si="15"/>
        <v>-4.7368421052631615E-2</v>
      </c>
      <c r="I191" s="118">
        <v>1051</v>
      </c>
      <c r="J191" s="119">
        <f t="shared" si="15"/>
        <v>0.9355432780847146</v>
      </c>
      <c r="K191" s="118">
        <v>327</v>
      </c>
      <c r="L191" s="119">
        <f t="shared" si="15"/>
        <v>-0.68886774500475734</v>
      </c>
      <c r="M191" s="118"/>
      <c r="N191" s="119"/>
    </row>
    <row r="192" spans="1:15" x14ac:dyDescent="0.25">
      <c r="B192" s="117" t="s">
        <v>85</v>
      </c>
      <c r="C192" s="118">
        <v>456</v>
      </c>
      <c r="D192" s="119">
        <v>0.16326530612244894</v>
      </c>
      <c r="E192" s="118">
        <v>475</v>
      </c>
      <c r="F192" s="119">
        <f t="shared" si="15"/>
        <v>4.1666666666666741E-2</v>
      </c>
      <c r="G192" s="118">
        <v>374</v>
      </c>
      <c r="H192" s="119">
        <f t="shared" si="15"/>
        <v>-0.21263157894736839</v>
      </c>
      <c r="I192" s="118">
        <v>248</v>
      </c>
      <c r="J192" s="119">
        <f t="shared" si="15"/>
        <v>-0.33689839572192515</v>
      </c>
      <c r="K192" s="118">
        <v>281</v>
      </c>
      <c r="L192" s="119">
        <f t="shared" si="15"/>
        <v>0.13306451612903225</v>
      </c>
      <c r="M192" s="118"/>
      <c r="N192" s="119"/>
    </row>
    <row r="193" spans="2:15" x14ac:dyDescent="0.25">
      <c r="B193" s="117" t="s">
        <v>87</v>
      </c>
      <c r="C193" s="118">
        <v>1202</v>
      </c>
      <c r="D193" s="119">
        <v>3.8273092369477908</v>
      </c>
      <c r="E193" s="118">
        <v>618</v>
      </c>
      <c r="F193" s="119">
        <f t="shared" si="15"/>
        <v>-0.4858569051580699</v>
      </c>
      <c r="G193" s="118">
        <v>425</v>
      </c>
      <c r="H193" s="119">
        <f t="shared" si="15"/>
        <v>-0.31229773462783172</v>
      </c>
      <c r="I193" s="118">
        <v>370</v>
      </c>
      <c r="J193" s="119">
        <f t="shared" si="15"/>
        <v>-0.12941176470588234</v>
      </c>
      <c r="K193" s="118">
        <v>360</v>
      </c>
      <c r="L193" s="119">
        <f t="shared" si="15"/>
        <v>-2.7027027027026973E-2</v>
      </c>
      <c r="M193" s="118"/>
      <c r="N193" s="119"/>
    </row>
    <row r="194" spans="2:15" x14ac:dyDescent="0.25">
      <c r="B194" s="117" t="s">
        <v>89</v>
      </c>
      <c r="C194" s="118">
        <v>163</v>
      </c>
      <c r="D194" s="119">
        <v>-0.23831775700934577</v>
      </c>
      <c r="E194" s="118">
        <v>624</v>
      </c>
      <c r="F194" s="119">
        <f t="shared" si="15"/>
        <v>2.8282208588957056</v>
      </c>
      <c r="G194" s="118">
        <v>357</v>
      </c>
      <c r="H194" s="119">
        <f t="shared" si="15"/>
        <v>-0.42788461538461542</v>
      </c>
      <c r="I194" s="118">
        <v>373</v>
      </c>
      <c r="J194" s="119">
        <f t="shared" si="15"/>
        <v>4.481792717086841E-2</v>
      </c>
      <c r="K194" s="118">
        <v>608</v>
      </c>
      <c r="L194" s="119">
        <f t="shared" si="15"/>
        <v>0.63002680965147451</v>
      </c>
      <c r="M194" s="118"/>
      <c r="N194" s="119"/>
    </row>
    <row r="195" spans="2:15" x14ac:dyDescent="0.25">
      <c r="B195" s="117" t="s">
        <v>91</v>
      </c>
      <c r="C195" s="118">
        <v>46</v>
      </c>
      <c r="D195" s="119">
        <v>-0.8729281767955801</v>
      </c>
      <c r="E195" s="118">
        <v>469</v>
      </c>
      <c r="F195" s="119">
        <f t="shared" si="15"/>
        <v>9.195652173913043</v>
      </c>
      <c r="G195" s="118">
        <v>291</v>
      </c>
      <c r="H195" s="119">
        <f t="shared" si="15"/>
        <v>-0.3795309168443497</v>
      </c>
      <c r="I195" s="118">
        <v>504</v>
      </c>
      <c r="J195" s="119">
        <f t="shared" si="15"/>
        <v>0.731958762886598</v>
      </c>
      <c r="K195" s="118">
        <v>547</v>
      </c>
      <c r="L195" s="119">
        <f t="shared" si="15"/>
        <v>8.5317460317460236E-2</v>
      </c>
      <c r="M195" s="118"/>
      <c r="N195" s="119"/>
    </row>
    <row r="196" spans="2:15" x14ac:dyDescent="0.25">
      <c r="B196" s="117" t="s">
        <v>93</v>
      </c>
      <c r="C196" s="118">
        <v>71</v>
      </c>
      <c r="D196" s="119">
        <v>-0.75850340136054428</v>
      </c>
      <c r="E196" s="118">
        <v>617</v>
      </c>
      <c r="F196" s="119">
        <f t="shared" si="15"/>
        <v>7.6901408450704221</v>
      </c>
      <c r="G196" s="118">
        <v>355</v>
      </c>
      <c r="H196" s="119">
        <f t="shared" si="15"/>
        <v>-0.42463533225283634</v>
      </c>
      <c r="I196" s="118">
        <v>459</v>
      </c>
      <c r="J196" s="119">
        <f t="shared" si="15"/>
        <v>0.29295774647887329</v>
      </c>
      <c r="K196" s="118">
        <v>381</v>
      </c>
      <c r="L196" s="119">
        <f t="shared" si="15"/>
        <v>-0.16993464052287577</v>
      </c>
      <c r="M196" s="118"/>
      <c r="N196" s="119"/>
    </row>
    <row r="197" spans="2:15" ht="15.75" x14ac:dyDescent="0.25">
      <c r="B197" s="120" t="s">
        <v>30</v>
      </c>
      <c r="C197" s="121">
        <v>2838</v>
      </c>
      <c r="D197" s="122">
        <v>-0.24299813283542282</v>
      </c>
      <c r="E197" s="121">
        <v>4368</v>
      </c>
      <c r="F197" s="122">
        <f t="shared" si="15"/>
        <v>0.53911205073995783</v>
      </c>
      <c r="G197" s="121">
        <v>4750</v>
      </c>
      <c r="H197" s="122">
        <f t="shared" si="15"/>
        <v>8.7454212454212366E-2</v>
      </c>
      <c r="I197" s="121">
        <v>5340</v>
      </c>
      <c r="J197" s="122">
        <f t="shared" si="15"/>
        <v>0.12421052631578955</v>
      </c>
      <c r="K197" s="121">
        <v>5146</v>
      </c>
      <c r="L197" s="122">
        <f t="shared" si="15"/>
        <v>-3.6329588014981318E-2</v>
      </c>
      <c r="M197" s="121">
        <v>1457</v>
      </c>
      <c r="N197" s="122">
        <v>-0.11910519951632403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238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C$7</f>
        <v>2020</v>
      </c>
      <c r="D205" s="295"/>
      <c r="E205" s="294">
        <f>E$7</f>
        <v>2021</v>
      </c>
      <c r="F205" s="295"/>
      <c r="G205" s="294">
        <f>G$7</f>
        <v>2022</v>
      </c>
      <c r="H205" s="295"/>
      <c r="I205" s="294">
        <f>I$7</f>
        <v>2023</v>
      </c>
      <c r="J205" s="295"/>
      <c r="K205" s="294">
        <f>K$7</f>
        <v>2024</v>
      </c>
      <c r="L205" s="295"/>
      <c r="M205" s="294">
        <f>M$7</f>
        <v>2025</v>
      </c>
      <c r="N205" s="295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301</v>
      </c>
      <c r="D207" s="119">
        <v>9.8540145985401395E-2</v>
      </c>
      <c r="E207" s="118">
        <v>0</v>
      </c>
      <c r="F207" s="119">
        <f t="shared" ref="F207:L219" si="17">IFERROR(E207/C207-1,"-")</f>
        <v>-1</v>
      </c>
      <c r="G207" s="118">
        <v>670</v>
      </c>
      <c r="H207" s="119" t="str">
        <f t="shared" si="17"/>
        <v>-</v>
      </c>
      <c r="I207" s="118">
        <v>539</v>
      </c>
      <c r="J207" s="119">
        <f t="shared" si="17"/>
        <v>-0.19552238805970146</v>
      </c>
      <c r="K207" s="118">
        <v>688</v>
      </c>
      <c r="L207" s="119">
        <f t="shared" si="17"/>
        <v>0.27643784786641934</v>
      </c>
      <c r="M207" s="118">
        <v>680</v>
      </c>
      <c r="N207" s="119">
        <f t="shared" ref="N207:N209" si="18">IFERROR(M207/K207-1,"-")</f>
        <v>-1.1627906976744207E-2</v>
      </c>
    </row>
    <row r="208" spans="2:15" x14ac:dyDescent="0.25">
      <c r="B208" s="117" t="s">
        <v>73</v>
      </c>
      <c r="C208" s="118">
        <v>174</v>
      </c>
      <c r="D208" s="119">
        <v>-0.19069767441860463</v>
      </c>
      <c r="E208" s="118">
        <v>36</v>
      </c>
      <c r="F208" s="119">
        <f t="shared" si="17"/>
        <v>-0.7931034482758621</v>
      </c>
      <c r="G208" s="118">
        <v>604</v>
      </c>
      <c r="H208" s="119">
        <f t="shared" si="17"/>
        <v>15.777777777777779</v>
      </c>
      <c r="I208" s="118">
        <v>504</v>
      </c>
      <c r="J208" s="119">
        <f t="shared" si="17"/>
        <v>-0.16556291390728473</v>
      </c>
      <c r="K208" s="118">
        <v>892</v>
      </c>
      <c r="L208" s="119">
        <f t="shared" si="17"/>
        <v>0.76984126984126977</v>
      </c>
      <c r="M208" s="118">
        <v>839</v>
      </c>
      <c r="N208" s="119">
        <f t="shared" si="18"/>
        <v>-5.94170403587444E-2</v>
      </c>
    </row>
    <row r="209" spans="2:15" x14ac:dyDescent="0.25">
      <c r="B209" s="117" t="s">
        <v>75</v>
      </c>
      <c r="C209" s="118">
        <v>111</v>
      </c>
      <c r="D209" s="119">
        <v>-0.66465256797583083</v>
      </c>
      <c r="E209" s="118">
        <v>18</v>
      </c>
      <c r="F209" s="119">
        <f t="shared" si="17"/>
        <v>-0.83783783783783783</v>
      </c>
      <c r="G209" s="118">
        <v>743</v>
      </c>
      <c r="H209" s="119">
        <f t="shared" si="17"/>
        <v>40.277777777777779</v>
      </c>
      <c r="I209" s="118">
        <v>692</v>
      </c>
      <c r="J209" s="119">
        <f t="shared" si="17"/>
        <v>-6.8640646029609731E-2</v>
      </c>
      <c r="K209" s="118">
        <v>527</v>
      </c>
      <c r="L209" s="119">
        <f t="shared" si="17"/>
        <v>-0.23843930635838151</v>
      </c>
      <c r="M209" s="118">
        <v>676</v>
      </c>
      <c r="N209" s="119">
        <f t="shared" si="18"/>
        <v>0.2827324478178368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51</v>
      </c>
      <c r="F210" s="119" t="str">
        <f t="shared" si="17"/>
        <v>-</v>
      </c>
      <c r="G210" s="118">
        <v>396</v>
      </c>
      <c r="H210" s="119">
        <f t="shared" si="17"/>
        <v>6.7647058823529411</v>
      </c>
      <c r="I210" s="118">
        <v>772</v>
      </c>
      <c r="J210" s="119">
        <f t="shared" si="17"/>
        <v>0.94949494949494939</v>
      </c>
      <c r="K210" s="118">
        <v>713</v>
      </c>
      <c r="L210" s="119">
        <f t="shared" si="17"/>
        <v>-7.6424870466321293E-2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59</v>
      </c>
      <c r="F211" s="119" t="str">
        <f t="shared" si="17"/>
        <v>-</v>
      </c>
      <c r="G211" s="118">
        <v>1005</v>
      </c>
      <c r="H211" s="119">
        <f t="shared" si="17"/>
        <v>16.033898305084747</v>
      </c>
      <c r="I211" s="118">
        <v>335</v>
      </c>
      <c r="J211" s="119">
        <f t="shared" si="17"/>
        <v>-0.66666666666666674</v>
      </c>
      <c r="K211" s="118">
        <v>517</v>
      </c>
      <c r="L211" s="119">
        <f t="shared" si="17"/>
        <v>0.5432835820895523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591</v>
      </c>
      <c r="F212" s="119" t="str">
        <f t="shared" si="17"/>
        <v>-</v>
      </c>
      <c r="G212" s="118">
        <v>258</v>
      </c>
      <c r="H212" s="119">
        <f t="shared" si="17"/>
        <v>-0.56345177664974622</v>
      </c>
      <c r="I212" s="118">
        <v>259</v>
      </c>
      <c r="J212" s="119">
        <f t="shared" si="17"/>
        <v>3.8759689922480689E-3</v>
      </c>
      <c r="K212" s="118">
        <v>182</v>
      </c>
      <c r="L212" s="119">
        <f t="shared" si="17"/>
        <v>-0.29729729729729726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401</v>
      </c>
      <c r="F213" s="119" t="str">
        <f t="shared" si="17"/>
        <v>-</v>
      </c>
      <c r="G213" s="118">
        <v>255</v>
      </c>
      <c r="H213" s="119">
        <f t="shared" si="17"/>
        <v>-0.36408977556109723</v>
      </c>
      <c r="I213" s="118">
        <v>394</v>
      </c>
      <c r="J213" s="119">
        <f t="shared" si="17"/>
        <v>0.54509803921568634</v>
      </c>
      <c r="K213" s="118">
        <v>292</v>
      </c>
      <c r="L213" s="119">
        <f t="shared" si="17"/>
        <v>-0.25888324873096447</v>
      </c>
      <c r="M213" s="118"/>
      <c r="N213" s="119"/>
    </row>
    <row r="214" spans="2:15" x14ac:dyDescent="0.25">
      <c r="B214" s="117" t="s">
        <v>85</v>
      </c>
      <c r="C214" s="118">
        <v>450</v>
      </c>
      <c r="D214" s="119">
        <v>0.88284518828451874</v>
      </c>
      <c r="E214" s="118">
        <v>515</v>
      </c>
      <c r="F214" s="119">
        <f t="shared" si="17"/>
        <v>0.14444444444444438</v>
      </c>
      <c r="G214" s="118">
        <v>246</v>
      </c>
      <c r="H214" s="119">
        <f t="shared" si="17"/>
        <v>-0.52233009708737865</v>
      </c>
      <c r="I214" s="118">
        <v>449</v>
      </c>
      <c r="J214" s="119">
        <f t="shared" si="17"/>
        <v>0.82520325203252032</v>
      </c>
      <c r="K214" s="118">
        <v>255</v>
      </c>
      <c r="L214" s="119">
        <f t="shared" si="17"/>
        <v>-0.43207126948775054</v>
      </c>
      <c r="M214" s="118"/>
      <c r="N214" s="119"/>
    </row>
    <row r="215" spans="2:15" x14ac:dyDescent="0.25">
      <c r="B215" s="117" t="s">
        <v>87</v>
      </c>
      <c r="C215" s="118">
        <v>22</v>
      </c>
      <c r="D215" s="119">
        <v>-0.77319587628865982</v>
      </c>
      <c r="E215" s="118">
        <v>494</v>
      </c>
      <c r="F215" s="119">
        <f t="shared" si="17"/>
        <v>21.454545454545453</v>
      </c>
      <c r="G215" s="118">
        <v>392</v>
      </c>
      <c r="H215" s="119">
        <f t="shared" si="17"/>
        <v>-0.20647773279352222</v>
      </c>
      <c r="I215" s="118">
        <v>394</v>
      </c>
      <c r="J215" s="119">
        <f t="shared" si="17"/>
        <v>5.1020408163264808E-3</v>
      </c>
      <c r="K215" s="118">
        <v>386</v>
      </c>
      <c r="L215" s="119">
        <f t="shared" si="17"/>
        <v>-2.0304568527918732E-2</v>
      </c>
      <c r="M215" s="118"/>
      <c r="N215" s="119"/>
    </row>
    <row r="216" spans="2:15" x14ac:dyDescent="0.25">
      <c r="B216" s="117" t="s">
        <v>89</v>
      </c>
      <c r="C216" s="118">
        <v>48</v>
      </c>
      <c r="D216" s="119">
        <v>-0.81395348837209303</v>
      </c>
      <c r="E216" s="118">
        <v>581</v>
      </c>
      <c r="F216" s="119">
        <f t="shared" si="17"/>
        <v>11.104166666666666</v>
      </c>
      <c r="G216" s="118">
        <v>475</v>
      </c>
      <c r="H216" s="119">
        <f t="shared" si="17"/>
        <v>-0.18244406196213425</v>
      </c>
      <c r="I216" s="118">
        <v>853</v>
      </c>
      <c r="J216" s="119">
        <f t="shared" si="17"/>
        <v>0.7957894736842106</v>
      </c>
      <c r="K216" s="118">
        <v>735</v>
      </c>
      <c r="L216" s="119">
        <f t="shared" si="17"/>
        <v>-0.13833528722157096</v>
      </c>
      <c r="M216" s="118"/>
      <c r="N216" s="119"/>
    </row>
    <row r="217" spans="2:15" x14ac:dyDescent="0.25">
      <c r="B217" s="117" t="s">
        <v>91</v>
      </c>
      <c r="C217" s="118">
        <v>115</v>
      </c>
      <c r="D217" s="119">
        <v>-0.44444444444444442</v>
      </c>
      <c r="E217" s="118">
        <v>344</v>
      </c>
      <c r="F217" s="119">
        <f t="shared" si="17"/>
        <v>1.991304347826087</v>
      </c>
      <c r="G217" s="118">
        <v>699</v>
      </c>
      <c r="H217" s="119">
        <f t="shared" si="17"/>
        <v>1.0319767441860463</v>
      </c>
      <c r="I217" s="118">
        <v>654</v>
      </c>
      <c r="J217" s="119">
        <f t="shared" si="17"/>
        <v>-6.4377682403433445E-2</v>
      </c>
      <c r="K217" s="118">
        <v>754</v>
      </c>
      <c r="L217" s="119">
        <f t="shared" si="17"/>
        <v>0.15290519877675846</v>
      </c>
      <c r="M217" s="118"/>
      <c r="N217" s="119"/>
    </row>
    <row r="218" spans="2:15" x14ac:dyDescent="0.25">
      <c r="B218" s="117" t="s">
        <v>93</v>
      </c>
      <c r="C218" s="118">
        <v>41</v>
      </c>
      <c r="D218" s="119">
        <v>-0.77956989247311825</v>
      </c>
      <c r="E218" s="118">
        <v>573</v>
      </c>
      <c r="F218" s="119">
        <f t="shared" si="17"/>
        <v>12.975609756097562</v>
      </c>
      <c r="G218" s="118">
        <v>547</v>
      </c>
      <c r="H218" s="119">
        <f t="shared" si="17"/>
        <v>-4.5375218150087271E-2</v>
      </c>
      <c r="I218" s="118">
        <v>669</v>
      </c>
      <c r="J218" s="119">
        <f t="shared" si="17"/>
        <v>0.22303473491773307</v>
      </c>
      <c r="K218" s="118">
        <v>541</v>
      </c>
      <c r="L218" s="119">
        <f t="shared" si="17"/>
        <v>-0.19133034379671154</v>
      </c>
      <c r="M218" s="118"/>
      <c r="N218" s="119"/>
    </row>
    <row r="219" spans="2:15" ht="15.75" x14ac:dyDescent="0.25">
      <c r="B219" s="120" t="s">
        <v>30</v>
      </c>
      <c r="C219" s="121">
        <v>1300</v>
      </c>
      <c r="D219" s="122">
        <v>-0.47916666666666663</v>
      </c>
      <c r="E219" s="121">
        <v>3663</v>
      </c>
      <c r="F219" s="122">
        <f t="shared" si="17"/>
        <v>1.8176923076923077</v>
      </c>
      <c r="G219" s="121">
        <v>6290</v>
      </c>
      <c r="H219" s="122">
        <f t="shared" si="17"/>
        <v>0.71717171717171713</v>
      </c>
      <c r="I219" s="121">
        <v>6514</v>
      </c>
      <c r="J219" s="122">
        <f t="shared" si="17"/>
        <v>3.5612082670906098E-2</v>
      </c>
      <c r="K219" s="121">
        <v>6482</v>
      </c>
      <c r="L219" s="122">
        <f t="shared" si="17"/>
        <v>-4.912496162112423E-3</v>
      </c>
      <c r="M219" s="121">
        <v>2195</v>
      </c>
      <c r="N219" s="122">
        <v>4.1765543426673046E-2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237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C$7</f>
        <v>2020</v>
      </c>
      <c r="D227" s="295"/>
      <c r="E227" s="294">
        <f>E$7</f>
        <v>2021</v>
      </c>
      <c r="F227" s="295"/>
      <c r="G227" s="294">
        <f>G$7</f>
        <v>2022</v>
      </c>
      <c r="H227" s="295"/>
      <c r="I227" s="294">
        <f>I$7</f>
        <v>2023</v>
      </c>
      <c r="J227" s="295"/>
      <c r="K227" s="294">
        <f>K$7</f>
        <v>2024</v>
      </c>
      <c r="L227" s="295"/>
      <c r="M227" s="294">
        <f>M$7</f>
        <v>2025</v>
      </c>
      <c r="N227" s="295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320</v>
      </c>
      <c r="D229" s="119">
        <v>0.13074204946996471</v>
      </c>
      <c r="E229" s="118">
        <v>5</v>
      </c>
      <c r="F229" s="119">
        <f t="shared" ref="F229:L241" si="19">IFERROR(E229/C229-1,"-")</f>
        <v>-0.984375</v>
      </c>
      <c r="G229" s="118">
        <v>446</v>
      </c>
      <c r="H229" s="119">
        <f t="shared" si="19"/>
        <v>88.2</v>
      </c>
      <c r="I229" s="118">
        <v>475</v>
      </c>
      <c r="J229" s="119">
        <f t="shared" si="19"/>
        <v>6.5022421524663754E-2</v>
      </c>
      <c r="K229" s="118">
        <v>480</v>
      </c>
      <c r="L229" s="119">
        <f t="shared" si="19"/>
        <v>1.0526315789473717E-2</v>
      </c>
      <c r="M229" s="118">
        <v>396</v>
      </c>
      <c r="N229" s="119">
        <f t="shared" ref="N229:N231" si="20">IFERROR(M229/K229-1,"-")</f>
        <v>-0.17500000000000004</v>
      </c>
    </row>
    <row r="230" spans="2:15" x14ac:dyDescent="0.25">
      <c r="B230" s="117" t="s">
        <v>73</v>
      </c>
      <c r="C230" s="118">
        <v>388</v>
      </c>
      <c r="D230" s="119">
        <v>0.72444444444444445</v>
      </c>
      <c r="E230" s="118">
        <v>25</v>
      </c>
      <c r="F230" s="119">
        <f t="shared" si="19"/>
        <v>-0.93556701030927836</v>
      </c>
      <c r="G230" s="118">
        <v>483</v>
      </c>
      <c r="H230" s="119">
        <f t="shared" si="19"/>
        <v>18.32</v>
      </c>
      <c r="I230" s="118">
        <v>598</v>
      </c>
      <c r="J230" s="119">
        <f t="shared" si="19"/>
        <v>0.23809523809523814</v>
      </c>
      <c r="K230" s="118">
        <v>677</v>
      </c>
      <c r="L230" s="119">
        <f t="shared" si="19"/>
        <v>0.13210702341137126</v>
      </c>
      <c r="M230" s="118">
        <v>480</v>
      </c>
      <c r="N230" s="119">
        <f t="shared" si="20"/>
        <v>-0.29098966026587891</v>
      </c>
    </row>
    <row r="231" spans="2:15" x14ac:dyDescent="0.25">
      <c r="B231" s="117" t="s">
        <v>75</v>
      </c>
      <c r="C231" s="118">
        <v>167</v>
      </c>
      <c r="D231" s="119">
        <v>-0.58250000000000002</v>
      </c>
      <c r="E231" s="118">
        <v>32</v>
      </c>
      <c r="F231" s="119">
        <f t="shared" si="19"/>
        <v>-0.80838323353293418</v>
      </c>
      <c r="G231" s="118">
        <v>540</v>
      </c>
      <c r="H231" s="119">
        <f t="shared" si="19"/>
        <v>15.875</v>
      </c>
      <c r="I231" s="118">
        <v>372</v>
      </c>
      <c r="J231" s="119">
        <f t="shared" si="19"/>
        <v>-0.31111111111111112</v>
      </c>
      <c r="K231" s="118">
        <v>497</v>
      </c>
      <c r="L231" s="119">
        <f t="shared" si="19"/>
        <v>0.33602150537634401</v>
      </c>
      <c r="M231" s="118">
        <v>581</v>
      </c>
      <c r="N231" s="119">
        <f t="shared" si="20"/>
        <v>0.16901408450704225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91</v>
      </c>
      <c r="F232" s="119" t="str">
        <f t="shared" si="19"/>
        <v>-</v>
      </c>
      <c r="G232" s="118">
        <v>533</v>
      </c>
      <c r="H232" s="119">
        <f t="shared" si="19"/>
        <v>4.8571428571428568</v>
      </c>
      <c r="I232" s="118">
        <v>264</v>
      </c>
      <c r="J232" s="119">
        <f t="shared" si="19"/>
        <v>-0.50469043151969983</v>
      </c>
      <c r="K232" s="118">
        <v>408</v>
      </c>
      <c r="L232" s="119">
        <f t="shared" si="19"/>
        <v>0.54545454545454541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322</v>
      </c>
      <c r="F233" s="119" t="str">
        <f t="shared" si="19"/>
        <v>-</v>
      </c>
      <c r="G233" s="118">
        <v>275</v>
      </c>
      <c r="H233" s="119">
        <f t="shared" si="19"/>
        <v>-0.14596273291925466</v>
      </c>
      <c r="I233" s="118">
        <v>366</v>
      </c>
      <c r="J233" s="119">
        <f t="shared" si="19"/>
        <v>0.33090909090909082</v>
      </c>
      <c r="K233" s="118">
        <v>265</v>
      </c>
      <c r="L233" s="119">
        <f t="shared" si="19"/>
        <v>-0.27595628415300544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520</v>
      </c>
      <c r="F234" s="119" t="str">
        <f t="shared" si="19"/>
        <v>-</v>
      </c>
      <c r="G234" s="118">
        <v>128</v>
      </c>
      <c r="H234" s="119">
        <f t="shared" si="19"/>
        <v>-0.75384615384615383</v>
      </c>
      <c r="I234" s="118">
        <v>260</v>
      </c>
      <c r="J234" s="119">
        <f t="shared" si="19"/>
        <v>1.03125</v>
      </c>
      <c r="K234" s="118">
        <v>315</v>
      </c>
      <c r="L234" s="119">
        <f t="shared" si="19"/>
        <v>0.21153846153846145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570</v>
      </c>
      <c r="F235" s="119" t="str">
        <f t="shared" si="19"/>
        <v>-</v>
      </c>
      <c r="G235" s="118">
        <v>543</v>
      </c>
      <c r="H235" s="119">
        <f t="shared" si="19"/>
        <v>-4.7368421052631615E-2</v>
      </c>
      <c r="I235" s="118">
        <v>1051</v>
      </c>
      <c r="J235" s="119">
        <f t="shared" si="19"/>
        <v>0.9355432780847146</v>
      </c>
      <c r="K235" s="118">
        <v>327</v>
      </c>
      <c r="L235" s="119">
        <f t="shared" si="19"/>
        <v>-0.68886774500475734</v>
      </c>
      <c r="M235" s="118"/>
      <c r="N235" s="119"/>
    </row>
    <row r="236" spans="2:15" x14ac:dyDescent="0.25">
      <c r="B236" s="117" t="s">
        <v>85</v>
      </c>
      <c r="C236" s="118">
        <v>456</v>
      </c>
      <c r="D236" s="119">
        <v>0.16326530612244894</v>
      </c>
      <c r="E236" s="118">
        <v>475</v>
      </c>
      <c r="F236" s="119">
        <f t="shared" si="19"/>
        <v>4.1666666666666741E-2</v>
      </c>
      <c r="G236" s="118">
        <v>374</v>
      </c>
      <c r="H236" s="119">
        <f t="shared" si="19"/>
        <v>-0.21263157894736839</v>
      </c>
      <c r="I236" s="118">
        <v>248</v>
      </c>
      <c r="J236" s="119">
        <f t="shared" si="19"/>
        <v>-0.33689839572192515</v>
      </c>
      <c r="K236" s="118">
        <v>281</v>
      </c>
      <c r="L236" s="119">
        <f t="shared" si="19"/>
        <v>0.13306451612903225</v>
      </c>
      <c r="M236" s="118"/>
      <c r="N236" s="119"/>
    </row>
    <row r="237" spans="2:15" x14ac:dyDescent="0.25">
      <c r="B237" s="117" t="s">
        <v>87</v>
      </c>
      <c r="C237" s="118">
        <v>1202</v>
      </c>
      <c r="D237" s="119">
        <v>3.8273092369477908</v>
      </c>
      <c r="E237" s="118">
        <v>618</v>
      </c>
      <c r="F237" s="119">
        <f t="shared" si="19"/>
        <v>-0.4858569051580699</v>
      </c>
      <c r="G237" s="118">
        <v>425</v>
      </c>
      <c r="H237" s="119">
        <f t="shared" si="19"/>
        <v>-0.31229773462783172</v>
      </c>
      <c r="I237" s="118">
        <v>370</v>
      </c>
      <c r="J237" s="119">
        <f t="shared" si="19"/>
        <v>-0.12941176470588234</v>
      </c>
      <c r="K237" s="118">
        <v>360</v>
      </c>
      <c r="L237" s="119">
        <f t="shared" si="19"/>
        <v>-2.7027027027026973E-2</v>
      </c>
      <c r="M237" s="118"/>
      <c r="N237" s="119"/>
    </row>
    <row r="238" spans="2:15" x14ac:dyDescent="0.25">
      <c r="B238" s="117" t="s">
        <v>89</v>
      </c>
      <c r="C238" s="118">
        <v>163</v>
      </c>
      <c r="D238" s="119">
        <v>-0.23831775700934577</v>
      </c>
      <c r="E238" s="118">
        <v>624</v>
      </c>
      <c r="F238" s="119">
        <f t="shared" si="19"/>
        <v>2.8282208588957056</v>
      </c>
      <c r="G238" s="118">
        <v>357</v>
      </c>
      <c r="H238" s="119">
        <f t="shared" si="19"/>
        <v>-0.42788461538461542</v>
      </c>
      <c r="I238" s="118">
        <v>373</v>
      </c>
      <c r="J238" s="119">
        <f t="shared" si="19"/>
        <v>4.481792717086841E-2</v>
      </c>
      <c r="K238" s="118">
        <v>608</v>
      </c>
      <c r="L238" s="119">
        <f t="shared" si="19"/>
        <v>0.63002680965147451</v>
      </c>
      <c r="M238" s="118"/>
      <c r="N238" s="119"/>
    </row>
    <row r="239" spans="2:15" x14ac:dyDescent="0.25">
      <c r="B239" s="117" t="s">
        <v>91</v>
      </c>
      <c r="C239" s="118">
        <v>46</v>
      </c>
      <c r="D239" s="119">
        <v>-0.8729281767955801</v>
      </c>
      <c r="E239" s="118">
        <v>469</v>
      </c>
      <c r="F239" s="119">
        <f t="shared" si="19"/>
        <v>9.195652173913043</v>
      </c>
      <c r="G239" s="118">
        <v>291</v>
      </c>
      <c r="H239" s="119">
        <f t="shared" si="19"/>
        <v>-0.3795309168443497</v>
      </c>
      <c r="I239" s="118">
        <v>504</v>
      </c>
      <c r="J239" s="119">
        <f t="shared" si="19"/>
        <v>0.731958762886598</v>
      </c>
      <c r="K239" s="118">
        <v>547</v>
      </c>
      <c r="L239" s="119">
        <f t="shared" si="19"/>
        <v>8.5317460317460236E-2</v>
      </c>
      <c r="M239" s="118"/>
      <c r="N239" s="119"/>
    </row>
    <row r="240" spans="2:15" x14ac:dyDescent="0.25">
      <c r="B240" s="117" t="s">
        <v>93</v>
      </c>
      <c r="C240" s="118">
        <v>71</v>
      </c>
      <c r="D240" s="119">
        <v>-0.75850340136054428</v>
      </c>
      <c r="E240" s="118">
        <v>617</v>
      </c>
      <c r="F240" s="119">
        <f t="shared" si="19"/>
        <v>7.6901408450704221</v>
      </c>
      <c r="G240" s="118">
        <v>355</v>
      </c>
      <c r="H240" s="119">
        <f t="shared" si="19"/>
        <v>-0.42463533225283634</v>
      </c>
      <c r="I240" s="118">
        <v>459</v>
      </c>
      <c r="J240" s="119">
        <f t="shared" si="19"/>
        <v>0.29295774647887329</v>
      </c>
      <c r="K240" s="118">
        <v>381</v>
      </c>
      <c r="L240" s="119">
        <f t="shared" si="19"/>
        <v>-0.16993464052287577</v>
      </c>
      <c r="M240" s="118"/>
      <c r="N240" s="119"/>
    </row>
    <row r="241" spans="2:15" ht="15.75" x14ac:dyDescent="0.25">
      <c r="B241" s="120" t="s">
        <v>30</v>
      </c>
      <c r="C241" s="121">
        <v>2838</v>
      </c>
      <c r="D241" s="122">
        <v>-0.24299813283542282</v>
      </c>
      <c r="E241" s="121">
        <v>4368</v>
      </c>
      <c r="F241" s="122">
        <f t="shared" si="19"/>
        <v>0.53911205073995783</v>
      </c>
      <c r="G241" s="121">
        <v>4750</v>
      </c>
      <c r="H241" s="122">
        <f t="shared" si="19"/>
        <v>8.7454212454212366E-2</v>
      </c>
      <c r="I241" s="121">
        <v>5340</v>
      </c>
      <c r="J241" s="122">
        <f t="shared" si="19"/>
        <v>0.12421052631578955</v>
      </c>
      <c r="K241" s="121">
        <v>5146</v>
      </c>
      <c r="L241" s="122">
        <f t="shared" si="19"/>
        <v>-3.6329588014981318E-2</v>
      </c>
      <c r="M241" s="121">
        <v>1457</v>
      </c>
      <c r="N241" s="122">
        <v>-0.11910519951632403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239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f>C$7</f>
        <v>2020</v>
      </c>
      <c r="D249" s="295"/>
      <c r="E249" s="294">
        <f>E$7</f>
        <v>2021</v>
      </c>
      <c r="F249" s="295"/>
      <c r="G249" s="294">
        <f>G$7</f>
        <v>2022</v>
      </c>
      <c r="H249" s="295"/>
      <c r="I249" s="294">
        <f>I$7</f>
        <v>2023</v>
      </c>
      <c r="J249" s="295"/>
      <c r="K249" s="294">
        <f>K$7</f>
        <v>2024</v>
      </c>
      <c r="L249" s="295"/>
      <c r="M249" s="294">
        <f>M$7</f>
        <v>2025</v>
      </c>
      <c r="N249" s="295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121</v>
      </c>
      <c r="D251" s="119">
        <v>-1.6260162601625994E-2</v>
      </c>
      <c r="E251" s="118">
        <v>0</v>
      </c>
      <c r="F251" s="119">
        <f t="shared" ref="F251:L263" si="21">IFERROR(E251/C251-1,"-")</f>
        <v>-1</v>
      </c>
      <c r="G251" s="118">
        <v>100</v>
      </c>
      <c r="H251" s="119" t="str">
        <f t="shared" si="21"/>
        <v>-</v>
      </c>
      <c r="I251" s="118">
        <v>170</v>
      </c>
      <c r="J251" s="119">
        <f t="shared" si="21"/>
        <v>0.7</v>
      </c>
      <c r="K251" s="118">
        <v>178</v>
      </c>
      <c r="L251" s="119">
        <f t="shared" si="21"/>
        <v>4.705882352941182E-2</v>
      </c>
      <c r="M251" s="118">
        <v>193</v>
      </c>
      <c r="N251" s="119">
        <f t="shared" ref="N251:N253" si="22">IFERROR(M251/K251-1,"-")</f>
        <v>8.4269662921348409E-2</v>
      </c>
    </row>
    <row r="252" spans="2:15" x14ac:dyDescent="0.25">
      <c r="B252" s="117" t="s">
        <v>73</v>
      </c>
      <c r="C252" s="118">
        <v>175</v>
      </c>
      <c r="D252" s="119">
        <v>0.25899280575539563</v>
      </c>
      <c r="E252" s="118">
        <v>0</v>
      </c>
      <c r="F252" s="119">
        <f t="shared" si="21"/>
        <v>-1</v>
      </c>
      <c r="G252" s="118">
        <v>157</v>
      </c>
      <c r="H252" s="119" t="str">
        <f t="shared" si="21"/>
        <v>-</v>
      </c>
      <c r="I252" s="118">
        <v>240</v>
      </c>
      <c r="J252" s="119">
        <f t="shared" si="21"/>
        <v>0.52866242038216571</v>
      </c>
      <c r="K252" s="118">
        <v>373</v>
      </c>
      <c r="L252" s="119">
        <f t="shared" si="21"/>
        <v>0.5541666666666667</v>
      </c>
      <c r="M252" s="118">
        <v>299</v>
      </c>
      <c r="N252" s="119">
        <f t="shared" si="22"/>
        <v>-0.19839142091152817</v>
      </c>
    </row>
    <row r="253" spans="2:15" x14ac:dyDescent="0.25">
      <c r="B253" s="117" t="s">
        <v>75</v>
      </c>
      <c r="C253" s="118">
        <v>90</v>
      </c>
      <c r="D253" s="119">
        <v>-0.35251798561151082</v>
      </c>
      <c r="E253" s="118">
        <v>0</v>
      </c>
      <c r="F253" s="119">
        <f t="shared" si="21"/>
        <v>-1</v>
      </c>
      <c r="G253" s="118">
        <v>132</v>
      </c>
      <c r="H253" s="119" t="str">
        <f t="shared" si="21"/>
        <v>-</v>
      </c>
      <c r="I253" s="118">
        <v>204</v>
      </c>
      <c r="J253" s="119">
        <f t="shared" si="21"/>
        <v>0.54545454545454541</v>
      </c>
      <c r="K253" s="118">
        <v>254</v>
      </c>
      <c r="L253" s="119">
        <f t="shared" si="21"/>
        <v>0.24509803921568629</v>
      </c>
      <c r="M253" s="118">
        <v>232</v>
      </c>
      <c r="N253" s="119">
        <f t="shared" si="22"/>
        <v>-8.6614173228346414E-2</v>
      </c>
    </row>
    <row r="254" spans="2:15" x14ac:dyDescent="0.25">
      <c r="B254" s="117" t="s">
        <v>77</v>
      </c>
      <c r="C254" s="118">
        <v>0</v>
      </c>
      <c r="D254" s="119">
        <v>-1</v>
      </c>
      <c r="E254" s="118">
        <v>4</v>
      </c>
      <c r="F254" s="119" t="str">
        <f t="shared" si="21"/>
        <v>-</v>
      </c>
      <c r="G254" s="118">
        <v>60</v>
      </c>
      <c r="H254" s="119">
        <f t="shared" si="21"/>
        <v>14</v>
      </c>
      <c r="I254" s="118">
        <v>53</v>
      </c>
      <c r="J254" s="119">
        <f t="shared" si="21"/>
        <v>-0.1166666666666667</v>
      </c>
      <c r="K254" s="118">
        <v>57</v>
      </c>
      <c r="L254" s="119">
        <f t="shared" si="21"/>
        <v>7.547169811320753E-2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0</v>
      </c>
      <c r="F255" s="119" t="str">
        <f t="shared" si="21"/>
        <v>-</v>
      </c>
      <c r="G255" s="118">
        <v>16</v>
      </c>
      <c r="H255" s="119" t="str">
        <f t="shared" si="21"/>
        <v>-</v>
      </c>
      <c r="I255" s="118">
        <v>19</v>
      </c>
      <c r="J255" s="119">
        <f t="shared" si="21"/>
        <v>0.1875</v>
      </c>
      <c r="K255" s="118">
        <v>9</v>
      </c>
      <c r="L255" s="119">
        <f t="shared" si="21"/>
        <v>-0.52631578947368429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10</v>
      </c>
      <c r="F256" s="119" t="str">
        <f t="shared" si="21"/>
        <v>-</v>
      </c>
      <c r="G256" s="118">
        <v>6</v>
      </c>
      <c r="H256" s="119">
        <f t="shared" si="21"/>
        <v>-0.4</v>
      </c>
      <c r="I256" s="118">
        <v>14</v>
      </c>
      <c r="J256" s="119">
        <f t="shared" si="21"/>
        <v>1.3333333333333335</v>
      </c>
      <c r="K256" s="118">
        <v>7</v>
      </c>
      <c r="L256" s="119">
        <f t="shared" si="21"/>
        <v>-0.5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26</v>
      </c>
      <c r="F257" s="119" t="str">
        <f t="shared" si="21"/>
        <v>-</v>
      </c>
      <c r="G257" s="118">
        <v>24</v>
      </c>
      <c r="H257" s="119">
        <f t="shared" si="21"/>
        <v>-7.6923076923076872E-2</v>
      </c>
      <c r="I257" s="118">
        <v>153</v>
      </c>
      <c r="J257" s="119">
        <f t="shared" si="21"/>
        <v>5.375</v>
      </c>
      <c r="K257" s="118">
        <v>16</v>
      </c>
      <c r="L257" s="119">
        <f t="shared" si="21"/>
        <v>-0.89542483660130723</v>
      </c>
      <c r="M257" s="118"/>
      <c r="N257" s="119"/>
    </row>
    <row r="258" spans="2:15" x14ac:dyDescent="0.25">
      <c r="B258" s="117" t="s">
        <v>85</v>
      </c>
      <c r="C258" s="118">
        <v>3</v>
      </c>
      <c r="D258" s="119">
        <v>-0.875</v>
      </c>
      <c r="E258" s="118">
        <v>11</v>
      </c>
      <c r="F258" s="119">
        <f t="shared" si="21"/>
        <v>2.6666666666666665</v>
      </c>
      <c r="G258" s="118">
        <v>41</v>
      </c>
      <c r="H258" s="119">
        <f t="shared" si="21"/>
        <v>2.7272727272727271</v>
      </c>
      <c r="I258" s="118">
        <v>17</v>
      </c>
      <c r="J258" s="119">
        <f t="shared" si="21"/>
        <v>-0.58536585365853666</v>
      </c>
      <c r="K258" s="118">
        <v>4</v>
      </c>
      <c r="L258" s="119">
        <f t="shared" si="21"/>
        <v>-0.76470588235294112</v>
      </c>
      <c r="M258" s="118"/>
      <c r="N258" s="119"/>
    </row>
    <row r="259" spans="2:15" x14ac:dyDescent="0.25">
      <c r="B259" s="117" t="s">
        <v>87</v>
      </c>
      <c r="C259" s="118">
        <v>14</v>
      </c>
      <c r="D259" s="119">
        <v>0.39999999999999991</v>
      </c>
      <c r="E259" s="118">
        <v>10</v>
      </c>
      <c r="F259" s="119">
        <f t="shared" si="21"/>
        <v>-0.2857142857142857</v>
      </c>
      <c r="G259" s="118">
        <v>16</v>
      </c>
      <c r="H259" s="119">
        <f t="shared" si="21"/>
        <v>0.60000000000000009</v>
      </c>
      <c r="I259" s="118">
        <v>43</v>
      </c>
      <c r="J259" s="119">
        <f t="shared" si="21"/>
        <v>1.6875</v>
      </c>
      <c r="K259" s="118">
        <v>13</v>
      </c>
      <c r="L259" s="119">
        <f t="shared" si="21"/>
        <v>-0.69767441860465118</v>
      </c>
      <c r="M259" s="118"/>
      <c r="N259" s="119"/>
    </row>
    <row r="260" spans="2:15" x14ac:dyDescent="0.25">
      <c r="B260" s="117" t="s">
        <v>89</v>
      </c>
      <c r="C260" s="118">
        <v>0</v>
      </c>
      <c r="D260" s="119">
        <v>-1</v>
      </c>
      <c r="E260" s="118">
        <v>78</v>
      </c>
      <c r="F260" s="119" t="str">
        <f t="shared" si="21"/>
        <v>-</v>
      </c>
      <c r="G260" s="118">
        <v>374</v>
      </c>
      <c r="H260" s="119">
        <f t="shared" si="21"/>
        <v>3.7948717948717947</v>
      </c>
      <c r="I260" s="118">
        <v>91</v>
      </c>
      <c r="J260" s="119">
        <f t="shared" si="21"/>
        <v>-0.75668449197860965</v>
      </c>
      <c r="K260" s="118">
        <v>53</v>
      </c>
      <c r="L260" s="119">
        <f t="shared" si="21"/>
        <v>-0.41758241758241754</v>
      </c>
      <c r="M260" s="118"/>
      <c r="N260" s="119"/>
    </row>
    <row r="261" spans="2:15" x14ac:dyDescent="0.25">
      <c r="B261" s="117" t="s">
        <v>91</v>
      </c>
      <c r="C261" s="118">
        <v>0</v>
      </c>
      <c r="D261" s="119">
        <v>-1</v>
      </c>
      <c r="E261" s="118">
        <v>107</v>
      </c>
      <c r="F261" s="119" t="str">
        <f t="shared" si="21"/>
        <v>-</v>
      </c>
      <c r="G261" s="118">
        <v>217</v>
      </c>
      <c r="H261" s="119">
        <f t="shared" si="21"/>
        <v>1.02803738317757</v>
      </c>
      <c r="I261" s="118">
        <v>277</v>
      </c>
      <c r="J261" s="119">
        <f t="shared" si="21"/>
        <v>0.27649769585253448</v>
      </c>
      <c r="K261" s="118">
        <v>61</v>
      </c>
      <c r="L261" s="119">
        <f t="shared" si="21"/>
        <v>-0.77978339350180503</v>
      </c>
      <c r="M261" s="118"/>
      <c r="N261" s="119"/>
    </row>
    <row r="262" spans="2:15" x14ac:dyDescent="0.25">
      <c r="B262" s="117" t="s">
        <v>93</v>
      </c>
      <c r="C262" s="118">
        <v>3</v>
      </c>
      <c r="D262" s="119">
        <v>-0.97169811320754718</v>
      </c>
      <c r="E262" s="118">
        <v>123</v>
      </c>
      <c r="F262" s="119">
        <f t="shared" si="21"/>
        <v>40</v>
      </c>
      <c r="G262" s="118">
        <v>118</v>
      </c>
      <c r="H262" s="119">
        <f t="shared" si="21"/>
        <v>-4.065040650406504E-2</v>
      </c>
      <c r="I262" s="118">
        <v>176</v>
      </c>
      <c r="J262" s="119">
        <f t="shared" si="21"/>
        <v>0.49152542372881358</v>
      </c>
      <c r="K262" s="118">
        <v>152</v>
      </c>
      <c r="L262" s="119">
        <f t="shared" si="21"/>
        <v>-0.13636363636363635</v>
      </c>
      <c r="M262" s="118"/>
      <c r="N262" s="119"/>
    </row>
    <row r="263" spans="2:15" ht="15.75" x14ac:dyDescent="0.25">
      <c r="B263" s="120" t="s">
        <v>30</v>
      </c>
      <c r="C263" s="121">
        <v>406</v>
      </c>
      <c r="D263" s="122">
        <v>-0.50847457627118642</v>
      </c>
      <c r="E263" s="121">
        <v>369</v>
      </c>
      <c r="F263" s="122">
        <f t="shared" si="21"/>
        <v>-9.113300492610843E-2</v>
      </c>
      <c r="G263" s="121">
        <v>1261</v>
      </c>
      <c r="H263" s="122">
        <f t="shared" si="21"/>
        <v>2.4173441734417342</v>
      </c>
      <c r="I263" s="121">
        <v>1457</v>
      </c>
      <c r="J263" s="122">
        <f t="shared" si="21"/>
        <v>0.15543219666930996</v>
      </c>
      <c r="K263" s="121">
        <v>1177</v>
      </c>
      <c r="L263" s="122">
        <f t="shared" si="21"/>
        <v>-0.19217570350034319</v>
      </c>
      <c r="M263" s="121">
        <v>724</v>
      </c>
      <c r="N263" s="122">
        <v>-0.10062111801242235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240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f>C$7</f>
        <v>2020</v>
      </c>
      <c r="D271" s="295"/>
      <c r="E271" s="294">
        <f>E$7</f>
        <v>2021</v>
      </c>
      <c r="F271" s="295"/>
      <c r="G271" s="294">
        <f>G$7</f>
        <v>2022</v>
      </c>
      <c r="H271" s="295"/>
      <c r="I271" s="294">
        <f>I$7</f>
        <v>2023</v>
      </c>
      <c r="J271" s="295"/>
      <c r="K271" s="294">
        <f>K$7</f>
        <v>2024</v>
      </c>
      <c r="L271" s="295"/>
      <c r="M271" s="294">
        <f>M$7</f>
        <v>2025</v>
      </c>
      <c r="N271" s="295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316</v>
      </c>
      <c r="D273" s="119">
        <v>-8.4057971014492749E-2</v>
      </c>
      <c r="E273" s="118">
        <v>0</v>
      </c>
      <c r="F273" s="119">
        <f t="shared" ref="F273:L285" si="23">IFERROR(E273/C273-1,"-")</f>
        <v>-1</v>
      </c>
      <c r="G273" s="118">
        <v>227</v>
      </c>
      <c r="H273" s="119" t="str">
        <f t="shared" si="23"/>
        <v>-</v>
      </c>
      <c r="I273" s="118">
        <v>189</v>
      </c>
      <c r="J273" s="119">
        <f t="shared" si="23"/>
        <v>-0.16740088105726869</v>
      </c>
      <c r="K273" s="118">
        <v>274</v>
      </c>
      <c r="L273" s="119">
        <f t="shared" si="23"/>
        <v>0.44973544973544977</v>
      </c>
      <c r="M273" s="118">
        <v>201</v>
      </c>
      <c r="N273" s="119">
        <f t="shared" ref="N273:N275" si="24">IFERROR(M273/K273-1,"-")</f>
        <v>-0.26642335766423353</v>
      </c>
    </row>
    <row r="274" spans="2:14" x14ac:dyDescent="0.25">
      <c r="B274" s="117" t="s">
        <v>73</v>
      </c>
      <c r="C274" s="118">
        <v>459</v>
      </c>
      <c r="D274" s="119">
        <v>1.467741935483871</v>
      </c>
      <c r="E274" s="118">
        <v>0</v>
      </c>
      <c r="F274" s="119">
        <f t="shared" si="23"/>
        <v>-1</v>
      </c>
      <c r="G274" s="118">
        <v>129</v>
      </c>
      <c r="H274" s="119" t="str">
        <f t="shared" si="23"/>
        <v>-</v>
      </c>
      <c r="I274" s="118">
        <v>124</v>
      </c>
      <c r="J274" s="119">
        <f t="shared" si="23"/>
        <v>-3.8759689922480578E-2</v>
      </c>
      <c r="K274" s="118">
        <v>414</v>
      </c>
      <c r="L274" s="119">
        <f t="shared" si="23"/>
        <v>2.338709677419355</v>
      </c>
      <c r="M274" s="118">
        <v>219</v>
      </c>
      <c r="N274" s="119">
        <f t="shared" si="24"/>
        <v>-0.47101449275362317</v>
      </c>
    </row>
    <row r="275" spans="2:14" x14ac:dyDescent="0.25">
      <c r="B275" s="117" t="s">
        <v>75</v>
      </c>
      <c r="C275" s="118">
        <v>134</v>
      </c>
      <c r="D275" s="119">
        <v>-0.30208333333333337</v>
      </c>
      <c r="E275" s="118">
        <v>0</v>
      </c>
      <c r="F275" s="119">
        <f t="shared" si="23"/>
        <v>-1</v>
      </c>
      <c r="G275" s="118">
        <v>250</v>
      </c>
      <c r="H275" s="119" t="str">
        <f t="shared" si="23"/>
        <v>-</v>
      </c>
      <c r="I275" s="118">
        <v>80</v>
      </c>
      <c r="J275" s="119">
        <f t="shared" si="23"/>
        <v>-0.67999999999999994</v>
      </c>
      <c r="K275" s="118">
        <v>313</v>
      </c>
      <c r="L275" s="119">
        <f t="shared" si="23"/>
        <v>2.9125000000000001</v>
      </c>
      <c r="M275" s="118">
        <v>173</v>
      </c>
      <c r="N275" s="119">
        <f t="shared" si="24"/>
        <v>-0.44728434504792336</v>
      </c>
    </row>
    <row r="276" spans="2:14" x14ac:dyDescent="0.25">
      <c r="B276" s="117" t="s">
        <v>77</v>
      </c>
      <c r="C276" s="118">
        <v>0</v>
      </c>
      <c r="D276" s="119">
        <v>-1</v>
      </c>
      <c r="E276" s="118">
        <v>4</v>
      </c>
      <c r="F276" s="119" t="str">
        <f t="shared" si="23"/>
        <v>-</v>
      </c>
      <c r="G276" s="118">
        <v>67</v>
      </c>
      <c r="H276" s="119">
        <f t="shared" si="23"/>
        <v>15.75</v>
      </c>
      <c r="I276" s="118">
        <v>26</v>
      </c>
      <c r="J276" s="119">
        <f t="shared" si="23"/>
        <v>-0.61194029850746268</v>
      </c>
      <c r="K276" s="118">
        <v>55</v>
      </c>
      <c r="L276" s="119">
        <f t="shared" si="23"/>
        <v>1.1153846153846154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2</v>
      </c>
      <c r="F277" s="119" t="str">
        <f t="shared" si="23"/>
        <v>-</v>
      </c>
      <c r="G277" s="118">
        <v>18</v>
      </c>
      <c r="H277" s="119">
        <f t="shared" si="23"/>
        <v>8</v>
      </c>
      <c r="I277" s="118">
        <v>3</v>
      </c>
      <c r="J277" s="119">
        <f t="shared" si="23"/>
        <v>-0.83333333333333337</v>
      </c>
      <c r="K277" s="118">
        <v>11</v>
      </c>
      <c r="L277" s="119">
        <f t="shared" si="23"/>
        <v>2.6666666666666665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14</v>
      </c>
      <c r="F278" s="119" t="str">
        <f t="shared" si="23"/>
        <v>-</v>
      </c>
      <c r="G278" s="118">
        <v>10</v>
      </c>
      <c r="H278" s="119">
        <f t="shared" si="23"/>
        <v>-0.2857142857142857</v>
      </c>
      <c r="I278" s="118">
        <v>15</v>
      </c>
      <c r="J278" s="119">
        <f t="shared" si="23"/>
        <v>0.5</v>
      </c>
      <c r="K278" s="118">
        <v>11</v>
      </c>
      <c r="L278" s="119">
        <f t="shared" si="23"/>
        <v>-0.26666666666666672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1</v>
      </c>
      <c r="F279" s="119" t="str">
        <f t="shared" si="23"/>
        <v>-</v>
      </c>
      <c r="G279" s="118">
        <v>7</v>
      </c>
      <c r="H279" s="119">
        <f t="shared" si="23"/>
        <v>6</v>
      </c>
      <c r="I279" s="118">
        <v>18</v>
      </c>
      <c r="J279" s="119">
        <f t="shared" si="23"/>
        <v>1.5714285714285716</v>
      </c>
      <c r="K279" s="118">
        <v>53</v>
      </c>
      <c r="L279" s="119">
        <f t="shared" si="23"/>
        <v>1.9444444444444446</v>
      </c>
      <c r="M279" s="118"/>
      <c r="N279" s="119"/>
    </row>
    <row r="280" spans="2:14" x14ac:dyDescent="0.25">
      <c r="B280" s="117" t="s">
        <v>85</v>
      </c>
      <c r="C280" s="118">
        <v>0</v>
      </c>
      <c r="D280" s="119">
        <v>-1</v>
      </c>
      <c r="E280" s="118">
        <v>5</v>
      </c>
      <c r="F280" s="119" t="str">
        <f t="shared" si="23"/>
        <v>-</v>
      </c>
      <c r="G280" s="118">
        <v>10</v>
      </c>
      <c r="H280" s="119">
        <f t="shared" si="23"/>
        <v>1</v>
      </c>
      <c r="I280" s="118">
        <v>17</v>
      </c>
      <c r="J280" s="119">
        <f t="shared" si="23"/>
        <v>0.7</v>
      </c>
      <c r="K280" s="118">
        <v>1</v>
      </c>
      <c r="L280" s="119">
        <f t="shared" si="23"/>
        <v>-0.94117647058823528</v>
      </c>
      <c r="M280" s="118"/>
      <c r="N280" s="119"/>
    </row>
    <row r="281" spans="2:14" x14ac:dyDescent="0.25">
      <c r="B281" s="117" t="s">
        <v>87</v>
      </c>
      <c r="C281" s="118">
        <v>8</v>
      </c>
      <c r="D281" s="119">
        <v>-0.66666666666666674</v>
      </c>
      <c r="E281" s="118">
        <v>13</v>
      </c>
      <c r="F281" s="119">
        <f t="shared" si="23"/>
        <v>0.625</v>
      </c>
      <c r="G281" s="118">
        <v>7</v>
      </c>
      <c r="H281" s="119">
        <f t="shared" si="23"/>
        <v>-0.46153846153846156</v>
      </c>
      <c r="I281" s="118">
        <v>18</v>
      </c>
      <c r="J281" s="119">
        <f t="shared" si="23"/>
        <v>1.5714285714285716</v>
      </c>
      <c r="K281" s="118">
        <v>4</v>
      </c>
      <c r="L281" s="119">
        <f t="shared" si="23"/>
        <v>-0.77777777777777779</v>
      </c>
      <c r="M281" s="118"/>
      <c r="N281" s="119"/>
    </row>
    <row r="282" spans="2:14" x14ac:dyDescent="0.25">
      <c r="B282" s="117" t="s">
        <v>89</v>
      </c>
      <c r="C282" s="118">
        <v>8</v>
      </c>
      <c r="D282" s="119">
        <v>-0.91489361702127658</v>
      </c>
      <c r="E282" s="118">
        <v>61</v>
      </c>
      <c r="F282" s="119">
        <f t="shared" si="23"/>
        <v>6.625</v>
      </c>
      <c r="G282" s="118">
        <v>56</v>
      </c>
      <c r="H282" s="119">
        <f t="shared" si="23"/>
        <v>-8.1967213114754078E-2</v>
      </c>
      <c r="I282" s="118">
        <v>34</v>
      </c>
      <c r="J282" s="119">
        <f t="shared" si="23"/>
        <v>-0.3928571428571429</v>
      </c>
      <c r="K282" s="118">
        <v>47</v>
      </c>
      <c r="L282" s="119">
        <f t="shared" si="23"/>
        <v>0.38235294117647056</v>
      </c>
      <c r="M282" s="118"/>
      <c r="N282" s="119"/>
    </row>
    <row r="283" spans="2:14" x14ac:dyDescent="0.25">
      <c r="B283" s="117" t="s">
        <v>91</v>
      </c>
      <c r="C283" s="118">
        <v>0</v>
      </c>
      <c r="D283" s="119">
        <v>-1</v>
      </c>
      <c r="E283" s="118">
        <v>251</v>
      </c>
      <c r="F283" s="119" t="str">
        <f t="shared" si="23"/>
        <v>-</v>
      </c>
      <c r="G283" s="118">
        <v>80</v>
      </c>
      <c r="H283" s="119">
        <f t="shared" si="23"/>
        <v>-0.68127490039840644</v>
      </c>
      <c r="I283" s="118">
        <v>201</v>
      </c>
      <c r="J283" s="119">
        <f t="shared" si="23"/>
        <v>1.5125000000000002</v>
      </c>
      <c r="K283" s="118">
        <v>107</v>
      </c>
      <c r="L283" s="119">
        <f t="shared" si="23"/>
        <v>-0.46766169154228854</v>
      </c>
      <c r="M283" s="118"/>
      <c r="N283" s="119"/>
    </row>
    <row r="284" spans="2:14" x14ac:dyDescent="0.25">
      <c r="B284" s="117" t="s">
        <v>93</v>
      </c>
      <c r="C284" s="118">
        <v>7</v>
      </c>
      <c r="D284" s="119">
        <v>-0.97552447552447552</v>
      </c>
      <c r="E284" s="118">
        <v>170</v>
      </c>
      <c r="F284" s="119">
        <f t="shared" si="23"/>
        <v>23.285714285714285</v>
      </c>
      <c r="G284" s="118">
        <v>119</v>
      </c>
      <c r="H284" s="119">
        <f t="shared" si="23"/>
        <v>-0.30000000000000004</v>
      </c>
      <c r="I284" s="118">
        <v>219</v>
      </c>
      <c r="J284" s="119">
        <f t="shared" si="23"/>
        <v>0.84033613445378141</v>
      </c>
      <c r="K284" s="118">
        <v>218</v>
      </c>
      <c r="L284" s="119">
        <f t="shared" si="23"/>
        <v>-4.5662100456621557E-3</v>
      </c>
      <c r="M284" s="118"/>
      <c r="N284" s="119"/>
    </row>
    <row r="285" spans="2:14" ht="15.75" x14ac:dyDescent="0.25">
      <c r="B285" s="120" t="s">
        <v>30</v>
      </c>
      <c r="C285" s="121">
        <v>932</v>
      </c>
      <c r="D285" s="122">
        <v>-0.43990384615384615</v>
      </c>
      <c r="E285" s="121">
        <v>521</v>
      </c>
      <c r="F285" s="122">
        <f t="shared" si="23"/>
        <v>-0.44098712446351929</v>
      </c>
      <c r="G285" s="121">
        <v>980</v>
      </c>
      <c r="H285" s="122">
        <f t="shared" si="23"/>
        <v>0.88099808061420348</v>
      </c>
      <c r="I285" s="121">
        <v>944</v>
      </c>
      <c r="J285" s="122">
        <f t="shared" si="23"/>
        <v>-3.6734693877551017E-2</v>
      </c>
      <c r="K285" s="121">
        <v>1508</v>
      </c>
      <c r="L285" s="122">
        <f t="shared" si="23"/>
        <v>0.59745762711864403</v>
      </c>
      <c r="M285" s="121">
        <v>593</v>
      </c>
      <c r="N285" s="122">
        <v>-0.40759240759240756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0F4FA-21A1-48E2-8EFB-C8286097B4E8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0" t="s">
        <v>229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ht="22.5" thickTop="1" thickBot="1" x14ac:dyDescent="0.3">
      <c r="B7" s="109"/>
      <c r="C7" s="110">
        <v>2018</v>
      </c>
      <c r="D7" s="294">
        <v>2019</v>
      </c>
      <c r="E7" s="295"/>
      <c r="F7" s="294">
        <v>2020</v>
      </c>
      <c r="G7" s="295"/>
      <c r="H7" s="294">
        <v>2021</v>
      </c>
      <c r="I7" s="295"/>
      <c r="J7" s="294">
        <v>2022</v>
      </c>
      <c r="K7" s="295"/>
      <c r="L7" s="296">
        <v>2023</v>
      </c>
      <c r="M7" s="295"/>
      <c r="N7" s="296">
        <v>2024</v>
      </c>
      <c r="O7" s="297"/>
      <c r="P7" s="296">
        <v>2025</v>
      </c>
      <c r="Q7" s="297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241</v>
      </c>
      <c r="N8" s="116" t="s">
        <v>69</v>
      </c>
      <c r="O8" s="115" t="s">
        <v>242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11537</v>
      </c>
      <c r="D9" s="118">
        <v>11811</v>
      </c>
      <c r="E9" s="119">
        <f t="shared" ref="E9:E21" si="0">D9/C9-1</f>
        <v>2.3749674958828182E-2</v>
      </c>
      <c r="F9" s="118">
        <v>14599</v>
      </c>
      <c r="G9" s="119">
        <f>F9/D9-1</f>
        <v>0.23605113876894412</v>
      </c>
      <c r="H9" s="118">
        <v>2476</v>
      </c>
      <c r="I9" s="119">
        <f>IFERROR(H9/F9-1,"-")</f>
        <v>-0.83039934242071378</v>
      </c>
      <c r="J9" s="118">
        <v>11584</v>
      </c>
      <c r="K9" s="119">
        <f>IFERROR(J9/H9-1,"-")</f>
        <v>3.6785137318255252</v>
      </c>
      <c r="L9" s="118">
        <v>15634</v>
      </c>
      <c r="M9" s="119">
        <f t="shared" ref="M9:M21" si="1">IFERROR(L9/J9-1,"-")</f>
        <v>0.34962016574585641</v>
      </c>
      <c r="N9" s="118">
        <v>17228</v>
      </c>
      <c r="O9" s="119">
        <f>IFERROR(N9/L9-1,"-")</f>
        <v>0.10195727261097609</v>
      </c>
      <c r="P9" s="118">
        <v>20420</v>
      </c>
      <c r="Q9" s="119">
        <f t="shared" ref="Q9:Q20" si="2">IFERROR(P9/N9-1,"-")</f>
        <v>0.18527977710703514</v>
      </c>
    </row>
    <row r="10" spans="1:18" x14ac:dyDescent="0.25">
      <c r="A10" s="1" t="s">
        <v>72</v>
      </c>
      <c r="B10" s="117" t="s">
        <v>73</v>
      </c>
      <c r="C10" s="118">
        <v>11473</v>
      </c>
      <c r="D10" s="118">
        <v>12040</v>
      </c>
      <c r="E10" s="119">
        <f t="shared" si="0"/>
        <v>4.9420378279438681E-2</v>
      </c>
      <c r="F10" s="118">
        <v>15480</v>
      </c>
      <c r="G10" s="119">
        <f t="shared" ref="G10:G20" si="3">F10/D10-1</f>
        <v>0.28571428571428581</v>
      </c>
      <c r="H10" s="118">
        <v>1925</v>
      </c>
      <c r="I10" s="119">
        <f t="shared" ref="I10:I21" si="4">IFERROR(H10/F10-1,"-")</f>
        <v>-0.87564599483204131</v>
      </c>
      <c r="J10" s="118">
        <v>14671</v>
      </c>
      <c r="K10" s="119">
        <f t="shared" ref="K10:K21" si="5">IFERROR(J10/H10-1,"-")</f>
        <v>6.6212987012987012</v>
      </c>
      <c r="L10" s="118">
        <v>20512</v>
      </c>
      <c r="M10" s="119">
        <f t="shared" si="1"/>
        <v>0.3981323699815964</v>
      </c>
      <c r="N10" s="118">
        <v>17964</v>
      </c>
      <c r="O10" s="119">
        <f t="shared" ref="O10:O21" si="6">IFERROR(N10/L10-1,"-")</f>
        <v>-0.12421996879875197</v>
      </c>
      <c r="P10" s="118">
        <v>19437</v>
      </c>
      <c r="Q10" s="119">
        <f t="shared" si="2"/>
        <v>8.199732798931203E-2</v>
      </c>
    </row>
    <row r="11" spans="1:18" x14ac:dyDescent="0.25">
      <c r="A11" s="1" t="s">
        <v>74</v>
      </c>
      <c r="B11" s="117" t="s">
        <v>75</v>
      </c>
      <c r="C11" s="118">
        <v>12699</v>
      </c>
      <c r="D11" s="118">
        <v>12441</v>
      </c>
      <c r="E11" s="119">
        <f t="shared" si="0"/>
        <v>-2.0316560359083358E-2</v>
      </c>
      <c r="F11" s="118">
        <v>5930</v>
      </c>
      <c r="G11" s="119">
        <f t="shared" si="3"/>
        <v>-0.52335021300538542</v>
      </c>
      <c r="H11" s="118">
        <v>3083</v>
      </c>
      <c r="I11" s="119">
        <f t="shared" si="4"/>
        <v>-0.48010118043844852</v>
      </c>
      <c r="J11" s="118">
        <v>19941</v>
      </c>
      <c r="K11" s="119">
        <f t="shared" si="5"/>
        <v>5.4680506000648723</v>
      </c>
      <c r="L11" s="118">
        <v>21527</v>
      </c>
      <c r="M11" s="119">
        <f t="shared" si="1"/>
        <v>7.953462715009274E-2</v>
      </c>
      <c r="N11" s="118">
        <v>21188</v>
      </c>
      <c r="O11" s="119">
        <f t="shared" si="6"/>
        <v>-1.5747665722116388E-2</v>
      </c>
      <c r="P11" s="118">
        <v>20505</v>
      </c>
      <c r="Q11" s="119">
        <f t="shared" si="2"/>
        <v>-3.2235227487256934E-2</v>
      </c>
    </row>
    <row r="12" spans="1:18" x14ac:dyDescent="0.25">
      <c r="A12" s="1" t="s">
        <v>76</v>
      </c>
      <c r="B12" s="117" t="s">
        <v>77</v>
      </c>
      <c r="C12" s="118">
        <v>11115</v>
      </c>
      <c r="D12" s="118">
        <v>11487</v>
      </c>
      <c r="E12" s="119">
        <f t="shared" si="0"/>
        <v>3.3468286099864963E-2</v>
      </c>
      <c r="F12" s="118">
        <v>0</v>
      </c>
      <c r="G12" s="119">
        <f t="shared" si="3"/>
        <v>-1</v>
      </c>
      <c r="H12" s="118">
        <v>5874</v>
      </c>
      <c r="I12" s="119" t="str">
        <f t="shared" si="4"/>
        <v>-</v>
      </c>
      <c r="J12" s="118">
        <v>16329</v>
      </c>
      <c r="K12" s="119">
        <f t="shared" si="5"/>
        <v>1.7798774259448416</v>
      </c>
      <c r="L12" s="118">
        <v>26292</v>
      </c>
      <c r="M12" s="119">
        <f t="shared" si="1"/>
        <v>0.61014146610325182</v>
      </c>
      <c r="N12" s="118">
        <v>20460</v>
      </c>
      <c r="O12" s="119">
        <f t="shared" si="6"/>
        <v>-0.221816522136011</v>
      </c>
      <c r="P12" s="118" t="s">
        <v>243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10094</v>
      </c>
      <c r="D13" s="118">
        <v>9934</v>
      </c>
      <c r="E13" s="119">
        <f t="shared" si="0"/>
        <v>-1.5851000594412468E-2</v>
      </c>
      <c r="F13" s="118">
        <v>0</v>
      </c>
      <c r="G13" s="119">
        <f t="shared" si="3"/>
        <v>-1</v>
      </c>
      <c r="H13" s="118">
        <v>6562</v>
      </c>
      <c r="I13" s="119" t="str">
        <f t="shared" si="4"/>
        <v>-</v>
      </c>
      <c r="J13" s="118">
        <v>15949</v>
      </c>
      <c r="K13" s="119">
        <f t="shared" si="5"/>
        <v>1.4305089911612314</v>
      </c>
      <c r="L13" s="118">
        <v>20694</v>
      </c>
      <c r="M13" s="119">
        <f t="shared" si="1"/>
        <v>0.29751081572512383</v>
      </c>
      <c r="N13" s="118">
        <v>21715</v>
      </c>
      <c r="O13" s="119">
        <f t="shared" si="6"/>
        <v>4.9337972359137838E-2</v>
      </c>
      <c r="P13" s="118" t="s">
        <v>243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11696</v>
      </c>
      <c r="D14" s="118">
        <v>11553</v>
      </c>
      <c r="E14" s="119">
        <f t="shared" si="0"/>
        <v>-1.2226402188782459E-2</v>
      </c>
      <c r="F14" s="118">
        <v>0</v>
      </c>
      <c r="G14" s="119">
        <f t="shared" si="3"/>
        <v>-1</v>
      </c>
      <c r="H14" s="118">
        <v>12758</v>
      </c>
      <c r="I14" s="119" t="str">
        <f t="shared" si="4"/>
        <v>-</v>
      </c>
      <c r="J14" s="118">
        <v>13606</v>
      </c>
      <c r="K14" s="119">
        <f t="shared" si="5"/>
        <v>6.6468098448032586E-2</v>
      </c>
      <c r="L14" s="118">
        <v>22097</v>
      </c>
      <c r="M14" s="119">
        <f t="shared" si="1"/>
        <v>0.62406291342054976</v>
      </c>
      <c r="N14" s="118">
        <v>19721</v>
      </c>
      <c r="O14" s="119">
        <f t="shared" si="6"/>
        <v>-0.10752590849436572</v>
      </c>
      <c r="P14" s="118" t="s">
        <v>243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14656</v>
      </c>
      <c r="D15" s="118">
        <v>12797</v>
      </c>
      <c r="E15" s="119">
        <f t="shared" si="0"/>
        <v>-0.12684224890829698</v>
      </c>
      <c r="F15" s="118">
        <v>0</v>
      </c>
      <c r="G15" s="119">
        <f t="shared" si="3"/>
        <v>-1</v>
      </c>
      <c r="H15" s="118">
        <v>10658</v>
      </c>
      <c r="I15" s="119" t="str">
        <f t="shared" si="4"/>
        <v>-</v>
      </c>
      <c r="J15" s="118">
        <v>15515</v>
      </c>
      <c r="K15" s="119">
        <f t="shared" si="5"/>
        <v>0.45571401763933195</v>
      </c>
      <c r="L15" s="118">
        <v>21748</v>
      </c>
      <c r="M15" s="119">
        <f t="shared" si="1"/>
        <v>0.4017402513696422</v>
      </c>
      <c r="N15" s="118">
        <v>20589</v>
      </c>
      <c r="O15" s="119">
        <f t="shared" si="6"/>
        <v>-5.3292256759242207E-2</v>
      </c>
      <c r="P15" s="118" t="s">
        <v>243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12534</v>
      </c>
      <c r="D16" s="118">
        <v>13742</v>
      </c>
      <c r="E16" s="119">
        <f t="shared" si="0"/>
        <v>9.6377852241902096E-2</v>
      </c>
      <c r="F16" s="118">
        <v>12002</v>
      </c>
      <c r="G16" s="119">
        <f t="shared" si="3"/>
        <v>-0.12661912385387863</v>
      </c>
      <c r="H16" s="118">
        <v>13469</v>
      </c>
      <c r="I16" s="119">
        <f t="shared" si="4"/>
        <v>0.12222962839526752</v>
      </c>
      <c r="J16" s="118">
        <v>21074</v>
      </c>
      <c r="K16" s="119">
        <f t="shared" si="5"/>
        <v>0.56462989086049453</v>
      </c>
      <c r="L16" s="118">
        <v>20367</v>
      </c>
      <c r="M16" s="119">
        <f t="shared" si="1"/>
        <v>-3.3548448324950186E-2</v>
      </c>
      <c r="N16" s="118">
        <v>22021</v>
      </c>
      <c r="O16" s="119">
        <f t="shared" si="6"/>
        <v>8.1209800166936796E-2</v>
      </c>
      <c r="P16" s="118" t="s">
        <v>243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12232</v>
      </c>
      <c r="D17" s="118">
        <v>11463</v>
      </c>
      <c r="E17" s="119">
        <f t="shared" si="0"/>
        <v>-6.2867887508175291E-2</v>
      </c>
      <c r="F17" s="118">
        <v>11710</v>
      </c>
      <c r="G17" s="119">
        <f t="shared" si="3"/>
        <v>2.1547587891476816E-2</v>
      </c>
      <c r="H17" s="118">
        <v>13048</v>
      </c>
      <c r="I17" s="119">
        <f t="shared" si="4"/>
        <v>0.11426131511528603</v>
      </c>
      <c r="J17" s="118">
        <v>17425</v>
      </c>
      <c r="K17" s="119">
        <f t="shared" si="5"/>
        <v>0.33545370938074792</v>
      </c>
      <c r="L17" s="118">
        <v>18863</v>
      </c>
      <c r="M17" s="119">
        <f t="shared" si="1"/>
        <v>8.2525107604017212E-2</v>
      </c>
      <c r="N17" s="118">
        <v>20469</v>
      </c>
      <c r="O17" s="119">
        <f t="shared" si="6"/>
        <v>8.5140221597836963E-2</v>
      </c>
      <c r="P17" s="118" t="s">
        <v>243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13667</v>
      </c>
      <c r="D18" s="118">
        <v>11916</v>
      </c>
      <c r="E18" s="119">
        <f t="shared" si="0"/>
        <v>-0.12811882637008853</v>
      </c>
      <c r="F18" s="118">
        <v>4520</v>
      </c>
      <c r="G18" s="119">
        <f t="shared" si="3"/>
        <v>-0.62067807989258139</v>
      </c>
      <c r="H18" s="118">
        <v>13324</v>
      </c>
      <c r="I18" s="119">
        <f t="shared" si="4"/>
        <v>1.9477876106194691</v>
      </c>
      <c r="J18" s="118">
        <v>20050</v>
      </c>
      <c r="K18" s="119">
        <f t="shared" si="5"/>
        <v>0.50480336235364764</v>
      </c>
      <c r="L18" s="118">
        <v>26095</v>
      </c>
      <c r="M18" s="119">
        <f t="shared" si="1"/>
        <v>0.30149625935162105</v>
      </c>
      <c r="N18" s="118">
        <v>21212</v>
      </c>
      <c r="O18" s="119">
        <f t="shared" si="6"/>
        <v>-0.18712397010921633</v>
      </c>
      <c r="P18" s="118" t="s">
        <v>243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12228</v>
      </c>
      <c r="D19" s="118">
        <v>12009</v>
      </c>
      <c r="E19" s="119">
        <f t="shared" si="0"/>
        <v>-1.790971540726205E-2</v>
      </c>
      <c r="F19" s="118">
        <v>5547</v>
      </c>
      <c r="G19" s="119">
        <f t="shared" si="3"/>
        <v>-0.5380964276792406</v>
      </c>
      <c r="H19" s="118">
        <v>10944</v>
      </c>
      <c r="I19" s="119">
        <f t="shared" si="4"/>
        <v>0.97295835586803681</v>
      </c>
      <c r="J19" s="118">
        <v>14824</v>
      </c>
      <c r="K19" s="119">
        <f t="shared" si="5"/>
        <v>0.35453216374269014</v>
      </c>
      <c r="L19" s="118">
        <v>18426</v>
      </c>
      <c r="M19" s="119">
        <f t="shared" si="1"/>
        <v>0.24298434970318405</v>
      </c>
      <c r="N19" s="118">
        <v>18264</v>
      </c>
      <c r="O19" s="119">
        <f t="shared" si="6"/>
        <v>-8.7919244545751063E-3</v>
      </c>
      <c r="P19" s="118" t="s">
        <v>243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12866</v>
      </c>
      <c r="D20" s="118">
        <v>11708</v>
      </c>
      <c r="E20" s="119">
        <f t="shared" si="0"/>
        <v>-9.0004663454064993E-2</v>
      </c>
      <c r="F20" s="118">
        <v>6293</v>
      </c>
      <c r="G20" s="119">
        <f t="shared" si="3"/>
        <v>-0.46250427058421595</v>
      </c>
      <c r="H20" s="118">
        <v>13338</v>
      </c>
      <c r="I20" s="119">
        <f t="shared" si="4"/>
        <v>1.1194978547592562</v>
      </c>
      <c r="J20" s="118">
        <v>17905</v>
      </c>
      <c r="K20" s="119">
        <f t="shared" si="5"/>
        <v>0.34240515819463191</v>
      </c>
      <c r="L20" s="118">
        <v>20333</v>
      </c>
      <c r="M20" s="119">
        <f t="shared" si="1"/>
        <v>0.13560457972633344</v>
      </c>
      <c r="N20" s="118">
        <v>18315</v>
      </c>
      <c r="O20" s="119">
        <f t="shared" si="6"/>
        <v>-9.9247528648010674E-2</v>
      </c>
      <c r="P20" s="118" t="s">
        <v>243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146797</v>
      </c>
      <c r="D21" s="121">
        <v>142901</v>
      </c>
      <c r="E21" s="122">
        <f t="shared" si="0"/>
        <v>-2.6540051908417794E-2</v>
      </c>
      <c r="F21" s="121">
        <v>77467</v>
      </c>
      <c r="G21" s="122">
        <f>F21/D21-1</f>
        <v>-0.45789742549037449</v>
      </c>
      <c r="H21" s="121">
        <v>107459</v>
      </c>
      <c r="I21" s="122">
        <f t="shared" si="4"/>
        <v>0.38715840293286163</v>
      </c>
      <c r="J21" s="121">
        <v>198873</v>
      </c>
      <c r="K21" s="122">
        <f t="shared" si="5"/>
        <v>0.85068723885388842</v>
      </c>
      <c r="L21" s="121">
        <v>252588</v>
      </c>
      <c r="M21" s="122">
        <f t="shared" si="1"/>
        <v>0.27009699657570407</v>
      </c>
      <c r="N21" s="121">
        <v>239146</v>
      </c>
      <c r="O21" s="122">
        <f t="shared" si="6"/>
        <v>-5.3217096615832848E-2</v>
      </c>
      <c r="P21" s="121">
        <v>60362</v>
      </c>
      <c r="Q21" s="122">
        <v>7.0627882227740413E-2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86B3BF65-02B1-4370-A52A-CB8F930FA693}"/>
</file>

<file path=customXml/itemProps2.xml><?xml version="1.0" encoding="utf-8"?>
<ds:datastoreItem xmlns:ds="http://schemas.openxmlformats.org/officeDocument/2006/customXml" ds:itemID="{C807A95D-0346-4ED4-A46D-3A4FE5D6FA74}"/>
</file>

<file path=customXml/itemProps3.xml><?xml version="1.0" encoding="utf-8"?>
<ds:datastoreItem xmlns:ds="http://schemas.openxmlformats.org/officeDocument/2006/customXml" ds:itemID="{D2815887-6240-4FDC-93A7-2575753DEB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2025-04-29T10:47:53Z</dcterms:created>
  <dcterms:modified xsi:type="dcterms:W3CDTF">2025-04-29T11:14:42Z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