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21" documentId="8_{E339433C-C258-47D1-98A9-0459DAEFAB62}" xr6:coauthVersionLast="47" xr6:coauthVersionMax="47" xr10:uidLastSave="{011E9BC9-581E-4D54-8379-AF85C1999460}"/>
  <bookViews>
    <workbookView xWindow="-120" yWindow="-120" windowWidth="29040" windowHeight="15720" xr2:uid="{1037D1A4-3521-4F80-84D3-D9CABD5144B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 localSheetId="24">#REF!</definedName>
    <definedName name="españafuerteventura" localSheetId="23">#REF!</definedName>
    <definedName name="españafuerteventura" localSheetId="7">#REF!</definedName>
    <definedName name="españafuerteventura" localSheetId="9">#REF!</definedName>
    <definedName name="españafuerteventura">#REF!</definedName>
    <definedName name="españafuerteventura0" localSheetId="24">#REF!</definedName>
    <definedName name="españafuerteventura0" localSheetId="23">#REF!</definedName>
    <definedName name="españafuerteventura0" localSheetId="7">#REF!</definedName>
    <definedName name="españafuerteventura0" localSheetId="9">#REF!</definedName>
    <definedName name="españafuerteventura0">#REF!</definedName>
    <definedName name="españagrancanaria" localSheetId="24">#REF!</definedName>
    <definedName name="españagrancanaria" localSheetId="23">#REF!</definedName>
    <definedName name="españagrancanaria" localSheetId="7">#REF!</definedName>
    <definedName name="españagrancanaria" localSheetId="9">#REF!</definedName>
    <definedName name="españagrancanaria">#REF!</definedName>
    <definedName name="españagrancanaria0" localSheetId="24">#REF!</definedName>
    <definedName name="españagrancanaria0" localSheetId="23">#REF!</definedName>
    <definedName name="españagrancanaria0" localSheetId="7">#REF!</definedName>
    <definedName name="españagrancanaria0" localSheetId="9">#REF!</definedName>
    <definedName name="españagrancanaria0">#REF!</definedName>
    <definedName name="españalanzarote" localSheetId="24">#REF!</definedName>
    <definedName name="españalanzarote" localSheetId="23">#REF!</definedName>
    <definedName name="españalanzarote" localSheetId="7">#REF!</definedName>
    <definedName name="españalanzarote" localSheetId="9">#REF!</definedName>
    <definedName name="españalanzarote">#REF!</definedName>
    <definedName name="españalanzarote0" localSheetId="24">#REF!</definedName>
    <definedName name="españalanzarote0" localSheetId="23">#REF!</definedName>
    <definedName name="españalanzarote0" localSheetId="7">#REF!</definedName>
    <definedName name="españalanzarote0" localSheetId="9">#REF!</definedName>
    <definedName name="españalanzarote0">#REF!</definedName>
    <definedName name="españalapalma" localSheetId="24">#REF!</definedName>
    <definedName name="españalapalma" localSheetId="23">#REF!</definedName>
    <definedName name="españalapalma" localSheetId="7">#REF!</definedName>
    <definedName name="españalapalma" localSheetId="9">#REF!</definedName>
    <definedName name="españalapalma">#REF!</definedName>
    <definedName name="españalapalma0" localSheetId="24">#REF!</definedName>
    <definedName name="españalapalma0" localSheetId="23">#REF!</definedName>
    <definedName name="españalapalma0" localSheetId="7">#REF!</definedName>
    <definedName name="españalapalma0" localSheetId="9">#REF!</definedName>
    <definedName name="españalapalma0">#REF!</definedName>
    <definedName name="españaTFN" localSheetId="24">#REF!</definedName>
    <definedName name="españaTFN" localSheetId="23">#REF!</definedName>
    <definedName name="españaTFN" localSheetId="7">#REF!</definedName>
    <definedName name="españaTFN" localSheetId="9">#REF!</definedName>
    <definedName name="españaTFN">#REF!</definedName>
    <definedName name="españaTFN0" localSheetId="24">#REF!</definedName>
    <definedName name="españaTFN0" localSheetId="23">#REF!</definedName>
    <definedName name="españaTFN0" localSheetId="7">#REF!</definedName>
    <definedName name="españaTFN0" localSheetId="9">#REF!</definedName>
    <definedName name="españaTFN0">#REF!</definedName>
    <definedName name="españaTFS" localSheetId="24">#REF!</definedName>
    <definedName name="españaTFS" localSheetId="23">#REF!</definedName>
    <definedName name="españaTFS" localSheetId="7">#REF!</definedName>
    <definedName name="españaTFS" localSheetId="9">#REF!</definedName>
    <definedName name="españaTFS">#REF!</definedName>
    <definedName name="españaTFS0" localSheetId="24">#REF!</definedName>
    <definedName name="españaTFS0" localSheetId="23">#REF!</definedName>
    <definedName name="españaTFS0" localSheetId="7">#REF!</definedName>
    <definedName name="españaTFS0" localSheetId="9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F96" i="33"/>
  <c r="K95" i="33"/>
  <c r="L96" i="33" s="1"/>
  <c r="I95" i="33"/>
  <c r="J96" i="33" s="1"/>
  <c r="G95" i="33"/>
  <c r="H96" i="33" s="1"/>
  <c r="E95" i="33"/>
  <c r="C95" i="33"/>
  <c r="D96" i="33" s="1"/>
  <c r="K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F74" i="33"/>
  <c r="K73" i="33"/>
  <c r="I73" i="33"/>
  <c r="J74" i="33" s="1"/>
  <c r="G73" i="33"/>
  <c r="H74" i="33" s="1"/>
  <c r="E73" i="33"/>
  <c r="C73" i="33"/>
  <c r="D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I51" i="33"/>
  <c r="G51" i="33"/>
  <c r="E51" i="33"/>
  <c r="F52" i="33" s="1"/>
  <c r="C51" i="33"/>
  <c r="D52" i="33" s="1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F30" i="33"/>
  <c r="K29" i="33"/>
  <c r="I29" i="33"/>
  <c r="L30" i="33" s="1"/>
  <c r="G29" i="33"/>
  <c r="H30" i="33" s="1"/>
  <c r="E29" i="33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2" i="52"/>
  <c r="N101" i="52"/>
  <c r="N100" i="52"/>
  <c r="N99" i="52"/>
  <c r="N98" i="52"/>
  <c r="N97" i="52"/>
  <c r="M95" i="52"/>
  <c r="N96" i="52" s="1"/>
  <c r="N80" i="52"/>
  <c r="N79" i="52"/>
  <c r="N78" i="52"/>
  <c r="N77" i="52"/>
  <c r="N76" i="52"/>
  <c r="N75" i="52"/>
  <c r="M73" i="52"/>
  <c r="N58" i="52"/>
  <c r="N57" i="52"/>
  <c r="N56" i="52"/>
  <c r="N55" i="52"/>
  <c r="N54" i="52"/>
  <c r="N53" i="52"/>
  <c r="M51" i="52"/>
  <c r="N36" i="52"/>
  <c r="N35" i="52"/>
  <c r="N34" i="52"/>
  <c r="N33" i="52"/>
  <c r="N32" i="52"/>
  <c r="N31" i="52"/>
  <c r="M29" i="52"/>
  <c r="N30" i="52" s="1"/>
  <c r="N14" i="52"/>
  <c r="N13" i="52"/>
  <c r="N12" i="52"/>
  <c r="N11" i="52"/>
  <c r="N10" i="52"/>
  <c r="N9" i="52"/>
  <c r="N8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K29" i="52"/>
  <c r="L30" i="52" s="1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95" i="52" s="1"/>
  <c r="I7" i="52"/>
  <c r="I29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L8" i="51"/>
  <c r="K7" i="51"/>
  <c r="K227" i="51" s="1"/>
  <c r="I7" i="51"/>
  <c r="I117" i="51" s="1"/>
  <c r="G7" i="51"/>
  <c r="G183" i="51" s="1"/>
  <c r="H184" i="51" s="1"/>
  <c r="N102" i="50"/>
  <c r="N101" i="50"/>
  <c r="N100" i="50"/>
  <c r="N99" i="50"/>
  <c r="N98" i="50"/>
  <c r="N97" i="50"/>
  <c r="N96" i="50"/>
  <c r="N80" i="50"/>
  <c r="N79" i="50"/>
  <c r="N78" i="50"/>
  <c r="N77" i="50"/>
  <c r="N76" i="50"/>
  <c r="N75" i="50"/>
  <c r="N74" i="50"/>
  <c r="N58" i="50"/>
  <c r="N57" i="50"/>
  <c r="N56" i="50"/>
  <c r="N55" i="50"/>
  <c r="N54" i="50"/>
  <c r="N53" i="50"/>
  <c r="N52" i="50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96" i="50"/>
  <c r="J96" i="50"/>
  <c r="H96" i="50"/>
  <c r="E95" i="50"/>
  <c r="C95" i="50" s="1"/>
  <c r="D96" i="50" s="1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E73" i="50"/>
  <c r="C73" i="50" s="1"/>
  <c r="D74" i="50" s="1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D52" i="50"/>
  <c r="E51" i="50"/>
  <c r="F52" i="50" s="1"/>
  <c r="C51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O135" i="45"/>
  <c r="N135" i="45"/>
  <c r="M135" i="45"/>
  <c r="L135" i="45"/>
  <c r="K135" i="45"/>
  <c r="I135" i="45"/>
  <c r="H135" i="45"/>
  <c r="G135" i="45"/>
  <c r="T5" i="45"/>
  <c r="Q5" i="45"/>
  <c r="P5" i="45"/>
  <c r="J5" i="45"/>
  <c r="I5" i="45"/>
  <c r="S5" i="45"/>
  <c r="O135" i="44"/>
  <c r="N135" i="44"/>
  <c r="M135" i="44"/>
  <c r="K135" i="44"/>
  <c r="L135" i="44"/>
  <c r="T5" i="44"/>
  <c r="N5" i="44"/>
  <c r="F5" i="44"/>
  <c r="L5" i="43"/>
  <c r="J5" i="43"/>
  <c r="I5" i="43"/>
  <c r="H5" i="43"/>
  <c r="F5" i="43"/>
  <c r="I133" i="42"/>
  <c r="H133" i="42"/>
  <c r="G133" i="42"/>
  <c r="Q5" i="42"/>
  <c r="M5" i="42"/>
  <c r="J5" i="42"/>
  <c r="I5" i="42"/>
  <c r="H5" i="42"/>
  <c r="F5" i="42"/>
  <c r="T5" i="41"/>
  <c r="R5" i="41"/>
  <c r="T5" i="40"/>
  <c r="N5" i="40"/>
  <c r="J5" i="40"/>
  <c r="H5" i="40"/>
  <c r="S5" i="40"/>
  <c r="O123" i="39"/>
  <c r="N123" i="39"/>
  <c r="H123" i="39"/>
  <c r="H5" i="39"/>
  <c r="I5" i="39"/>
  <c r="P5" i="37"/>
  <c r="B3" i="37"/>
  <c r="Q5" i="36"/>
  <c r="P5" i="36"/>
  <c r="J5" i="36"/>
  <c r="B3" i="36"/>
  <c r="I29" i="35"/>
  <c r="H29" i="35"/>
  <c r="AL7" i="35"/>
  <c r="N7" i="35"/>
  <c r="N96" i="33"/>
  <c r="N8" i="33"/>
  <c r="D96" i="31"/>
  <c r="J96" i="31"/>
  <c r="H96" i="31"/>
  <c r="H74" i="31"/>
  <c r="F74" i="31"/>
  <c r="D74" i="31"/>
  <c r="M73" i="31"/>
  <c r="L74" i="31"/>
  <c r="J74" i="31"/>
  <c r="M51" i="31"/>
  <c r="N52" i="31" s="1"/>
  <c r="J52" i="31"/>
  <c r="H52" i="31"/>
  <c r="D52" i="31"/>
  <c r="N8" i="31"/>
  <c r="L8" i="31"/>
  <c r="M29" i="31"/>
  <c r="H8" i="31"/>
  <c r="F8" i="31"/>
  <c r="D8" i="31"/>
  <c r="N272" i="30"/>
  <c r="H272" i="30"/>
  <c r="L272" i="30"/>
  <c r="D272" i="30"/>
  <c r="B270" i="30"/>
  <c r="N250" i="30"/>
  <c r="L250" i="30"/>
  <c r="J250" i="30"/>
  <c r="H250" i="30"/>
  <c r="F250" i="30"/>
  <c r="D250" i="30"/>
  <c r="B248" i="30"/>
  <c r="N228" i="30"/>
  <c r="L228" i="30"/>
  <c r="J228" i="30"/>
  <c r="H228" i="30"/>
  <c r="F228" i="30"/>
  <c r="D228" i="30"/>
  <c r="B226" i="30"/>
  <c r="N206" i="30"/>
  <c r="L206" i="30"/>
  <c r="J206" i="30"/>
  <c r="H206" i="30"/>
  <c r="F206" i="30"/>
  <c r="D206" i="30"/>
  <c r="B204" i="30"/>
  <c r="J184" i="30"/>
  <c r="H184" i="30"/>
  <c r="F184" i="30"/>
  <c r="D184" i="30"/>
  <c r="N184" i="30"/>
  <c r="L184" i="30"/>
  <c r="B182" i="30"/>
  <c r="L162" i="30"/>
  <c r="J162" i="30"/>
  <c r="H162" i="30"/>
  <c r="F162" i="30"/>
  <c r="B160" i="30"/>
  <c r="L140" i="30"/>
  <c r="H140" i="30"/>
  <c r="F140" i="30"/>
  <c r="D140" i="30"/>
  <c r="B138" i="30"/>
  <c r="N118" i="30"/>
  <c r="L118" i="30"/>
  <c r="J118" i="30"/>
  <c r="H118" i="30"/>
  <c r="D118" i="30"/>
  <c r="B116" i="30"/>
  <c r="L96" i="30"/>
  <c r="J96" i="30"/>
  <c r="H96" i="30"/>
  <c r="N96" i="30"/>
  <c r="D96" i="30"/>
  <c r="D74" i="30"/>
  <c r="N74" i="30"/>
  <c r="L74" i="30"/>
  <c r="F74" i="30"/>
  <c r="N52" i="30"/>
  <c r="L52" i="30"/>
  <c r="J52" i="30"/>
  <c r="H52" i="30"/>
  <c r="L30" i="30"/>
  <c r="J30" i="30"/>
  <c r="H30" i="30"/>
  <c r="F30" i="30"/>
  <c r="D30" i="30"/>
  <c r="N30" i="30"/>
  <c r="F8" i="30"/>
  <c r="D8" i="30"/>
  <c r="L8" i="30"/>
  <c r="J8" i="30"/>
  <c r="H8" i="30"/>
  <c r="M6" i="28"/>
  <c r="B4" i="28"/>
  <c r="K6" i="27"/>
  <c r="J6" i="27"/>
  <c r="B3" i="27"/>
  <c r="K6" i="26"/>
  <c r="B4" i="26"/>
  <c r="L7" i="22"/>
  <c r="K7" i="22"/>
  <c r="J7" i="22"/>
  <c r="B4" i="22"/>
  <c r="R8" i="21"/>
  <c r="Q8" i="21"/>
  <c r="B5" i="21"/>
  <c r="V7" i="19"/>
  <c r="U7" i="19"/>
  <c r="T7" i="19"/>
  <c r="F7" i="19"/>
  <c r="E7" i="19"/>
  <c r="D7" i="19"/>
  <c r="C7" i="19"/>
  <c r="B4" i="19"/>
  <c r="R6" i="18"/>
  <c r="B3" i="18"/>
  <c r="B4" i="17"/>
  <c r="B4" i="16"/>
  <c r="W7" i="15"/>
  <c r="B4" i="15"/>
  <c r="I9" i="14"/>
  <c r="J9" i="14"/>
  <c r="B6" i="14"/>
  <c r="W6" i="13"/>
  <c r="B3" i="13"/>
  <c r="L5" i="12"/>
  <c r="K5" i="12"/>
  <c r="J5" i="12"/>
  <c r="I5" i="12"/>
  <c r="B3" i="6"/>
  <c r="B3" i="5"/>
  <c r="L152" i="3"/>
  <c r="K152" i="3"/>
  <c r="J152" i="3"/>
  <c r="L79" i="3"/>
  <c r="K79" i="3"/>
  <c r="L6" i="3"/>
  <c r="K6" i="3"/>
  <c r="L58" i="2"/>
  <c r="K58" i="2"/>
  <c r="B39" i="1"/>
  <c r="B38" i="1"/>
  <c r="B37" i="1"/>
  <c r="M2" i="1"/>
  <c r="D146" i="45"/>
  <c r="F15" i="45"/>
  <c r="F7" i="45"/>
  <c r="F9" i="44"/>
  <c r="F11" i="43"/>
  <c r="D18" i="48"/>
  <c r="D10" i="48"/>
  <c r="D17" i="47"/>
  <c r="D9" i="47"/>
  <c r="D16" i="46"/>
  <c r="D8" i="46"/>
  <c r="C146" i="45"/>
  <c r="F14" i="45"/>
  <c r="F8" i="44"/>
  <c r="D17" i="48"/>
  <c r="D9" i="48"/>
  <c r="D16" i="47"/>
  <c r="D8" i="47"/>
  <c r="D15" i="46"/>
  <c r="D16" i="45"/>
  <c r="E146" i="44"/>
  <c r="F13" i="45"/>
  <c r="C16" i="45"/>
  <c r="D146" i="44"/>
  <c r="F15" i="44"/>
  <c r="D16" i="48"/>
  <c r="D8" i="48"/>
  <c r="D15" i="47"/>
  <c r="D14" i="46"/>
  <c r="C146" i="44"/>
  <c r="F12" i="45"/>
  <c r="F14" i="44"/>
  <c r="D15" i="48"/>
  <c r="D14" i="47"/>
  <c r="D21" i="46"/>
  <c r="D13" i="46"/>
  <c r="D16" i="44"/>
  <c r="F10" i="42"/>
  <c r="F7" i="42"/>
  <c r="F12" i="41"/>
  <c r="E11" i="39"/>
  <c r="F10" i="43"/>
  <c r="F12" i="40"/>
  <c r="D11" i="39"/>
  <c r="F7" i="44"/>
  <c r="F11" i="41"/>
  <c r="C11" i="39"/>
  <c r="F11" i="40"/>
  <c r="F11" i="45"/>
  <c r="F7" i="43"/>
  <c r="F8" i="42"/>
  <c r="F11" i="42"/>
  <c r="C16" i="44"/>
  <c r="F9" i="43"/>
  <c r="F6" i="42"/>
  <c r="F13" i="44"/>
  <c r="F9" i="42"/>
  <c r="F15" i="43"/>
  <c r="D146" i="43"/>
  <c r="F12" i="42"/>
  <c r="F8" i="43"/>
  <c r="F6" i="41"/>
  <c r="N100" i="33"/>
  <c r="N17" i="35"/>
  <c r="N14" i="35"/>
  <c r="N10" i="35"/>
  <c r="N18" i="35"/>
  <c r="N16" i="35"/>
  <c r="N11" i="35"/>
  <c r="N101" i="33"/>
  <c r="H12" i="35"/>
  <c r="N12" i="33"/>
  <c r="L21" i="31"/>
  <c r="F20" i="31"/>
  <c r="J18" i="31"/>
  <c r="H15" i="31"/>
  <c r="L12" i="31"/>
  <c r="H11" i="31"/>
  <c r="V9" i="35"/>
  <c r="N97" i="33"/>
  <c r="J21" i="31"/>
  <c r="H18" i="31"/>
  <c r="L16" i="31"/>
  <c r="F15" i="31"/>
  <c r="N13" i="31"/>
  <c r="J12" i="31"/>
  <c r="F11" i="31"/>
  <c r="N9" i="31"/>
  <c r="V14" i="35"/>
  <c r="H21" i="31"/>
  <c r="L19" i="31"/>
  <c r="F18" i="31"/>
  <c r="J16" i="31"/>
  <c r="L13" i="31"/>
  <c r="H12" i="31"/>
  <c r="L9" i="31"/>
  <c r="N14" i="33"/>
  <c r="L38" i="31"/>
  <c r="AB13" i="35"/>
  <c r="H15" i="35"/>
  <c r="N11" i="33"/>
  <c r="F21" i="31"/>
  <c r="J19" i="31"/>
  <c r="H16" i="31"/>
  <c r="N14" i="31"/>
  <c r="J13" i="31"/>
  <c r="F12" i="31"/>
  <c r="N10" i="31"/>
  <c r="J9" i="31"/>
  <c r="N76" i="33"/>
  <c r="N34" i="33"/>
  <c r="AB10" i="35"/>
  <c r="N99" i="33"/>
  <c r="N13" i="33"/>
  <c r="L60" i="31"/>
  <c r="N13" i="35"/>
  <c r="N36" i="33"/>
  <c r="N9" i="33"/>
  <c r="N8" i="35"/>
  <c r="L63" i="31"/>
  <c r="L57" i="31"/>
  <c r="L53" i="31"/>
  <c r="H10" i="35"/>
  <c r="N98" i="33"/>
  <c r="N75" i="33"/>
  <c r="N54" i="33"/>
  <c r="L101" i="31"/>
  <c r="L99" i="31"/>
  <c r="L80" i="31"/>
  <c r="L78" i="31"/>
  <c r="L107" i="31"/>
  <c r="L61" i="31"/>
  <c r="L84" i="31"/>
  <c r="J31" i="31"/>
  <c r="L17" i="31"/>
  <c r="L14" i="31"/>
  <c r="H9" i="31"/>
  <c r="F262" i="30"/>
  <c r="J259" i="30"/>
  <c r="F252" i="30"/>
  <c r="H257" i="30"/>
  <c r="L253" i="30"/>
  <c r="F188" i="30"/>
  <c r="N186" i="30"/>
  <c r="J185" i="30"/>
  <c r="H173" i="30"/>
  <c r="L171" i="30"/>
  <c r="F170" i="30"/>
  <c r="L168" i="30"/>
  <c r="H167" i="30"/>
  <c r="L164" i="30"/>
  <c r="H163" i="30"/>
  <c r="N31" i="33"/>
  <c r="J99" i="31"/>
  <c r="L54" i="31"/>
  <c r="L20" i="31"/>
  <c r="J17" i="31"/>
  <c r="J14" i="31"/>
  <c r="N11" i="31"/>
  <c r="F9" i="31"/>
  <c r="L279" i="30"/>
  <c r="J275" i="30"/>
  <c r="H259" i="30"/>
  <c r="H255" i="30"/>
  <c r="L82" i="31"/>
  <c r="L75" i="31"/>
  <c r="L58" i="31"/>
  <c r="L42" i="31"/>
  <c r="J282" i="30"/>
  <c r="H277" i="30"/>
  <c r="F257" i="30"/>
  <c r="F255" i="30"/>
  <c r="J253" i="30"/>
  <c r="N212" i="30"/>
  <c r="J211" i="30"/>
  <c r="F210" i="30"/>
  <c r="N208" i="30"/>
  <c r="J207" i="30"/>
  <c r="H195" i="30"/>
  <c r="L193" i="30"/>
  <c r="F192" i="30"/>
  <c r="L190" i="30"/>
  <c r="H189" i="30"/>
  <c r="N56" i="33"/>
  <c r="J63" i="31"/>
  <c r="J20" i="31"/>
  <c r="H17" i="31"/>
  <c r="H14" i="31"/>
  <c r="L11" i="31"/>
  <c r="J279" i="30"/>
  <c r="H275" i="30"/>
  <c r="F259" i="30"/>
  <c r="N251" i="30"/>
  <c r="J53" i="31"/>
  <c r="J41" i="31"/>
  <c r="L263" i="30"/>
  <c r="F261" i="30"/>
  <c r="H253" i="30"/>
  <c r="N187" i="30"/>
  <c r="J186" i="30"/>
  <c r="F185" i="30"/>
  <c r="J174" i="30"/>
  <c r="H171" i="30"/>
  <c r="L169" i="30"/>
  <c r="H168" i="30"/>
  <c r="L165" i="30"/>
  <c r="H164" i="30"/>
  <c r="J57" i="31"/>
  <c r="H20" i="31"/>
  <c r="F17" i="31"/>
  <c r="F14" i="31"/>
  <c r="J11" i="31"/>
  <c r="J284" i="30"/>
  <c r="H279" i="30"/>
  <c r="L256" i="30"/>
  <c r="L251" i="30"/>
  <c r="J80" i="31"/>
  <c r="L274" i="30"/>
  <c r="J263" i="30"/>
  <c r="J256" i="30"/>
  <c r="N254" i="30"/>
  <c r="F253" i="30"/>
  <c r="J196" i="30"/>
  <c r="H193" i="30"/>
  <c r="L191" i="30"/>
  <c r="H190" i="30"/>
  <c r="L187" i="30"/>
  <c r="H186" i="30"/>
  <c r="H174" i="30"/>
  <c r="J60" i="31"/>
  <c r="H19" i="31"/>
  <c r="F16" i="31"/>
  <c r="H13" i="31"/>
  <c r="L10" i="31"/>
  <c r="H284" i="30"/>
  <c r="H281" i="30"/>
  <c r="N276" i="30"/>
  <c r="L258" i="30"/>
  <c r="J251" i="30"/>
  <c r="L36" i="31"/>
  <c r="N32" i="31"/>
  <c r="L278" i="30"/>
  <c r="L260" i="30"/>
  <c r="H256" i="30"/>
  <c r="L254" i="30"/>
  <c r="J218" i="30"/>
  <c r="H215" i="30"/>
  <c r="L213" i="30"/>
  <c r="H212" i="30"/>
  <c r="L209" i="30"/>
  <c r="H208" i="30"/>
  <c r="H196" i="30"/>
  <c r="L194" i="30"/>
  <c r="J103" i="31"/>
  <c r="F19" i="31"/>
  <c r="F13" i="31"/>
  <c r="J10" i="31"/>
  <c r="F284" i="30"/>
  <c r="F281" i="30"/>
  <c r="L276" i="30"/>
  <c r="H274" i="30"/>
  <c r="L262" i="30"/>
  <c r="H251" i="30"/>
  <c r="H263" i="30"/>
  <c r="J78" i="31"/>
  <c r="J36" i="31"/>
  <c r="L32" i="31"/>
  <c r="J260" i="30"/>
  <c r="F256" i="30"/>
  <c r="J254" i="30"/>
  <c r="L252" i="30"/>
  <c r="F251" i="30"/>
  <c r="J240" i="30"/>
  <c r="H237" i="30"/>
  <c r="L235" i="30"/>
  <c r="H234" i="30"/>
  <c r="L15" i="31"/>
  <c r="H10" i="31"/>
  <c r="H283" i="30"/>
  <c r="H278" i="30"/>
  <c r="F274" i="30"/>
  <c r="J262" i="30"/>
  <c r="J252" i="30"/>
  <c r="H86" i="31"/>
  <c r="J39" i="31"/>
  <c r="H35" i="31"/>
  <c r="N31" i="31"/>
  <c r="F280" i="30"/>
  <c r="J257" i="30"/>
  <c r="N255" i="30"/>
  <c r="N253" i="30"/>
  <c r="L241" i="30"/>
  <c r="F240" i="30"/>
  <c r="J238" i="30"/>
  <c r="H235" i="30"/>
  <c r="F56" i="31"/>
  <c r="L219" i="30"/>
  <c r="J210" i="30"/>
  <c r="F196" i="30"/>
  <c r="N188" i="30"/>
  <c r="L173" i="30"/>
  <c r="L170" i="30"/>
  <c r="N165" i="30"/>
  <c r="J147" i="30"/>
  <c r="F142" i="30"/>
  <c r="L109" i="30"/>
  <c r="J107" i="30"/>
  <c r="J105" i="30"/>
  <c r="H103" i="30"/>
  <c r="J101" i="30"/>
  <c r="N99" i="30"/>
  <c r="F98" i="30"/>
  <c r="L62" i="30"/>
  <c r="H43" i="30"/>
  <c r="L41" i="30"/>
  <c r="F40" i="30"/>
  <c r="J38" i="30"/>
  <c r="L35" i="30"/>
  <c r="H34" i="30"/>
  <c r="L31" i="30"/>
  <c r="L214" i="30"/>
  <c r="J192" i="30"/>
  <c r="J165" i="30"/>
  <c r="J163" i="30"/>
  <c r="L153" i="30"/>
  <c r="L151" i="30"/>
  <c r="L149" i="30"/>
  <c r="H147" i="30"/>
  <c r="L145" i="30"/>
  <c r="J109" i="30"/>
  <c r="F103" i="30"/>
  <c r="N76" i="30"/>
  <c r="N57" i="30"/>
  <c r="N53" i="30"/>
  <c r="H19" i="30"/>
  <c r="L17" i="30"/>
  <c r="F16" i="30"/>
  <c r="L14" i="30"/>
  <c r="H13" i="30"/>
  <c r="L10" i="30"/>
  <c r="H9" i="30"/>
  <c r="J219" i="30"/>
  <c r="J209" i="30"/>
  <c r="J191" i="30"/>
  <c r="L188" i="30"/>
  <c r="J173" i="30"/>
  <c r="J170" i="30"/>
  <c r="N167" i="30"/>
  <c r="H165" i="30"/>
  <c r="F163" i="30"/>
  <c r="J149" i="30"/>
  <c r="N143" i="30"/>
  <c r="H109" i="30"/>
  <c r="H107" i="30"/>
  <c r="H105" i="30"/>
  <c r="H101" i="30"/>
  <c r="L99" i="30"/>
  <c r="N97" i="30"/>
  <c r="F43" i="30"/>
  <c r="J41" i="30"/>
  <c r="H38" i="30"/>
  <c r="N36" i="30"/>
  <c r="J35" i="30"/>
  <c r="F34" i="30"/>
  <c r="N32" i="30"/>
  <c r="J31" i="30"/>
  <c r="N232" i="30"/>
  <c r="J213" i="30"/>
  <c r="H209" i="30"/>
  <c r="N185" i="30"/>
  <c r="F173" i="30"/>
  <c r="J153" i="30"/>
  <c r="J151" i="30"/>
  <c r="H149" i="30"/>
  <c r="F147" i="30"/>
  <c r="J145" i="30"/>
  <c r="L143" i="30"/>
  <c r="N141" i="30"/>
  <c r="F105" i="30"/>
  <c r="J99" i="30"/>
  <c r="L20" i="30"/>
  <c r="F19" i="30"/>
  <c r="J17" i="30"/>
  <c r="J14" i="30"/>
  <c r="F13" i="30"/>
  <c r="N11" i="30"/>
  <c r="J10" i="30"/>
  <c r="F9" i="30"/>
  <c r="N101" i="31"/>
  <c r="H240" i="30"/>
  <c r="H218" i="30"/>
  <c r="H213" i="30"/>
  <c r="L195" i="30"/>
  <c r="H191" i="30"/>
  <c r="J188" i="30"/>
  <c r="L175" i="30"/>
  <c r="L172" i="30"/>
  <c r="H170" i="30"/>
  <c r="L167" i="30"/>
  <c r="F165" i="30"/>
  <c r="F149" i="30"/>
  <c r="J143" i="30"/>
  <c r="F109" i="30"/>
  <c r="F107" i="30"/>
  <c r="N102" i="30"/>
  <c r="F101" i="30"/>
  <c r="H99" i="30"/>
  <c r="L97" i="30"/>
  <c r="H41" i="30"/>
  <c r="L39" i="30"/>
  <c r="F38" i="30"/>
  <c r="L36" i="30"/>
  <c r="H35" i="30"/>
  <c r="L32" i="30"/>
  <c r="H31" i="30"/>
  <c r="L232" i="30"/>
  <c r="F218" i="30"/>
  <c r="F209" i="30"/>
  <c r="L185" i="30"/>
  <c r="J172" i="30"/>
  <c r="H153" i="30"/>
  <c r="H151" i="30"/>
  <c r="H145" i="30"/>
  <c r="H143" i="30"/>
  <c r="L141" i="30"/>
  <c r="L104" i="30"/>
  <c r="F99" i="30"/>
  <c r="L84" i="30"/>
  <c r="L65" i="30"/>
  <c r="N58" i="30"/>
  <c r="N54" i="30"/>
  <c r="J20" i="30"/>
  <c r="H17" i="30"/>
  <c r="L15" i="30"/>
  <c r="H14" i="30"/>
  <c r="L11" i="30"/>
  <c r="H10" i="30"/>
  <c r="L18" i="31"/>
  <c r="H252" i="30"/>
  <c r="L238" i="30"/>
  <c r="F213" i="30"/>
  <c r="J194" i="30"/>
  <c r="F191" i="30"/>
  <c r="H188" i="30"/>
  <c r="H185" i="30"/>
  <c r="J175" i="30"/>
  <c r="J169" i="30"/>
  <c r="J167" i="30"/>
  <c r="F151" i="30"/>
  <c r="F145" i="30"/>
  <c r="J104" i="30"/>
  <c r="L102" i="30"/>
  <c r="J97" i="30"/>
  <c r="L82" i="30"/>
  <c r="L63" i="30"/>
  <c r="H60" i="30"/>
  <c r="L42" i="30"/>
  <c r="F41" i="30"/>
  <c r="J39" i="30"/>
  <c r="J36" i="30"/>
  <c r="F35" i="30"/>
  <c r="N33" i="30"/>
  <c r="J32" i="30"/>
  <c r="F31" i="30"/>
  <c r="L39" i="31"/>
  <c r="L231" i="30"/>
  <c r="F208" i="30"/>
  <c r="J187" i="30"/>
  <c r="H172" i="30"/>
  <c r="H169" i="30"/>
  <c r="F167" i="30"/>
  <c r="F153" i="30"/>
  <c r="L148" i="30"/>
  <c r="N146" i="30"/>
  <c r="F143" i="30"/>
  <c r="J141" i="30"/>
  <c r="L106" i="30"/>
  <c r="N100" i="30"/>
  <c r="N80" i="30"/>
  <c r="H79" i="30"/>
  <c r="N77" i="30"/>
  <c r="H76" i="30"/>
  <c r="J65" i="30"/>
  <c r="L58" i="30"/>
  <c r="H57" i="30"/>
  <c r="L54" i="30"/>
  <c r="H53" i="30"/>
  <c r="H20" i="30"/>
  <c r="L18" i="30"/>
  <c r="F17" i="30"/>
  <c r="J15" i="30"/>
  <c r="F14" i="30"/>
  <c r="N12" i="30"/>
  <c r="J11" i="30"/>
  <c r="F10" i="30"/>
  <c r="J15" i="31"/>
  <c r="J231" i="30"/>
  <c r="F212" i="30"/>
  <c r="H194" i="30"/>
  <c r="H175" i="30"/>
  <c r="N166" i="30"/>
  <c r="N164" i="30"/>
  <c r="L150" i="30"/>
  <c r="N144" i="30"/>
  <c r="L108" i="30"/>
  <c r="J106" i="30"/>
  <c r="H104" i="30"/>
  <c r="J102" i="30"/>
  <c r="L100" i="30"/>
  <c r="H97" i="30"/>
  <c r="J42" i="30"/>
  <c r="H39" i="30"/>
  <c r="L37" i="30"/>
  <c r="H36" i="30"/>
  <c r="L33" i="30"/>
  <c r="H32" i="30"/>
  <c r="J35" i="31"/>
  <c r="L285" i="30"/>
  <c r="F237" i="30"/>
  <c r="L216" i="30"/>
  <c r="F190" i="30"/>
  <c r="H187" i="30"/>
  <c r="F172" i="30"/>
  <c r="F169" i="30"/>
  <c r="L166" i="30"/>
  <c r="J164" i="30"/>
  <c r="J150" i="30"/>
  <c r="J148" i="30"/>
  <c r="L146" i="30"/>
  <c r="L144" i="30"/>
  <c r="H141" i="30"/>
  <c r="H106" i="30"/>
  <c r="J100" i="30"/>
  <c r="N98" i="30"/>
  <c r="L80" i="30"/>
  <c r="L77" i="30"/>
  <c r="L61" i="30"/>
  <c r="J58" i="30"/>
  <c r="F57" i="30"/>
  <c r="N55" i="30"/>
  <c r="J54" i="30"/>
  <c r="F53" i="30"/>
  <c r="L21" i="30"/>
  <c r="F20" i="30"/>
  <c r="J18" i="30"/>
  <c r="H15" i="30"/>
  <c r="L12" i="30"/>
  <c r="H11" i="30"/>
  <c r="N12" i="31"/>
  <c r="H231" i="30"/>
  <c r="J216" i="30"/>
  <c r="N207" i="30"/>
  <c r="L197" i="30"/>
  <c r="F194" i="30"/>
  <c r="F175" i="30"/>
  <c r="F164" i="30"/>
  <c r="L152" i="30"/>
  <c r="J146" i="30"/>
  <c r="F141" i="30"/>
  <c r="J108" i="30"/>
  <c r="F106" i="30"/>
  <c r="F104" i="30"/>
  <c r="H102" i="30"/>
  <c r="H100" i="30"/>
  <c r="F97" i="30"/>
  <c r="H63" i="30"/>
  <c r="H42" i="30"/>
  <c r="L40" i="30"/>
  <c r="F39" i="30"/>
  <c r="J37" i="30"/>
  <c r="F36" i="30"/>
  <c r="N34" i="30"/>
  <c r="J33" i="30"/>
  <c r="F32" i="30"/>
  <c r="J32" i="31"/>
  <c r="N211" i="30"/>
  <c r="F193" i="30"/>
  <c r="F187" i="30"/>
  <c r="L174" i="30"/>
  <c r="J166" i="30"/>
  <c r="J152" i="30"/>
  <c r="H150" i="30"/>
  <c r="H148" i="30"/>
  <c r="H146" i="30"/>
  <c r="J144" i="30"/>
  <c r="N142" i="30"/>
  <c r="H108" i="30"/>
  <c r="F102" i="30"/>
  <c r="L98" i="30"/>
  <c r="J80" i="30"/>
  <c r="J77" i="30"/>
  <c r="J61" i="30"/>
  <c r="H58" i="30"/>
  <c r="L55" i="30"/>
  <c r="H54" i="30"/>
  <c r="J21" i="30"/>
  <c r="H18" i="30"/>
  <c r="L16" i="30"/>
  <c r="F15" i="30"/>
  <c r="N13" i="30"/>
  <c r="J12" i="30"/>
  <c r="F11" i="30"/>
  <c r="N9" i="30"/>
  <c r="F10" i="31"/>
  <c r="F278" i="30"/>
  <c r="H262" i="30"/>
  <c r="J235" i="30"/>
  <c r="H230" i="30"/>
  <c r="H216" i="30"/>
  <c r="J197" i="30"/>
  <c r="F174" i="30"/>
  <c r="J171" i="30"/>
  <c r="H152" i="30"/>
  <c r="F146" i="30"/>
  <c r="F108" i="30"/>
  <c r="F100" i="30"/>
  <c r="J87" i="30"/>
  <c r="N75" i="30"/>
  <c r="F63" i="30"/>
  <c r="L59" i="30"/>
  <c r="L43" i="30"/>
  <c r="F42" i="30"/>
  <c r="J40" i="30"/>
  <c r="H37" i="30"/>
  <c r="F87" i="31"/>
  <c r="F60" i="31"/>
  <c r="H260" i="30"/>
  <c r="F230" i="30"/>
  <c r="N210" i="30"/>
  <c r="N189" i="30"/>
  <c r="F171" i="30"/>
  <c r="N168" i="30"/>
  <c r="H166" i="30"/>
  <c r="N163" i="30"/>
  <c r="F152" i="30"/>
  <c r="F150" i="30"/>
  <c r="F148" i="30"/>
  <c r="H144" i="30"/>
  <c r="L142" i="30"/>
  <c r="N101" i="30"/>
  <c r="J98" i="30"/>
  <c r="J85" i="30"/>
  <c r="L83" i="30"/>
  <c r="H80" i="30"/>
  <c r="N78" i="30"/>
  <c r="L64" i="30"/>
  <c r="H61" i="30"/>
  <c r="F58" i="30"/>
  <c r="N56" i="30"/>
  <c r="J55" i="30"/>
  <c r="F54" i="30"/>
  <c r="L86" i="31"/>
  <c r="F215" i="30"/>
  <c r="L210" i="30"/>
  <c r="H197" i="30"/>
  <c r="L186" i="30"/>
  <c r="J168" i="30"/>
  <c r="J142" i="30"/>
  <c r="L107" i="30"/>
  <c r="L105" i="30"/>
  <c r="L103" i="30"/>
  <c r="L101" i="30"/>
  <c r="F77" i="30"/>
  <c r="J59" i="30"/>
  <c r="J43" i="30"/>
  <c r="H40" i="30"/>
  <c r="L38" i="30"/>
  <c r="F37" i="30"/>
  <c r="N35" i="30"/>
  <c r="F77" i="31"/>
  <c r="H77" i="31"/>
  <c r="N78" i="31"/>
  <c r="L257" i="30"/>
  <c r="F234" i="30"/>
  <c r="L192" i="30"/>
  <c r="L189" i="30"/>
  <c r="F186" i="30"/>
  <c r="F168" i="30"/>
  <c r="F166" i="30"/>
  <c r="L163" i="30"/>
  <c r="L147" i="30"/>
  <c r="N145" i="30"/>
  <c r="F144" i="30"/>
  <c r="H142" i="30"/>
  <c r="J103" i="30"/>
  <c r="H98" i="30"/>
  <c r="F87" i="30"/>
  <c r="H85" i="30"/>
  <c r="J83" i="30"/>
  <c r="L81" i="30"/>
  <c r="F80" i="30"/>
  <c r="J75" i="30"/>
  <c r="J64" i="30"/>
  <c r="F61" i="30"/>
  <c r="F21" i="30"/>
  <c r="N14" i="30"/>
  <c r="J9" i="30"/>
  <c r="N79" i="30"/>
  <c r="L19" i="30"/>
  <c r="L13" i="30"/>
  <c r="J86" i="30"/>
  <c r="J19" i="30"/>
  <c r="J13" i="30"/>
  <c r="F131" i="30"/>
  <c r="H86" i="30"/>
  <c r="L34" i="30"/>
  <c r="F60" i="30"/>
  <c r="F18" i="30"/>
  <c r="H12" i="30"/>
  <c r="J34" i="30"/>
  <c r="F12" i="30"/>
  <c r="H33" i="30"/>
  <c r="J16" i="30"/>
  <c r="L56" i="30"/>
  <c r="F33" i="30"/>
  <c r="H55" i="30"/>
  <c r="H16" i="30"/>
  <c r="N10" i="30"/>
  <c r="H21" i="30"/>
  <c r="L9" i="30"/>
  <c r="N31" i="30"/>
  <c r="D20" i="27"/>
  <c r="G48" i="27"/>
  <c r="D146" i="27"/>
  <c r="F62" i="28"/>
  <c r="G160" i="27"/>
  <c r="G90" i="27"/>
  <c r="C20" i="27"/>
  <c r="F90" i="27"/>
  <c r="E90" i="27"/>
  <c r="D90" i="27"/>
  <c r="G62" i="26"/>
  <c r="F20" i="26"/>
  <c r="F62" i="26"/>
  <c r="E20" i="26"/>
  <c r="E62" i="26"/>
  <c r="D20" i="26"/>
  <c r="D62" i="26"/>
  <c r="F48" i="27"/>
  <c r="G48" i="26"/>
  <c r="E48" i="27"/>
  <c r="F48" i="26"/>
  <c r="C146" i="27"/>
  <c r="D48" i="27"/>
  <c r="F90" i="26"/>
  <c r="E48" i="26"/>
  <c r="C48" i="27"/>
  <c r="F146" i="26"/>
  <c r="E90" i="26"/>
  <c r="D146" i="26"/>
  <c r="G76" i="26"/>
  <c r="D90" i="26"/>
  <c r="G34" i="26"/>
  <c r="F34" i="26"/>
  <c r="E146" i="26"/>
  <c r="D48" i="26"/>
  <c r="C48" i="26"/>
  <c r="D35" i="22"/>
  <c r="E105" i="22"/>
  <c r="H77" i="22"/>
  <c r="F63" i="22"/>
  <c r="H49" i="22"/>
  <c r="E63" i="22"/>
  <c r="G49" i="22"/>
  <c r="C63" i="22"/>
  <c r="E49" i="22"/>
  <c r="G35" i="22"/>
  <c r="H63" i="22"/>
  <c r="D36" i="21"/>
  <c r="D63" i="22"/>
  <c r="F49" i="22"/>
  <c r="H35" i="22"/>
  <c r="D92" i="21"/>
  <c r="F134" i="21"/>
  <c r="F148" i="21"/>
  <c r="F50" i="21"/>
  <c r="D134" i="21"/>
  <c r="E50" i="21"/>
  <c r="C50" i="21"/>
  <c r="E64" i="21"/>
  <c r="O22" i="21"/>
  <c r="C134" i="21"/>
  <c r="M22" i="21"/>
  <c r="D50" i="21"/>
  <c r="L22" i="21"/>
  <c r="F35" i="19"/>
  <c r="F23" i="19"/>
  <c r="E35" i="19"/>
  <c r="E23" i="19"/>
  <c r="V9" i="19"/>
  <c r="E9" i="19"/>
  <c r="D35" i="19"/>
  <c r="F21" i="19"/>
  <c r="D9" i="19"/>
  <c r="E21" i="19"/>
  <c r="N22" i="21"/>
  <c r="E63" i="19"/>
  <c r="D63" i="19"/>
  <c r="V23" i="19"/>
  <c r="V21" i="19"/>
  <c r="O8" i="18"/>
  <c r="L8" i="18"/>
  <c r="K8" i="18"/>
  <c r="F9" i="19"/>
  <c r="L22" i="18"/>
  <c r="K22" i="18"/>
  <c r="O20" i="18"/>
  <c r="V76" i="18"/>
  <c r="S62" i="18"/>
  <c r="S76" i="18"/>
  <c r="C62" i="18"/>
  <c r="M64" i="18"/>
  <c r="V8" i="18"/>
  <c r="N48" i="18"/>
  <c r="O76" i="18"/>
  <c r="N76" i="18"/>
  <c r="T20" i="18"/>
  <c r="M76" i="18"/>
  <c r="F8" i="18"/>
  <c r="L76" i="18"/>
  <c r="S36" i="18"/>
  <c r="K76" i="18"/>
  <c r="D35" i="17"/>
  <c r="C36" i="18"/>
  <c r="N22" i="18"/>
  <c r="F76" i="18"/>
  <c r="G21" i="17"/>
  <c r="F21" i="17"/>
  <c r="F79" i="17"/>
  <c r="G163" i="14"/>
  <c r="G135" i="14"/>
  <c r="F51" i="16"/>
  <c r="F163" i="14"/>
  <c r="G105" i="16"/>
  <c r="E163" i="14"/>
  <c r="E135" i="14"/>
  <c r="G119" i="16"/>
  <c r="D163" i="14"/>
  <c r="D135" i="14"/>
  <c r="G79" i="16"/>
  <c r="G93" i="16"/>
  <c r="F37" i="16"/>
  <c r="E35" i="16"/>
  <c r="C161" i="16"/>
  <c r="S21" i="15"/>
  <c r="R9" i="16"/>
  <c r="R21" i="15"/>
  <c r="D149" i="17"/>
  <c r="C135" i="16"/>
  <c r="Q9" i="16"/>
  <c r="S9" i="17"/>
  <c r="C149" i="17"/>
  <c r="C149" i="16"/>
  <c r="P9" i="16"/>
  <c r="G21" i="16"/>
  <c r="O9" i="16"/>
  <c r="D107" i="14"/>
  <c r="D79" i="14"/>
  <c r="G23" i="14"/>
  <c r="Q21" i="15"/>
  <c r="F23" i="14"/>
  <c r="G37" i="14"/>
  <c r="E23" i="14"/>
  <c r="F37" i="14"/>
  <c r="D23" i="14"/>
  <c r="D77" i="15"/>
  <c r="G93" i="14"/>
  <c r="E37" i="14"/>
  <c r="C23" i="14"/>
  <c r="F93" i="14"/>
  <c r="D37" i="14"/>
  <c r="E93" i="14"/>
  <c r="G51" i="14"/>
  <c r="C20" i="13"/>
  <c r="G121" i="14"/>
  <c r="D93" i="14"/>
  <c r="F51" i="14"/>
  <c r="F121" i="14"/>
  <c r="E51" i="14"/>
  <c r="G119" i="15"/>
  <c r="E121" i="14"/>
  <c r="D51" i="14"/>
  <c r="F135" i="14"/>
  <c r="D121" i="14"/>
  <c r="C51" i="14"/>
  <c r="P23" i="14"/>
  <c r="E91" i="15"/>
  <c r="G149" i="14"/>
  <c r="F149" i="14"/>
  <c r="G65" i="14"/>
  <c r="N23" i="14"/>
  <c r="G34" i="13"/>
  <c r="C63" i="15"/>
  <c r="E149" i="14"/>
  <c r="G107" i="14"/>
  <c r="G79" i="14"/>
  <c r="F65" i="14"/>
  <c r="D149" i="14"/>
  <c r="F107" i="14"/>
  <c r="F79" i="14"/>
  <c r="E65" i="14"/>
  <c r="E107" i="14"/>
  <c r="E79" i="14"/>
  <c r="D65" i="14"/>
  <c r="D109" i="11"/>
  <c r="D101" i="11"/>
  <c r="D85" i="11"/>
  <c r="D77" i="11"/>
  <c r="M20" i="9"/>
  <c r="K18" i="9"/>
  <c r="I16" i="9"/>
  <c r="G14" i="9"/>
  <c r="E12" i="9"/>
  <c r="F160" i="13"/>
  <c r="C53" i="12"/>
  <c r="C57" i="12" s="1"/>
  <c r="D60" i="11"/>
  <c r="D44" i="11"/>
  <c r="D36" i="11"/>
  <c r="D20" i="11"/>
  <c r="D12" i="11"/>
  <c r="M21" i="9"/>
  <c r="K19" i="9"/>
  <c r="I17" i="9"/>
  <c r="G15" i="9"/>
  <c r="E13" i="9"/>
  <c r="Q9" i="9"/>
  <c r="D108" i="11"/>
  <c r="D100" i="11"/>
  <c r="D84" i="11"/>
  <c r="K20" i="9"/>
  <c r="I18" i="9"/>
  <c r="G16" i="9"/>
  <c r="E14" i="9"/>
  <c r="Q10" i="9"/>
  <c r="E20" i="13"/>
  <c r="D67" i="11"/>
  <c r="D59" i="11"/>
  <c r="D43" i="11"/>
  <c r="D35" i="11"/>
  <c r="D19" i="11"/>
  <c r="D11" i="11"/>
  <c r="K21" i="9"/>
  <c r="I19" i="9"/>
  <c r="G17" i="9"/>
  <c r="E15" i="9"/>
  <c r="Q11" i="9"/>
  <c r="O9" i="9"/>
  <c r="A15" i="12"/>
  <c r="D107" i="11"/>
  <c r="D83" i="11"/>
  <c r="I20" i="9"/>
  <c r="G18" i="9"/>
  <c r="E16" i="9"/>
  <c r="Q12" i="9"/>
  <c r="O10" i="9"/>
  <c r="D66" i="11"/>
  <c r="D58" i="11"/>
  <c r="D42" i="11"/>
  <c r="D34" i="11"/>
  <c r="D18" i="11"/>
  <c r="D10" i="11"/>
  <c r="I21" i="9"/>
  <c r="G19" i="9"/>
  <c r="E17" i="9"/>
  <c r="Q13" i="9"/>
  <c r="O11" i="9"/>
  <c r="M9" i="9"/>
  <c r="D34" i="13"/>
  <c r="F55" i="12"/>
  <c r="D106" i="11"/>
  <c r="D90" i="11"/>
  <c r="D82" i="11"/>
  <c r="D48" i="13"/>
  <c r="E55" i="12"/>
  <c r="D65" i="11"/>
  <c r="D57" i="11"/>
  <c r="D41" i="11"/>
  <c r="D33" i="11"/>
  <c r="D17" i="11"/>
  <c r="D9" i="11"/>
  <c r="G21" i="9"/>
  <c r="E19" i="9"/>
  <c r="Q15" i="9"/>
  <c r="O13" i="9"/>
  <c r="M11" i="9"/>
  <c r="K9" i="9"/>
  <c r="A11" i="12"/>
  <c r="D55" i="12"/>
  <c r="D113" i="11"/>
  <c r="D105" i="11"/>
  <c r="D89" i="11"/>
  <c r="D81" i="11"/>
  <c r="A14" i="12"/>
  <c r="C55" i="12"/>
  <c r="G54" i="12"/>
  <c r="D64" i="11"/>
  <c r="D56" i="11"/>
  <c r="D40" i="11"/>
  <c r="D32" i="11"/>
  <c r="D16" i="11"/>
  <c r="D8" i="11"/>
  <c r="E21" i="9"/>
  <c r="Q17" i="9"/>
  <c r="O15" i="9"/>
  <c r="M13" i="9"/>
  <c r="E76" i="13"/>
  <c r="U37" i="12"/>
  <c r="E90" i="13"/>
  <c r="E54" i="12"/>
  <c r="D63" i="11"/>
  <c r="D55" i="11"/>
  <c r="D39" i="11"/>
  <c r="D31" i="11"/>
  <c r="D15" i="11"/>
  <c r="Q19" i="9"/>
  <c r="O17" i="9"/>
  <c r="M15" i="9"/>
  <c r="K13" i="9"/>
  <c r="I11" i="9"/>
  <c r="G9" i="9"/>
  <c r="D54" i="12"/>
  <c r="D111" i="11"/>
  <c r="D103" i="11"/>
  <c r="D87" i="11"/>
  <c r="D79" i="11"/>
  <c r="C54" i="12"/>
  <c r="G53" i="12"/>
  <c r="D62" i="11"/>
  <c r="D54" i="11"/>
  <c r="D38" i="11"/>
  <c r="D14" i="11"/>
  <c r="O19" i="9"/>
  <c r="M17" i="9"/>
  <c r="K15" i="9"/>
  <c r="I13" i="9"/>
  <c r="F118" i="13"/>
  <c r="A13" i="12"/>
  <c r="F53" i="12"/>
  <c r="D110" i="11"/>
  <c r="D102" i="11"/>
  <c r="D86" i="11"/>
  <c r="D78" i="11"/>
  <c r="O20" i="9"/>
  <c r="M18" i="9"/>
  <c r="K16" i="9"/>
  <c r="I14" i="9"/>
  <c r="G12" i="9"/>
  <c r="E10" i="9"/>
  <c r="F132" i="13"/>
  <c r="E53" i="12"/>
  <c r="E57" i="12" s="1"/>
  <c r="D61" i="11"/>
  <c r="D37" i="11"/>
  <c r="D21" i="11"/>
  <c r="D13" i="11"/>
  <c r="O21" i="9"/>
  <c r="M19" i="9"/>
  <c r="K17" i="9"/>
  <c r="G10" i="9"/>
  <c r="K12" i="9"/>
  <c r="I12" i="9"/>
  <c r="I15" i="9"/>
  <c r="Q18" i="9"/>
  <c r="Q14" i="9"/>
  <c r="O18" i="9"/>
  <c r="O14" i="9"/>
  <c r="I9" i="9"/>
  <c r="F54" i="12"/>
  <c r="E18" i="9"/>
  <c r="M14" i="9"/>
  <c r="K14" i="9"/>
  <c r="K11" i="9"/>
  <c r="D112" i="11"/>
  <c r="E9" i="9"/>
  <c r="D104" i="11"/>
  <c r="U34" i="12"/>
  <c r="G11" i="9"/>
  <c r="D88" i="11"/>
  <c r="Q16" i="9"/>
  <c r="E11" i="9"/>
  <c r="D80" i="11"/>
  <c r="O16" i="9"/>
  <c r="M10" i="9"/>
  <c r="Q20" i="9"/>
  <c r="M16" i="9"/>
  <c r="G13" i="9"/>
  <c r="K10" i="9"/>
  <c r="G20" i="9"/>
  <c r="O12" i="9"/>
  <c r="U12" i="12"/>
  <c r="E20" i="9"/>
  <c r="M12" i="9"/>
  <c r="I10" i="9"/>
  <c r="G17" i="2"/>
  <c r="E17" i="2"/>
  <c r="E18" i="2"/>
  <c r="J30" i="33" l="1"/>
  <c r="L8" i="52"/>
  <c r="I73" i="52"/>
  <c r="K73" i="52"/>
  <c r="L74" i="52" s="1"/>
  <c r="J8" i="52"/>
  <c r="K51" i="52"/>
  <c r="N52" i="52" s="1"/>
  <c r="G7" i="52"/>
  <c r="I51" i="51"/>
  <c r="K117" i="51"/>
  <c r="I183" i="51"/>
  <c r="N8" i="51"/>
  <c r="K51" i="51"/>
  <c r="K183" i="51"/>
  <c r="G253" i="51"/>
  <c r="H254" i="51" s="1"/>
  <c r="K95" i="51"/>
  <c r="I253" i="51"/>
  <c r="E7" i="51"/>
  <c r="E253" i="51" s="1"/>
  <c r="F254" i="51" s="1"/>
  <c r="K253" i="51"/>
  <c r="I139" i="51"/>
  <c r="K73" i="51"/>
  <c r="G95" i="51"/>
  <c r="H96" i="51" s="1"/>
  <c r="K139" i="51"/>
  <c r="E161" i="51"/>
  <c r="F162" i="51" s="1"/>
  <c r="I205" i="51"/>
  <c r="G51" i="52"/>
  <c r="G139" i="51"/>
  <c r="H140" i="51" s="1"/>
  <c r="E29" i="51"/>
  <c r="F30" i="51" s="1"/>
  <c r="I95" i="51"/>
  <c r="G161" i="51"/>
  <c r="H162" i="51" s="1"/>
  <c r="K205" i="51"/>
  <c r="E227" i="51"/>
  <c r="F228" i="51" s="1"/>
  <c r="I51" i="52"/>
  <c r="J52" i="52" s="1"/>
  <c r="G73" i="51"/>
  <c r="H74" i="51" s="1"/>
  <c r="E205" i="51"/>
  <c r="F206" i="51" s="1"/>
  <c r="E95" i="51"/>
  <c r="F96" i="51" s="1"/>
  <c r="G205" i="51"/>
  <c r="H206" i="51" s="1"/>
  <c r="G29" i="51"/>
  <c r="H30" i="51" s="1"/>
  <c r="E117" i="51"/>
  <c r="F118" i="51" s="1"/>
  <c r="I161" i="51"/>
  <c r="G227" i="51"/>
  <c r="H228" i="51" s="1"/>
  <c r="G95" i="52"/>
  <c r="E139" i="51"/>
  <c r="F140" i="51" s="1"/>
  <c r="I73" i="51"/>
  <c r="H8" i="51"/>
  <c r="I29" i="51"/>
  <c r="E51" i="51"/>
  <c r="F52" i="51" s="1"/>
  <c r="G117" i="51"/>
  <c r="H118" i="51" s="1"/>
  <c r="K161" i="51"/>
  <c r="E183" i="51"/>
  <c r="F184" i="51" s="1"/>
  <c r="I227" i="51"/>
  <c r="G29" i="52"/>
  <c r="I95" i="52"/>
  <c r="L96" i="52" s="1"/>
  <c r="E73" i="51"/>
  <c r="F74" i="51" s="1"/>
  <c r="C7" i="51"/>
  <c r="F8" i="51" s="1"/>
  <c r="J8" i="51"/>
  <c r="K29" i="51"/>
  <c r="G51" i="51"/>
  <c r="H52" i="51" s="1"/>
  <c r="I7" i="50"/>
  <c r="F74" i="50"/>
  <c r="F96" i="50"/>
  <c r="L8" i="49"/>
  <c r="K161" i="49"/>
  <c r="L162" i="49" s="1"/>
  <c r="K249" i="49"/>
  <c r="L250" i="49" s="1"/>
  <c r="K29" i="49"/>
  <c r="L30" i="49" s="1"/>
  <c r="K73" i="49"/>
  <c r="L74" i="49" s="1"/>
  <c r="I7" i="49"/>
  <c r="K139" i="49"/>
  <c r="L140" i="49" s="1"/>
  <c r="K227" i="49"/>
  <c r="L228" i="49" s="1"/>
  <c r="K51" i="49"/>
  <c r="L52" i="49" s="1"/>
  <c r="K117" i="49"/>
  <c r="L118" i="49" s="1"/>
  <c r="K205" i="49"/>
  <c r="L206" i="49" s="1"/>
  <c r="K95" i="49"/>
  <c r="L96" i="49" s="1"/>
  <c r="K183" i="49"/>
  <c r="L184" i="49" s="1"/>
  <c r="F57" i="12"/>
  <c r="G57" i="12"/>
  <c r="E146" i="45"/>
  <c r="D9" i="46"/>
  <c r="D17" i="46"/>
  <c r="D10" i="47"/>
  <c r="D18" i="47"/>
  <c r="D11" i="48"/>
  <c r="D19" i="48"/>
  <c r="F12" i="43"/>
  <c r="F10" i="44"/>
  <c r="F8" i="45"/>
  <c r="D10" i="46"/>
  <c r="D18" i="46"/>
  <c r="D11" i="47"/>
  <c r="D19" i="47"/>
  <c r="D12" i="48"/>
  <c r="D20" i="48"/>
  <c r="F13" i="43"/>
  <c r="F11" i="44"/>
  <c r="F9" i="45"/>
  <c r="D16" i="43"/>
  <c r="L140" i="3"/>
  <c r="K140" i="3"/>
  <c r="J140" i="3"/>
  <c r="J22" i="2"/>
  <c r="K22" i="2"/>
  <c r="L22" i="2"/>
  <c r="H189" i="3"/>
  <c r="L73" i="2"/>
  <c r="K73" i="2"/>
  <c r="J73" i="2"/>
  <c r="G189" i="3"/>
  <c r="H43" i="2"/>
  <c r="I189" i="3"/>
  <c r="K178" i="3"/>
  <c r="J178" i="3"/>
  <c r="L178" i="3"/>
  <c r="L50" i="2"/>
  <c r="K50" i="2"/>
  <c r="J50" i="2"/>
  <c r="L38" i="2"/>
  <c r="K38" i="2"/>
  <c r="J38" i="2"/>
  <c r="L19" i="3"/>
  <c r="K19" i="3"/>
  <c r="J19" i="3"/>
  <c r="L23" i="3"/>
  <c r="K23" i="3"/>
  <c r="J23" i="3"/>
  <c r="L27" i="3"/>
  <c r="K27" i="3"/>
  <c r="J27" i="3"/>
  <c r="L31" i="3"/>
  <c r="K31" i="3"/>
  <c r="J31" i="3"/>
  <c r="L35" i="3"/>
  <c r="K35" i="3"/>
  <c r="J35" i="3"/>
  <c r="L39" i="3"/>
  <c r="K39" i="3"/>
  <c r="J39" i="3"/>
  <c r="K48" i="3"/>
  <c r="J48" i="3"/>
  <c r="L138" i="3"/>
  <c r="K138" i="3"/>
  <c r="J138" i="3"/>
  <c r="L142" i="3"/>
  <c r="K142" i="3"/>
  <c r="J142" i="3"/>
  <c r="L32" i="2"/>
  <c r="K32" i="2"/>
  <c r="J32" i="2"/>
  <c r="G68" i="2"/>
  <c r="L158" i="3"/>
  <c r="K158" i="3"/>
  <c r="J158" i="3"/>
  <c r="L174" i="3"/>
  <c r="K174" i="3"/>
  <c r="J174" i="3"/>
  <c r="G191" i="3"/>
  <c r="I43" i="2"/>
  <c r="L40" i="2"/>
  <c r="K40" i="2"/>
  <c r="J40" i="2"/>
  <c r="L49" i="2"/>
  <c r="K49" i="2"/>
  <c r="J49" i="2"/>
  <c r="L51" i="2"/>
  <c r="K51" i="2"/>
  <c r="J51" i="2"/>
  <c r="H68" i="2"/>
  <c r="J74" i="2"/>
  <c r="L74" i="2"/>
  <c r="K74" i="2"/>
  <c r="K9" i="3"/>
  <c r="L9" i="3"/>
  <c r="J9" i="3"/>
  <c r="E115" i="3"/>
  <c r="E119" i="3"/>
  <c r="E123" i="3"/>
  <c r="H191" i="3"/>
  <c r="M46" i="5"/>
  <c r="L46" i="5"/>
  <c r="K46" i="5"/>
  <c r="J46" i="5"/>
  <c r="I46" i="5"/>
  <c r="K20" i="2"/>
  <c r="J20" i="2"/>
  <c r="K59" i="2"/>
  <c r="L59" i="2"/>
  <c r="J59" i="2"/>
  <c r="L61" i="2"/>
  <c r="K61" i="2"/>
  <c r="J61" i="2"/>
  <c r="K63" i="2"/>
  <c r="L63" i="2"/>
  <c r="J63" i="2"/>
  <c r="I68" i="2"/>
  <c r="L65" i="2"/>
  <c r="K65" i="2"/>
  <c r="J65" i="2"/>
  <c r="K67" i="2"/>
  <c r="J67" i="2"/>
  <c r="F115" i="3"/>
  <c r="F119" i="3"/>
  <c r="F123" i="3"/>
  <c r="L164" i="3"/>
  <c r="K164" i="3"/>
  <c r="J164" i="3"/>
  <c r="L180" i="3"/>
  <c r="K180" i="3"/>
  <c r="I191" i="3"/>
  <c r="J180" i="3"/>
  <c r="S29" i="6"/>
  <c r="R29" i="6"/>
  <c r="Q29" i="6"/>
  <c r="G115" i="3"/>
  <c r="G119" i="3"/>
  <c r="G123" i="3"/>
  <c r="H115" i="3"/>
  <c r="H119" i="3"/>
  <c r="H123" i="3"/>
  <c r="L154" i="3"/>
  <c r="K154" i="3"/>
  <c r="J154" i="3"/>
  <c r="L170" i="3"/>
  <c r="K170" i="3"/>
  <c r="J170" i="3"/>
  <c r="G187" i="3"/>
  <c r="L81" i="3"/>
  <c r="K81" i="3"/>
  <c r="J81" i="3"/>
  <c r="L85" i="3"/>
  <c r="K85" i="3"/>
  <c r="J85" i="3"/>
  <c r="L89" i="3"/>
  <c r="K89" i="3"/>
  <c r="J89" i="3"/>
  <c r="L93" i="3"/>
  <c r="K93" i="3"/>
  <c r="J93" i="3"/>
  <c r="L97" i="3"/>
  <c r="K97" i="3"/>
  <c r="J97" i="3"/>
  <c r="L101" i="3"/>
  <c r="K101" i="3"/>
  <c r="J101" i="3"/>
  <c r="L105" i="3"/>
  <c r="K105" i="3"/>
  <c r="J105" i="3"/>
  <c r="I116" i="3"/>
  <c r="I120" i="3"/>
  <c r="L109" i="3"/>
  <c r="K109" i="3"/>
  <c r="J109" i="3"/>
  <c r="H187" i="3"/>
  <c r="L13" i="3"/>
  <c r="K13" i="3"/>
  <c r="J13" i="3"/>
  <c r="L144" i="3"/>
  <c r="K144" i="3"/>
  <c r="J144" i="3"/>
  <c r="L160" i="3"/>
  <c r="K160" i="3"/>
  <c r="J160" i="3"/>
  <c r="I187" i="3"/>
  <c r="L176" i="3"/>
  <c r="K176" i="3"/>
  <c r="J176" i="3"/>
  <c r="G193" i="3"/>
  <c r="H193" i="3"/>
  <c r="F42" i="2"/>
  <c r="L166" i="3"/>
  <c r="K166" i="3"/>
  <c r="J166" i="3"/>
  <c r="I193" i="3"/>
  <c r="L182" i="3"/>
  <c r="K182" i="3"/>
  <c r="J182" i="3"/>
  <c r="L34" i="2"/>
  <c r="K34" i="2"/>
  <c r="J34" i="2"/>
  <c r="K59" i="3"/>
  <c r="J59" i="3"/>
  <c r="E113" i="3"/>
  <c r="E117" i="3"/>
  <c r="E121" i="3"/>
  <c r="F68" i="2"/>
  <c r="F113" i="3"/>
  <c r="F117" i="3"/>
  <c r="F121" i="3"/>
  <c r="E195" i="3"/>
  <c r="L8" i="5"/>
  <c r="K8" i="5"/>
  <c r="J8" i="5"/>
  <c r="I8" i="5"/>
  <c r="M8" i="5"/>
  <c r="G122" i="3"/>
  <c r="G113" i="3"/>
  <c r="G117" i="3"/>
  <c r="G121" i="3"/>
  <c r="F195" i="3"/>
  <c r="L36" i="2"/>
  <c r="K36" i="2"/>
  <c r="J36" i="2"/>
  <c r="H122" i="3"/>
  <c r="H113" i="3"/>
  <c r="H117" i="3"/>
  <c r="H121" i="3"/>
  <c r="K162" i="3"/>
  <c r="J162" i="3"/>
  <c r="L162" i="3"/>
  <c r="M9" i="5"/>
  <c r="L9" i="5"/>
  <c r="K9" i="5"/>
  <c r="J9" i="5"/>
  <c r="I9" i="5"/>
  <c r="K37" i="6"/>
  <c r="J37" i="6"/>
  <c r="I37" i="6"/>
  <c r="M27" i="5"/>
  <c r="L27" i="5"/>
  <c r="K27" i="5"/>
  <c r="J27" i="5"/>
  <c r="I27" i="5"/>
  <c r="M43" i="5"/>
  <c r="L43" i="5"/>
  <c r="K43" i="5"/>
  <c r="J43" i="5"/>
  <c r="I43" i="5"/>
  <c r="K7" i="6"/>
  <c r="J7" i="6"/>
  <c r="I7" i="6"/>
  <c r="M24" i="5"/>
  <c r="L24" i="5"/>
  <c r="K24" i="5"/>
  <c r="J24" i="5"/>
  <c r="I24" i="5"/>
  <c r="Q25" i="6"/>
  <c r="S25" i="6"/>
  <c r="R25" i="6"/>
  <c r="S43" i="6"/>
  <c r="R43" i="6"/>
  <c r="Q43" i="6"/>
  <c r="M21" i="5"/>
  <c r="L21" i="5"/>
  <c r="J21" i="5"/>
  <c r="I21" i="5"/>
  <c r="K21" i="5"/>
  <c r="S28" i="6"/>
  <c r="R28" i="6"/>
  <c r="Q28" i="6"/>
  <c r="S46" i="6"/>
  <c r="R46" i="6"/>
  <c r="Q46" i="6"/>
  <c r="M15" i="5"/>
  <c r="L15" i="5"/>
  <c r="K15" i="5"/>
  <c r="I15" i="5"/>
  <c r="J15" i="5"/>
  <c r="M18" i="5"/>
  <c r="L18" i="5"/>
  <c r="K18" i="5"/>
  <c r="I18" i="5"/>
  <c r="J18" i="5"/>
  <c r="M12" i="5"/>
  <c r="L12" i="5"/>
  <c r="K12" i="5"/>
  <c r="J12" i="5"/>
  <c r="I12" i="5"/>
  <c r="M31" i="5"/>
  <c r="L31" i="5"/>
  <c r="K31" i="5"/>
  <c r="J31" i="5"/>
  <c r="I31" i="5"/>
  <c r="Q8" i="6"/>
  <c r="S8" i="6"/>
  <c r="R8" i="6"/>
  <c r="S12" i="6"/>
  <c r="R12" i="6"/>
  <c r="Q12" i="6"/>
  <c r="M28" i="5"/>
  <c r="L28" i="5"/>
  <c r="K28" i="5"/>
  <c r="J28" i="5"/>
  <c r="I28" i="5"/>
  <c r="M44" i="5"/>
  <c r="L44" i="5"/>
  <c r="K44" i="5"/>
  <c r="J44" i="5"/>
  <c r="I44" i="5"/>
  <c r="E186" i="3"/>
  <c r="E188" i="3"/>
  <c r="E190" i="3"/>
  <c r="E192" i="3"/>
  <c r="E194" i="3"/>
  <c r="E196" i="3"/>
  <c r="F186" i="3"/>
  <c r="F188" i="3"/>
  <c r="F190" i="3"/>
  <c r="F192" i="3"/>
  <c r="F194" i="3"/>
  <c r="F196" i="3"/>
  <c r="V54" i="12"/>
  <c r="T54" i="12"/>
  <c r="S54" i="12"/>
  <c r="V8" i="12"/>
  <c r="T8" i="12"/>
  <c r="S8" i="12"/>
  <c r="W14" i="13"/>
  <c r="V14" i="13"/>
  <c r="U14" i="13"/>
  <c r="L43" i="12"/>
  <c r="K43" i="12"/>
  <c r="J43" i="12"/>
  <c r="I43" i="12"/>
  <c r="L16" i="12"/>
  <c r="K16" i="12"/>
  <c r="J16" i="12"/>
  <c r="I16" i="12"/>
  <c r="L20" i="12"/>
  <c r="K20" i="12"/>
  <c r="J20" i="12"/>
  <c r="I20" i="12"/>
  <c r="L24" i="12"/>
  <c r="K24" i="12"/>
  <c r="J24" i="12"/>
  <c r="I24" i="12"/>
  <c r="L28" i="12"/>
  <c r="K28" i="12"/>
  <c r="J28" i="12"/>
  <c r="I28" i="12"/>
  <c r="K34" i="12"/>
  <c r="L34" i="12"/>
  <c r="J34" i="12"/>
  <c r="I34" i="12"/>
  <c r="L39" i="12"/>
  <c r="K39" i="12"/>
  <c r="J39" i="12"/>
  <c r="I39" i="12"/>
  <c r="L13" i="12"/>
  <c r="J13" i="12"/>
  <c r="I13" i="12"/>
  <c r="K13" i="12"/>
  <c r="H53" i="12"/>
  <c r="L6" i="12"/>
  <c r="K6" i="12"/>
  <c r="I6" i="12"/>
  <c r="J6" i="12"/>
  <c r="L10" i="12"/>
  <c r="K10" i="12"/>
  <c r="I10" i="12"/>
  <c r="J10" i="12"/>
  <c r="L47" i="12"/>
  <c r="K47" i="12"/>
  <c r="J47" i="12"/>
  <c r="I47" i="12"/>
  <c r="J22" i="13"/>
  <c r="I22" i="13"/>
  <c r="K22" i="13"/>
  <c r="L17" i="12"/>
  <c r="K17" i="12"/>
  <c r="J17" i="12"/>
  <c r="I17" i="12"/>
  <c r="L21" i="12"/>
  <c r="K21" i="12"/>
  <c r="J21" i="12"/>
  <c r="I21" i="12"/>
  <c r="L25" i="12"/>
  <c r="K25" i="12"/>
  <c r="J25" i="12"/>
  <c r="I25" i="12"/>
  <c r="L29" i="12"/>
  <c r="K29" i="12"/>
  <c r="J29" i="12"/>
  <c r="I29" i="12"/>
  <c r="H54" i="12"/>
  <c r="L7" i="12"/>
  <c r="K7" i="12"/>
  <c r="J7" i="12"/>
  <c r="I7" i="12"/>
  <c r="L14" i="12"/>
  <c r="K14" i="12"/>
  <c r="J14" i="12"/>
  <c r="I14" i="12"/>
  <c r="L51" i="12"/>
  <c r="K51" i="12"/>
  <c r="J51" i="12"/>
  <c r="I51" i="12"/>
  <c r="L11" i="12"/>
  <c r="K11" i="12"/>
  <c r="J11" i="12"/>
  <c r="I11" i="12"/>
  <c r="L18" i="12"/>
  <c r="K18" i="12"/>
  <c r="J18" i="12"/>
  <c r="I18" i="12"/>
  <c r="L22" i="12"/>
  <c r="K22" i="12"/>
  <c r="J22" i="12"/>
  <c r="I22" i="12"/>
  <c r="L26" i="12"/>
  <c r="K26" i="12"/>
  <c r="J26" i="12"/>
  <c r="I26" i="12"/>
  <c r="L30" i="12"/>
  <c r="K30" i="12"/>
  <c r="J30" i="12"/>
  <c r="I30" i="12"/>
  <c r="L36" i="12"/>
  <c r="K36" i="12"/>
  <c r="I36" i="12"/>
  <c r="J36" i="12"/>
  <c r="K38" i="12"/>
  <c r="L38" i="12"/>
  <c r="J38" i="12"/>
  <c r="I38" i="12"/>
  <c r="L32" i="12"/>
  <c r="K32" i="12"/>
  <c r="I32" i="12"/>
  <c r="J32" i="12"/>
  <c r="T12" i="14"/>
  <c r="S12" i="14"/>
  <c r="L8" i="12"/>
  <c r="K8" i="12"/>
  <c r="J8" i="12"/>
  <c r="I8" i="12"/>
  <c r="H55" i="12"/>
  <c r="K15" i="12"/>
  <c r="J15" i="12"/>
  <c r="I15" i="12"/>
  <c r="L15" i="12"/>
  <c r="H23" i="14"/>
  <c r="J15" i="14"/>
  <c r="I15" i="14"/>
  <c r="J27" i="14"/>
  <c r="I27" i="14"/>
  <c r="J36" i="14"/>
  <c r="I36" i="14"/>
  <c r="J44" i="14"/>
  <c r="I44" i="14"/>
  <c r="J54" i="14"/>
  <c r="I54" i="14"/>
  <c r="J76" i="14"/>
  <c r="I76" i="14"/>
  <c r="J134" i="14"/>
  <c r="I134" i="14"/>
  <c r="L10" i="15"/>
  <c r="I10" i="15"/>
  <c r="M10" i="15"/>
  <c r="K10" i="15"/>
  <c r="J10" i="15"/>
  <c r="J14" i="14"/>
  <c r="I14" i="14"/>
  <c r="J59" i="14"/>
  <c r="I59" i="14"/>
  <c r="J68" i="14"/>
  <c r="I68" i="14"/>
  <c r="J83" i="14"/>
  <c r="I83" i="14"/>
  <c r="J86" i="14"/>
  <c r="I86" i="14"/>
  <c r="J118" i="14"/>
  <c r="I118" i="14"/>
  <c r="J145" i="14"/>
  <c r="I145" i="14"/>
  <c r="J13" i="14"/>
  <c r="I13" i="14"/>
  <c r="J25" i="14"/>
  <c r="I25" i="14"/>
  <c r="J34" i="14"/>
  <c r="I34" i="14"/>
  <c r="J42" i="14"/>
  <c r="I42" i="14"/>
  <c r="J89" i="14"/>
  <c r="I89" i="14"/>
  <c r="J92" i="14"/>
  <c r="I92" i="14"/>
  <c r="J130" i="14"/>
  <c r="I130" i="14"/>
  <c r="J158" i="14"/>
  <c r="I158" i="14"/>
  <c r="M160" i="15"/>
  <c r="L160" i="15"/>
  <c r="K160" i="15"/>
  <c r="J160" i="15"/>
  <c r="I160" i="15"/>
  <c r="J12" i="14"/>
  <c r="I12" i="14"/>
  <c r="J62" i="14"/>
  <c r="I62" i="14"/>
  <c r="J71" i="14"/>
  <c r="I71" i="14"/>
  <c r="H79" i="14"/>
  <c r="J96" i="14"/>
  <c r="I96" i="14"/>
  <c r="J99" i="14"/>
  <c r="I99" i="14"/>
  <c r="H107" i="14"/>
  <c r="J112" i="14"/>
  <c r="I112" i="14"/>
  <c r="J115" i="14"/>
  <c r="I115" i="14"/>
  <c r="J152" i="14"/>
  <c r="I152" i="14"/>
  <c r="M56" i="15"/>
  <c r="L56" i="15"/>
  <c r="K56" i="15"/>
  <c r="J56" i="15"/>
  <c r="I56" i="15"/>
  <c r="J11" i="14"/>
  <c r="I11" i="14"/>
  <c r="J32" i="14"/>
  <c r="I32" i="14"/>
  <c r="J40" i="14"/>
  <c r="I40" i="14"/>
  <c r="J49" i="14"/>
  <c r="I49" i="14"/>
  <c r="I57" i="14"/>
  <c r="H65" i="14"/>
  <c r="J57" i="14"/>
  <c r="J102" i="14"/>
  <c r="I102" i="14"/>
  <c r="J105" i="14"/>
  <c r="I105" i="14"/>
  <c r="J126" i="14"/>
  <c r="I126" i="14"/>
  <c r="M108" i="15"/>
  <c r="L108" i="15"/>
  <c r="K108" i="15"/>
  <c r="J108" i="15"/>
  <c r="I108" i="15"/>
  <c r="T17" i="14"/>
  <c r="S17" i="14"/>
  <c r="J74" i="14"/>
  <c r="I74" i="14"/>
  <c r="J77" i="14"/>
  <c r="I77" i="14"/>
  <c r="J109" i="14"/>
  <c r="I109" i="14"/>
  <c r="J123" i="14"/>
  <c r="I123" i="14"/>
  <c r="J141" i="14"/>
  <c r="I141" i="14"/>
  <c r="H149" i="14"/>
  <c r="J30" i="14"/>
  <c r="I30" i="14"/>
  <c r="J47" i="14"/>
  <c r="I47" i="14"/>
  <c r="J55" i="14"/>
  <c r="I55" i="14"/>
  <c r="J81" i="14"/>
  <c r="I81" i="14"/>
  <c r="J84" i="14"/>
  <c r="I84" i="14"/>
  <c r="J160" i="14"/>
  <c r="I160" i="14"/>
  <c r="J60" i="14"/>
  <c r="I60" i="14"/>
  <c r="J69" i="14"/>
  <c r="I69" i="14"/>
  <c r="J87" i="14"/>
  <c r="I87" i="14"/>
  <c r="J90" i="14"/>
  <c r="I90" i="14"/>
  <c r="J116" i="14"/>
  <c r="I116" i="14"/>
  <c r="J119" i="14"/>
  <c r="I119" i="14"/>
  <c r="J137" i="14"/>
  <c r="I137" i="14"/>
  <c r="J147" i="14"/>
  <c r="I147" i="14"/>
  <c r="J22" i="14"/>
  <c r="I22" i="14"/>
  <c r="J28" i="14"/>
  <c r="I28" i="14"/>
  <c r="J35" i="14"/>
  <c r="I35" i="14"/>
  <c r="J45" i="14"/>
  <c r="I45" i="14"/>
  <c r="J53" i="14"/>
  <c r="I53" i="14"/>
  <c r="J97" i="14"/>
  <c r="I97" i="14"/>
  <c r="J154" i="14"/>
  <c r="I154" i="14"/>
  <c r="M39" i="15"/>
  <c r="L39" i="15"/>
  <c r="K39" i="15"/>
  <c r="J39" i="15"/>
  <c r="I39" i="15"/>
  <c r="J63" i="14"/>
  <c r="I63" i="14"/>
  <c r="J72" i="14"/>
  <c r="I72" i="14"/>
  <c r="J100" i="14"/>
  <c r="I100" i="14"/>
  <c r="J103" i="14"/>
  <c r="I103" i="14"/>
  <c r="J110" i="14"/>
  <c r="I110" i="14"/>
  <c r="J113" i="14"/>
  <c r="I113" i="14"/>
  <c r="H121" i="14"/>
  <c r="J132" i="14"/>
  <c r="I132" i="14"/>
  <c r="M90" i="15"/>
  <c r="L90" i="15"/>
  <c r="K90" i="15"/>
  <c r="J90" i="15"/>
  <c r="I90" i="15"/>
  <c r="V16" i="16"/>
  <c r="U16" i="16"/>
  <c r="V15" i="17"/>
  <c r="U15" i="17"/>
  <c r="J21" i="14"/>
  <c r="I21" i="14"/>
  <c r="J26" i="14"/>
  <c r="I26" i="14"/>
  <c r="J33" i="14"/>
  <c r="I33" i="14"/>
  <c r="J43" i="14"/>
  <c r="I43" i="14"/>
  <c r="H51" i="14"/>
  <c r="J50" i="14"/>
  <c r="I50" i="14"/>
  <c r="J75" i="14"/>
  <c r="I75" i="14"/>
  <c r="J106" i="14"/>
  <c r="I106" i="14"/>
  <c r="J162" i="14"/>
  <c r="I162" i="14"/>
  <c r="J20" i="14"/>
  <c r="I20" i="14"/>
  <c r="J58" i="14"/>
  <c r="I58" i="14"/>
  <c r="J67" i="14"/>
  <c r="I67" i="14"/>
  <c r="J78" i="14"/>
  <c r="I78" i="14"/>
  <c r="J82" i="14"/>
  <c r="I82" i="14"/>
  <c r="J120" i="14"/>
  <c r="I120" i="14"/>
  <c r="J124" i="14"/>
  <c r="I124" i="14"/>
  <c r="J128" i="14"/>
  <c r="I128" i="14"/>
  <c r="J143" i="14"/>
  <c r="I143" i="14"/>
  <c r="J19" i="14"/>
  <c r="I19" i="14"/>
  <c r="J31" i="14"/>
  <c r="I31" i="14"/>
  <c r="J41" i="14"/>
  <c r="I41" i="14"/>
  <c r="J48" i="14"/>
  <c r="I48" i="14"/>
  <c r="J85" i="14"/>
  <c r="I85" i="14"/>
  <c r="H93" i="14"/>
  <c r="J88" i="14"/>
  <c r="I88" i="14"/>
  <c r="J18" i="14"/>
  <c r="I18" i="14"/>
  <c r="J61" i="14"/>
  <c r="I61" i="14"/>
  <c r="J70" i="14"/>
  <c r="I70" i="14"/>
  <c r="J91" i="14"/>
  <c r="I91" i="14"/>
  <c r="J95" i="14"/>
  <c r="I95" i="14"/>
  <c r="J114" i="14"/>
  <c r="I114" i="14"/>
  <c r="J117" i="14"/>
  <c r="I117" i="14"/>
  <c r="J156" i="14"/>
  <c r="I156" i="14"/>
  <c r="I17" i="14"/>
  <c r="J17" i="14"/>
  <c r="I29" i="14"/>
  <c r="H37" i="14"/>
  <c r="J29" i="14"/>
  <c r="J39" i="14"/>
  <c r="I39" i="14"/>
  <c r="I46" i="14"/>
  <c r="J46" i="14"/>
  <c r="J56" i="14"/>
  <c r="I56" i="14"/>
  <c r="J98" i="14"/>
  <c r="I98" i="14"/>
  <c r="J101" i="14"/>
  <c r="I101" i="14"/>
  <c r="J125" i="14"/>
  <c r="I125" i="14"/>
  <c r="J139" i="14"/>
  <c r="I139" i="14"/>
  <c r="M73" i="15"/>
  <c r="L73" i="15"/>
  <c r="K73" i="15"/>
  <c r="J73" i="15"/>
  <c r="I73" i="15"/>
  <c r="J16" i="14"/>
  <c r="I16" i="14"/>
  <c r="J64" i="14"/>
  <c r="I64" i="14"/>
  <c r="J73" i="14"/>
  <c r="I73" i="14"/>
  <c r="J104" i="14"/>
  <c r="I104" i="14"/>
  <c r="J111" i="14"/>
  <c r="I111" i="14"/>
  <c r="L14" i="15"/>
  <c r="K14" i="15"/>
  <c r="I14" i="15"/>
  <c r="M14" i="15"/>
  <c r="J14" i="15"/>
  <c r="L18" i="15"/>
  <c r="K18" i="15"/>
  <c r="J18" i="15"/>
  <c r="I18" i="15"/>
  <c r="M18" i="15"/>
  <c r="L23" i="15"/>
  <c r="K23" i="15"/>
  <c r="J23" i="15"/>
  <c r="I23" i="15"/>
  <c r="M23" i="15"/>
  <c r="J32" i="16"/>
  <c r="I32" i="16"/>
  <c r="J87" i="16"/>
  <c r="I87" i="16"/>
  <c r="J13" i="16"/>
  <c r="H21" i="16"/>
  <c r="I13" i="16"/>
  <c r="J118" i="16"/>
  <c r="I118" i="16"/>
  <c r="M29" i="15"/>
  <c r="L29" i="15"/>
  <c r="J29" i="15"/>
  <c r="I29" i="15"/>
  <c r="K29" i="15"/>
  <c r="M46" i="15"/>
  <c r="L46" i="15"/>
  <c r="J46" i="15"/>
  <c r="I46" i="15"/>
  <c r="K46" i="15"/>
  <c r="J104" i="16"/>
  <c r="I104" i="16"/>
  <c r="M32" i="15"/>
  <c r="L32" i="15"/>
  <c r="K32" i="15"/>
  <c r="I32" i="15"/>
  <c r="J32" i="15"/>
  <c r="H135" i="16"/>
  <c r="J136" i="16"/>
  <c r="I136" i="16"/>
  <c r="M11" i="15"/>
  <c r="L11" i="15"/>
  <c r="K11" i="15"/>
  <c r="J11" i="15"/>
  <c r="I11" i="15"/>
  <c r="M15" i="15"/>
  <c r="L15" i="15"/>
  <c r="K15" i="15"/>
  <c r="J15" i="15"/>
  <c r="I15" i="15"/>
  <c r="H121" i="16"/>
  <c r="J122" i="16"/>
  <c r="I122" i="16"/>
  <c r="H133" i="15"/>
  <c r="M125" i="15"/>
  <c r="L125" i="15"/>
  <c r="K125" i="15"/>
  <c r="J125" i="15"/>
  <c r="I125" i="15"/>
  <c r="M142" i="15"/>
  <c r="L142" i="15"/>
  <c r="K142" i="15"/>
  <c r="J142" i="15"/>
  <c r="I142" i="15"/>
  <c r="H161" i="16"/>
  <c r="J153" i="16"/>
  <c r="I153" i="16"/>
  <c r="H147" i="16"/>
  <c r="J139" i="16"/>
  <c r="I139" i="16"/>
  <c r="J151" i="17"/>
  <c r="I151" i="17"/>
  <c r="J20" i="16"/>
  <c r="I20" i="16"/>
  <c r="H37" i="16"/>
  <c r="J38" i="16"/>
  <c r="I38" i="16"/>
  <c r="J156" i="16"/>
  <c r="I156" i="16"/>
  <c r="J14" i="17"/>
  <c r="I14" i="17"/>
  <c r="J12" i="16"/>
  <c r="I12" i="16"/>
  <c r="J67" i="16"/>
  <c r="I67" i="16"/>
  <c r="J53" i="16"/>
  <c r="I53" i="16"/>
  <c r="J127" i="14"/>
  <c r="I127" i="14"/>
  <c r="H135" i="14"/>
  <c r="J129" i="14"/>
  <c r="I129" i="14"/>
  <c r="J131" i="14"/>
  <c r="I131" i="14"/>
  <c r="J133" i="14"/>
  <c r="I133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J84" i="16"/>
  <c r="I84" i="16"/>
  <c r="J70" i="16"/>
  <c r="I70" i="16"/>
  <c r="J146" i="16"/>
  <c r="I146" i="16"/>
  <c r="J101" i="16"/>
  <c r="I101" i="16"/>
  <c r="J26" i="17"/>
  <c r="I26" i="17"/>
  <c r="J43" i="17"/>
  <c r="I43" i="17"/>
  <c r="J60" i="17"/>
  <c r="I60" i="17"/>
  <c r="J95" i="17"/>
  <c r="I95" i="17"/>
  <c r="J33" i="18"/>
  <c r="I33" i="18"/>
  <c r="J12" i="17"/>
  <c r="I12" i="17"/>
  <c r="J20" i="17"/>
  <c r="I20" i="17"/>
  <c r="J16" i="18"/>
  <c r="I16" i="18"/>
  <c r="J28" i="17"/>
  <c r="I28" i="17"/>
  <c r="I11" i="18"/>
  <c r="I13" i="17"/>
  <c r="H21" i="17"/>
  <c r="J13" i="17"/>
  <c r="H37" i="17"/>
  <c r="J38" i="17"/>
  <c r="I38" i="17"/>
  <c r="Q59" i="18"/>
  <c r="J141" i="18"/>
  <c r="I141" i="18"/>
  <c r="J40" i="17"/>
  <c r="I40" i="17"/>
  <c r="J57" i="17"/>
  <c r="I57" i="17"/>
  <c r="J74" i="17"/>
  <c r="I74" i="17"/>
  <c r="Q25" i="18"/>
  <c r="H50" i="18"/>
  <c r="I51" i="18"/>
  <c r="Q150" i="18"/>
  <c r="Q19" i="18"/>
  <c r="Q42" i="18"/>
  <c r="Q10" i="18"/>
  <c r="I13" i="18"/>
  <c r="P20" i="18"/>
  <c r="Q12" i="18"/>
  <c r="I28" i="18"/>
  <c r="P36" i="18"/>
  <c r="Q37" i="18"/>
  <c r="I18" i="18"/>
  <c r="H8" i="18"/>
  <c r="J10" i="18" s="1"/>
  <c r="I9" i="18"/>
  <c r="Q17" i="18"/>
  <c r="Y70" i="19"/>
  <c r="X70" i="19"/>
  <c r="H76" i="18"/>
  <c r="J68" i="18"/>
  <c r="I68" i="18"/>
  <c r="Y10" i="19"/>
  <c r="W9" i="19"/>
  <c r="X10" i="19"/>
  <c r="I10" i="18"/>
  <c r="I25" i="19"/>
  <c r="H25" i="19"/>
  <c r="Y33" i="19"/>
  <c r="X33" i="19"/>
  <c r="I12" i="19"/>
  <c r="H12" i="19"/>
  <c r="I18" i="19"/>
  <c r="H18" i="19"/>
  <c r="Y20" i="19"/>
  <c r="X20" i="19"/>
  <c r="I29" i="19"/>
  <c r="H29" i="19"/>
  <c r="Y25" i="19"/>
  <c r="X25" i="19"/>
  <c r="U9" i="19"/>
  <c r="Z10" i="19"/>
  <c r="Y14" i="19"/>
  <c r="X14" i="19"/>
  <c r="I20" i="19"/>
  <c r="H20" i="19"/>
  <c r="J20" i="19"/>
  <c r="Y31" i="19"/>
  <c r="X31" i="19"/>
  <c r="I10" i="19"/>
  <c r="G9" i="19"/>
  <c r="J29" i="19" s="1"/>
  <c r="H10" i="19"/>
  <c r="I18" i="21"/>
  <c r="H18" i="21"/>
  <c r="I38" i="21"/>
  <c r="H38" i="21"/>
  <c r="I20" i="21"/>
  <c r="H20" i="21"/>
  <c r="R21" i="21"/>
  <c r="Q21" i="21"/>
  <c r="H157" i="21"/>
  <c r="I157" i="21"/>
  <c r="I25" i="21"/>
  <c r="H25" i="21"/>
  <c r="I132" i="21"/>
  <c r="H132" i="21"/>
  <c r="I29" i="21"/>
  <c r="H29" i="21"/>
  <c r="I63" i="21"/>
  <c r="H63" i="21"/>
  <c r="I32" i="21"/>
  <c r="H32" i="21"/>
  <c r="H49" i="21"/>
  <c r="I49" i="21"/>
  <c r="I86" i="21"/>
  <c r="H86" i="21"/>
  <c r="I105" i="21"/>
  <c r="H105" i="21"/>
  <c r="I138" i="21"/>
  <c r="H138" i="21"/>
  <c r="X10" i="22"/>
  <c r="W10" i="22"/>
  <c r="V10" i="22"/>
  <c r="I46" i="21"/>
  <c r="H46" i="21"/>
  <c r="I76" i="21"/>
  <c r="H76" i="21"/>
  <c r="I118" i="21"/>
  <c r="H118" i="21"/>
  <c r="K14" i="22"/>
  <c r="L14" i="22"/>
  <c r="J14" i="22"/>
  <c r="P22" i="21"/>
  <c r="Q14" i="21"/>
  <c r="R14" i="21"/>
  <c r="Q16" i="21"/>
  <c r="R16" i="21"/>
  <c r="I59" i="21"/>
  <c r="H59" i="21"/>
  <c r="I72" i="21"/>
  <c r="H72" i="21"/>
  <c r="I113" i="21"/>
  <c r="H113" i="21"/>
  <c r="I145" i="21"/>
  <c r="H145" i="21"/>
  <c r="W11" i="22"/>
  <c r="X11" i="22"/>
  <c r="V11" i="22"/>
  <c r="Q18" i="21"/>
  <c r="R18" i="21"/>
  <c r="I11" i="21"/>
  <c r="H11" i="21"/>
  <c r="I13" i="21"/>
  <c r="H13" i="21"/>
  <c r="G50" i="21"/>
  <c r="I42" i="21"/>
  <c r="H42" i="21"/>
  <c r="I55" i="21"/>
  <c r="H55" i="21"/>
  <c r="I82" i="21"/>
  <c r="H82" i="21"/>
  <c r="G148" i="21"/>
  <c r="I140" i="21"/>
  <c r="H140" i="21"/>
  <c r="I88" i="21"/>
  <c r="H88" i="21"/>
  <c r="I94" i="21"/>
  <c r="H94" i="21"/>
  <c r="L9" i="22"/>
  <c r="J9" i="22"/>
  <c r="K9" i="22"/>
  <c r="I15" i="21"/>
  <c r="H15" i="21"/>
  <c r="I69" i="21"/>
  <c r="H69" i="21"/>
  <c r="I52" i="21"/>
  <c r="H52" i="21"/>
  <c r="I115" i="21"/>
  <c r="H115" i="21"/>
  <c r="J121" i="22"/>
  <c r="K121" i="22"/>
  <c r="L121" i="22"/>
  <c r="I30" i="21"/>
  <c r="H30" i="21"/>
  <c r="I34" i="21"/>
  <c r="H34" i="21"/>
  <c r="I47" i="21"/>
  <c r="H47" i="21"/>
  <c r="I101" i="21"/>
  <c r="H101" i="21"/>
  <c r="I27" i="21"/>
  <c r="H27" i="21"/>
  <c r="L15" i="22"/>
  <c r="K15" i="22"/>
  <c r="J15" i="22"/>
  <c r="I19" i="21"/>
  <c r="H19" i="21"/>
  <c r="I21" i="21"/>
  <c r="H21" i="21"/>
  <c r="X12" i="22"/>
  <c r="W12" i="22"/>
  <c r="V12" i="22"/>
  <c r="L19" i="22"/>
  <c r="K19" i="22"/>
  <c r="J19" i="22"/>
  <c r="L103" i="22"/>
  <c r="K103" i="22"/>
  <c r="J103" i="22"/>
  <c r="I10" i="21"/>
  <c r="H10" i="21"/>
  <c r="I71" i="21"/>
  <c r="H71" i="21"/>
  <c r="I75" i="21"/>
  <c r="H75" i="21"/>
  <c r="X16" i="22"/>
  <c r="V16" i="22"/>
  <c r="W16" i="22"/>
  <c r="L30" i="22"/>
  <c r="K30" i="22"/>
  <c r="J30" i="22"/>
  <c r="L39" i="22"/>
  <c r="K39" i="22"/>
  <c r="J39" i="22"/>
  <c r="L47" i="22"/>
  <c r="K47" i="22"/>
  <c r="J47" i="22"/>
  <c r="L56" i="22"/>
  <c r="K56" i="22"/>
  <c r="J56" i="22"/>
  <c r="K71" i="22"/>
  <c r="J71" i="22"/>
  <c r="L71" i="22"/>
  <c r="K27" i="22"/>
  <c r="J27" i="22"/>
  <c r="I35" i="22"/>
  <c r="L27" i="22"/>
  <c r="K44" i="22"/>
  <c r="J44" i="22"/>
  <c r="L44" i="22"/>
  <c r="K53" i="22"/>
  <c r="J53" i="22"/>
  <c r="L53" i="22"/>
  <c r="L112" i="22"/>
  <c r="K112" i="22"/>
  <c r="J112" i="22"/>
  <c r="K80" i="22"/>
  <c r="J80" i="22"/>
  <c r="L80" i="22"/>
  <c r="X17" i="22"/>
  <c r="W17" i="22"/>
  <c r="V17" i="22"/>
  <c r="L20" i="22"/>
  <c r="K20" i="22"/>
  <c r="J20" i="22"/>
  <c r="L24" i="22"/>
  <c r="K24" i="22"/>
  <c r="J24" i="22"/>
  <c r="L32" i="22"/>
  <c r="K32" i="22"/>
  <c r="J32" i="22"/>
  <c r="L41" i="22"/>
  <c r="K41" i="22"/>
  <c r="I49" i="22"/>
  <c r="J41" i="22"/>
  <c r="L61" i="22"/>
  <c r="K61" i="22"/>
  <c r="J61" i="22"/>
  <c r="L65" i="22"/>
  <c r="K65" i="22"/>
  <c r="J65" i="22"/>
  <c r="I77" i="22"/>
  <c r="L69" i="22"/>
  <c r="K69" i="22"/>
  <c r="J69" i="22"/>
  <c r="L100" i="22"/>
  <c r="K100" i="22"/>
  <c r="J100" i="22"/>
  <c r="L157" i="22"/>
  <c r="K157" i="22"/>
  <c r="J157" i="22"/>
  <c r="L10" i="22"/>
  <c r="K10" i="22"/>
  <c r="J10" i="22"/>
  <c r="L29" i="22"/>
  <c r="K29" i="22"/>
  <c r="J29" i="22"/>
  <c r="L16" i="22"/>
  <c r="K16" i="22"/>
  <c r="J16" i="22"/>
  <c r="L26" i="22"/>
  <c r="K26" i="22"/>
  <c r="J26" i="22"/>
  <c r="L34" i="22"/>
  <c r="K34" i="22"/>
  <c r="J34" i="22"/>
  <c r="K36" i="26"/>
  <c r="J36" i="26"/>
  <c r="I36" i="26"/>
  <c r="K58" i="26"/>
  <c r="I58" i="26"/>
  <c r="J58" i="26"/>
  <c r="K24" i="26"/>
  <c r="J24" i="26"/>
  <c r="I24" i="26"/>
  <c r="K16" i="26"/>
  <c r="J16" i="26"/>
  <c r="I16" i="26"/>
  <c r="K60" i="26"/>
  <c r="J60" i="26"/>
  <c r="I60" i="26"/>
  <c r="K9" i="26"/>
  <c r="J9" i="26"/>
  <c r="I9" i="26"/>
  <c r="K30" i="27"/>
  <c r="J30" i="27"/>
  <c r="I30" i="27"/>
  <c r="K38" i="27"/>
  <c r="J38" i="27"/>
  <c r="I38" i="27"/>
  <c r="K53" i="27"/>
  <c r="I53" i="27"/>
  <c r="J53" i="27"/>
  <c r="K18" i="27"/>
  <c r="J18" i="27"/>
  <c r="I18" i="27"/>
  <c r="K45" i="27"/>
  <c r="J45" i="27"/>
  <c r="I45" i="27"/>
  <c r="K9" i="27"/>
  <c r="J9" i="27"/>
  <c r="I9" i="27"/>
  <c r="K13" i="27"/>
  <c r="I13" i="27"/>
  <c r="J13" i="27"/>
  <c r="K78" i="27"/>
  <c r="J78" i="27"/>
  <c r="I78" i="27"/>
  <c r="H34" i="27"/>
  <c r="K26" i="27"/>
  <c r="J26" i="27"/>
  <c r="I26" i="27"/>
  <c r="K70" i="27"/>
  <c r="J70" i="27"/>
  <c r="I70" i="27"/>
  <c r="H62" i="28"/>
  <c r="M54" i="28"/>
  <c r="L54" i="28"/>
  <c r="K54" i="28"/>
  <c r="J54" i="28"/>
  <c r="I54" i="28"/>
  <c r="K55" i="27"/>
  <c r="J55" i="27"/>
  <c r="I55" i="27"/>
  <c r="K87" i="27"/>
  <c r="J87" i="27"/>
  <c r="I87" i="27"/>
  <c r="K80" i="27"/>
  <c r="J80" i="27"/>
  <c r="I80" i="27"/>
  <c r="K15" i="27"/>
  <c r="J15" i="27"/>
  <c r="I15" i="27"/>
  <c r="K72" i="27"/>
  <c r="J72" i="27"/>
  <c r="I72" i="27"/>
  <c r="K97" i="27"/>
  <c r="J97" i="27"/>
  <c r="I97" i="27"/>
  <c r="K11" i="27"/>
  <c r="J11" i="27"/>
  <c r="I11" i="27"/>
  <c r="K28" i="27"/>
  <c r="J28" i="27"/>
  <c r="I28" i="27"/>
  <c r="K43" i="27"/>
  <c r="J43" i="27"/>
  <c r="I43" i="27"/>
  <c r="K89" i="27"/>
  <c r="J89" i="27"/>
  <c r="I89" i="27"/>
  <c r="J117" i="27"/>
  <c r="I117" i="27"/>
  <c r="K117" i="27"/>
  <c r="K36" i="27"/>
  <c r="J36" i="27"/>
  <c r="I36" i="27"/>
  <c r="K99" i="27"/>
  <c r="J99" i="27"/>
  <c r="I99" i="27"/>
  <c r="J60" i="27"/>
  <c r="I60" i="27"/>
  <c r="K60" i="27"/>
  <c r="K125" i="27"/>
  <c r="I125" i="27"/>
  <c r="J125" i="27"/>
  <c r="K141" i="27"/>
  <c r="J141" i="27"/>
  <c r="I141" i="27"/>
  <c r="K159" i="27"/>
  <c r="J159" i="27"/>
  <c r="I159" i="27"/>
  <c r="K123" i="27"/>
  <c r="J123" i="27"/>
  <c r="I123" i="27"/>
  <c r="K134" i="27"/>
  <c r="J134" i="27"/>
  <c r="I134" i="27"/>
  <c r="H160" i="27"/>
  <c r="K152" i="27"/>
  <c r="J152" i="27"/>
  <c r="I152" i="27"/>
  <c r="M25" i="28"/>
  <c r="L25" i="28"/>
  <c r="I25" i="28"/>
  <c r="K25" i="28"/>
  <c r="J25" i="28"/>
  <c r="M11" i="28"/>
  <c r="L11" i="28"/>
  <c r="K11" i="28"/>
  <c r="J11" i="28"/>
  <c r="I11" i="28"/>
  <c r="K47" i="27"/>
  <c r="J47" i="27"/>
  <c r="I47" i="27"/>
  <c r="M17" i="28"/>
  <c r="L17" i="28"/>
  <c r="K17" i="28"/>
  <c r="J17" i="28"/>
  <c r="I17" i="28"/>
  <c r="K23" i="27"/>
  <c r="J23" i="27"/>
  <c r="I23" i="27"/>
  <c r="K32" i="27"/>
  <c r="J32" i="27"/>
  <c r="I32" i="27"/>
  <c r="K8" i="27"/>
  <c r="J8" i="27"/>
  <c r="I8" i="27"/>
  <c r="K25" i="27"/>
  <c r="J25" i="27"/>
  <c r="I25" i="27"/>
  <c r="L140" i="28"/>
  <c r="K140" i="28"/>
  <c r="J140" i="28"/>
  <c r="M140" i="28"/>
  <c r="I140" i="28"/>
  <c r="M37" i="28"/>
  <c r="L37" i="28"/>
  <c r="K37" i="28"/>
  <c r="J37" i="28"/>
  <c r="I37" i="28"/>
  <c r="M8" i="28"/>
  <c r="L8" i="28"/>
  <c r="K8" i="28"/>
  <c r="J8" i="28"/>
  <c r="I8" i="28"/>
  <c r="M59" i="28"/>
  <c r="K59" i="28"/>
  <c r="J59" i="28"/>
  <c r="I59" i="28"/>
  <c r="L59" i="28"/>
  <c r="M14" i="28"/>
  <c r="L14" i="28"/>
  <c r="K14" i="28"/>
  <c r="J14" i="28"/>
  <c r="I14" i="28"/>
  <c r="M31" i="28"/>
  <c r="L31" i="28"/>
  <c r="K31" i="28"/>
  <c r="J31" i="28"/>
  <c r="I31" i="28"/>
  <c r="M64" i="28"/>
  <c r="L64" i="28"/>
  <c r="K64" i="28"/>
  <c r="J64" i="28"/>
  <c r="I64" i="28"/>
  <c r="M61" i="28"/>
  <c r="L61" i="28"/>
  <c r="I61" i="28"/>
  <c r="K61" i="28"/>
  <c r="J61" i="28"/>
  <c r="M28" i="28"/>
  <c r="L28" i="28"/>
  <c r="K28" i="28"/>
  <c r="J28" i="28"/>
  <c r="I28" i="28"/>
  <c r="M68" i="28"/>
  <c r="H76" i="28"/>
  <c r="L68" i="28"/>
  <c r="K68" i="28"/>
  <c r="J68" i="28"/>
  <c r="I68" i="28"/>
  <c r="M87" i="28"/>
  <c r="L87" i="28"/>
  <c r="J87" i="28"/>
  <c r="K87" i="28"/>
  <c r="I87" i="28"/>
  <c r="M79" i="28"/>
  <c r="L79" i="28"/>
  <c r="K79" i="28"/>
  <c r="J79" i="28"/>
  <c r="I79" i="28"/>
  <c r="AV9" i="35"/>
  <c r="AU9" i="35"/>
  <c r="AS9" i="35"/>
  <c r="AR9" i="35"/>
  <c r="AT9" i="35"/>
  <c r="I36" i="35"/>
  <c r="H36" i="35"/>
  <c r="I23" i="37"/>
  <c r="J23" i="37"/>
  <c r="AL11" i="35"/>
  <c r="AJ11" i="35"/>
  <c r="AK11" i="35"/>
  <c r="P40" i="36"/>
  <c r="Q40" i="36"/>
  <c r="AL9" i="35"/>
  <c r="AK9" i="35"/>
  <c r="AJ9" i="35"/>
  <c r="AL17" i="35"/>
  <c r="AK17" i="35"/>
  <c r="AJ17" i="35"/>
  <c r="AL32" i="35"/>
  <c r="AK32" i="35"/>
  <c r="Q7" i="36"/>
  <c r="P7" i="36"/>
  <c r="J50" i="36"/>
  <c r="I50" i="36"/>
  <c r="AL14" i="35"/>
  <c r="AK14" i="35"/>
  <c r="AJ14" i="35"/>
  <c r="Q13" i="37"/>
  <c r="P13" i="37"/>
  <c r="I30" i="35"/>
  <c r="H30" i="35"/>
  <c r="AL34" i="35"/>
  <c r="AK34" i="35"/>
  <c r="AL8" i="35"/>
  <c r="AK8" i="35"/>
  <c r="AJ8" i="35"/>
  <c r="AL37" i="35"/>
  <c r="AK37" i="35"/>
  <c r="AK13" i="35"/>
  <c r="AJ13" i="35"/>
  <c r="AL13" i="35"/>
  <c r="Q24" i="36"/>
  <c r="P24" i="36"/>
  <c r="AJ12" i="35"/>
  <c r="AK12" i="35"/>
  <c r="AL12" i="35"/>
  <c r="AK30" i="35"/>
  <c r="AL30" i="35"/>
  <c r="I33" i="35"/>
  <c r="H33" i="35"/>
  <c r="J13" i="37"/>
  <c r="I13" i="37"/>
  <c r="Q22" i="36"/>
  <c r="P22" i="36"/>
  <c r="Q9" i="36"/>
  <c r="P9" i="36"/>
  <c r="J16" i="36"/>
  <c r="I16" i="36"/>
  <c r="J43" i="36"/>
  <c r="I43" i="36"/>
  <c r="J11" i="36"/>
  <c r="I11" i="36"/>
  <c r="Q26" i="36"/>
  <c r="P26" i="36"/>
  <c r="P10" i="37"/>
  <c r="Q10" i="37"/>
  <c r="J18" i="36"/>
  <c r="I18" i="36"/>
  <c r="Q19" i="36"/>
  <c r="P19" i="36"/>
  <c r="J28" i="36"/>
  <c r="I28" i="36"/>
  <c r="Q35" i="36"/>
  <c r="P35" i="36"/>
  <c r="P18" i="37"/>
  <c r="Q18" i="37"/>
  <c r="AL31" i="35"/>
  <c r="AK31" i="35"/>
  <c r="I37" i="35"/>
  <c r="H37" i="35"/>
  <c r="J13" i="36"/>
  <c r="I13" i="36"/>
  <c r="AL16" i="35"/>
  <c r="AK16" i="35"/>
  <c r="AJ16" i="35"/>
  <c r="H34" i="35"/>
  <c r="I34" i="35"/>
  <c r="H39" i="35"/>
  <c r="I39" i="35"/>
  <c r="I40" i="35"/>
  <c r="H40" i="35"/>
  <c r="J20" i="36"/>
  <c r="I20" i="36"/>
  <c r="Q21" i="36"/>
  <c r="P21" i="36"/>
  <c r="I30" i="36"/>
  <c r="J30" i="36"/>
  <c r="J32" i="36"/>
  <c r="I32" i="36"/>
  <c r="J34" i="36"/>
  <c r="I34" i="36"/>
  <c r="J36" i="36"/>
  <c r="I36" i="36"/>
  <c r="I31" i="35"/>
  <c r="H31" i="35"/>
  <c r="Q6" i="36"/>
  <c r="P6" i="36"/>
  <c r="J15" i="36"/>
  <c r="I15" i="36"/>
  <c r="J51" i="36"/>
  <c r="I51" i="36"/>
  <c r="I12" i="40"/>
  <c r="J12" i="40"/>
  <c r="H12" i="40"/>
  <c r="I37" i="36"/>
  <c r="J37" i="36"/>
  <c r="Q23" i="36"/>
  <c r="P23" i="36"/>
  <c r="J46" i="36"/>
  <c r="I46" i="36"/>
  <c r="J10" i="36"/>
  <c r="I10" i="36"/>
  <c r="P6" i="37"/>
  <c r="Q6" i="37"/>
  <c r="Q8" i="37"/>
  <c r="P8" i="37"/>
  <c r="T7" i="39"/>
  <c r="R7" i="39"/>
  <c r="Q7" i="39"/>
  <c r="P7" i="39"/>
  <c r="O7" i="39"/>
  <c r="S7" i="39"/>
  <c r="AL38" i="35"/>
  <c r="AK38" i="35"/>
  <c r="I35" i="35"/>
  <c r="H35" i="35"/>
  <c r="Q10" i="36"/>
  <c r="P10" i="36"/>
  <c r="J17" i="36"/>
  <c r="I17" i="36"/>
  <c r="Q18" i="36"/>
  <c r="P18" i="36"/>
  <c r="J27" i="36"/>
  <c r="I27" i="36"/>
  <c r="I49" i="36"/>
  <c r="J49" i="36"/>
  <c r="Q46" i="37"/>
  <c r="P46" i="37"/>
  <c r="N11" i="41"/>
  <c r="M11" i="41"/>
  <c r="L11" i="41"/>
  <c r="I32" i="35"/>
  <c r="H32" i="35"/>
  <c r="J12" i="36"/>
  <c r="I12" i="36"/>
  <c r="P12" i="37"/>
  <c r="Q12" i="37"/>
  <c r="I38" i="35"/>
  <c r="H38" i="35"/>
  <c r="I19" i="36"/>
  <c r="J19" i="36"/>
  <c r="I29" i="36"/>
  <c r="J29" i="36"/>
  <c r="Q36" i="37"/>
  <c r="P36" i="37"/>
  <c r="I14" i="36"/>
  <c r="J14" i="36"/>
  <c r="J31" i="36"/>
  <c r="I31" i="36"/>
  <c r="I33" i="36"/>
  <c r="J33" i="36"/>
  <c r="I35" i="36"/>
  <c r="J35" i="36"/>
  <c r="J47" i="36"/>
  <c r="I47" i="36"/>
  <c r="Q11" i="37"/>
  <c r="P11" i="37"/>
  <c r="H124" i="39"/>
  <c r="G124" i="39"/>
  <c r="Q7" i="37"/>
  <c r="P7" i="37"/>
  <c r="O125" i="39"/>
  <c r="N125" i="39"/>
  <c r="M125" i="39"/>
  <c r="L125" i="39"/>
  <c r="K125" i="39"/>
  <c r="J7" i="42"/>
  <c r="H7" i="42"/>
  <c r="I7" i="42"/>
  <c r="H9" i="39"/>
  <c r="I9" i="39"/>
  <c r="G9" i="39"/>
  <c r="F11" i="39"/>
  <c r="T8" i="40"/>
  <c r="S8" i="40"/>
  <c r="Q8" i="40"/>
  <c r="R8" i="40"/>
  <c r="P8" i="40"/>
  <c r="J10" i="40"/>
  <c r="I10" i="40"/>
  <c r="H10" i="40"/>
  <c r="H14" i="43"/>
  <c r="J14" i="43"/>
  <c r="I14" i="43"/>
  <c r="T8" i="44"/>
  <c r="S8" i="44"/>
  <c r="R8" i="44"/>
  <c r="P8" i="44"/>
  <c r="Q8" i="44"/>
  <c r="K6" i="39"/>
  <c r="L6" i="39"/>
  <c r="O126" i="39"/>
  <c r="L126" i="39"/>
  <c r="N126" i="39"/>
  <c r="M126" i="39"/>
  <c r="K126" i="39"/>
  <c r="T8" i="41"/>
  <c r="S8" i="41"/>
  <c r="R8" i="41"/>
  <c r="P8" i="41"/>
  <c r="Q8" i="41"/>
  <c r="J11" i="39"/>
  <c r="M9" i="39"/>
  <c r="L9" i="39"/>
  <c r="K9" i="39"/>
  <c r="R6" i="39"/>
  <c r="Q6" i="39"/>
  <c r="P6" i="39"/>
  <c r="O6" i="39"/>
  <c r="L9" i="40"/>
  <c r="N9" i="40"/>
  <c r="J10" i="42"/>
  <c r="I10" i="42"/>
  <c r="H10" i="42"/>
  <c r="I125" i="39"/>
  <c r="H125" i="39"/>
  <c r="G125" i="39"/>
  <c r="N9" i="41"/>
  <c r="L9" i="41"/>
  <c r="L7" i="39"/>
  <c r="M7" i="39"/>
  <c r="K7" i="39"/>
  <c r="M10" i="40"/>
  <c r="N10" i="40"/>
  <c r="L10" i="40"/>
  <c r="T7" i="41"/>
  <c r="AA19" i="41" s="1"/>
  <c r="R7" i="41"/>
  <c r="S7" i="41"/>
  <c r="Q7" i="41"/>
  <c r="P7" i="41"/>
  <c r="T9" i="41"/>
  <c r="S9" i="41"/>
  <c r="R9" i="41"/>
  <c r="Q9" i="41"/>
  <c r="P9" i="41"/>
  <c r="H137" i="43"/>
  <c r="I137" i="43"/>
  <c r="G137" i="43"/>
  <c r="O134" i="41"/>
  <c r="N134" i="41"/>
  <c r="M134" i="41"/>
  <c r="L134" i="41"/>
  <c r="K134" i="41"/>
  <c r="O144" i="43"/>
  <c r="M144" i="43"/>
  <c r="N144" i="43"/>
  <c r="L144" i="43"/>
  <c r="O135" i="40"/>
  <c r="N135" i="40"/>
  <c r="M135" i="40"/>
  <c r="K135" i="40"/>
  <c r="L135" i="40"/>
  <c r="N10" i="41"/>
  <c r="L10" i="41"/>
  <c r="M10" i="41"/>
  <c r="M8" i="39"/>
  <c r="L8" i="39"/>
  <c r="K8" i="39"/>
  <c r="I10" i="39"/>
  <c r="H10" i="39"/>
  <c r="G10" i="39"/>
  <c r="T9" i="40"/>
  <c r="S9" i="40"/>
  <c r="R9" i="40"/>
  <c r="Q9" i="40"/>
  <c r="P9" i="40"/>
  <c r="N11" i="40"/>
  <c r="M11" i="40"/>
  <c r="L11" i="40"/>
  <c r="I137" i="41"/>
  <c r="H137" i="41"/>
  <c r="G137" i="41"/>
  <c r="N12" i="42"/>
  <c r="M12" i="42"/>
  <c r="L12" i="42"/>
  <c r="H137" i="42"/>
  <c r="I137" i="42"/>
  <c r="G137" i="42"/>
  <c r="J8" i="43"/>
  <c r="H8" i="43"/>
  <c r="I8" i="43"/>
  <c r="N14" i="43"/>
  <c r="M14" i="43"/>
  <c r="L14" i="43"/>
  <c r="I136" i="43"/>
  <c r="H136" i="43"/>
  <c r="K136" i="43" s="1"/>
  <c r="G136" i="43"/>
  <c r="F146" i="43"/>
  <c r="N10" i="44"/>
  <c r="M10" i="44"/>
  <c r="L10" i="44"/>
  <c r="J6" i="40"/>
  <c r="I6" i="40"/>
  <c r="H6" i="40"/>
  <c r="T10" i="40"/>
  <c r="AA20" i="40" s="1"/>
  <c r="S10" i="40"/>
  <c r="R10" i="40"/>
  <c r="Q10" i="40"/>
  <c r="P10" i="40"/>
  <c r="N12" i="40"/>
  <c r="M12" i="40"/>
  <c r="L12" i="40"/>
  <c r="O134" i="40"/>
  <c r="N134" i="40"/>
  <c r="M134" i="40"/>
  <c r="L134" i="40"/>
  <c r="K134" i="40"/>
  <c r="I138" i="40"/>
  <c r="H138" i="40"/>
  <c r="G138" i="40"/>
  <c r="N12" i="41"/>
  <c r="M12" i="41"/>
  <c r="L12" i="41"/>
  <c r="L7" i="42"/>
  <c r="N7" i="42"/>
  <c r="M7" i="42"/>
  <c r="T10" i="41"/>
  <c r="AA20" i="41" s="1"/>
  <c r="S10" i="41"/>
  <c r="R10" i="41"/>
  <c r="Q10" i="41"/>
  <c r="P10" i="41"/>
  <c r="J6" i="42"/>
  <c r="I6" i="42"/>
  <c r="H6" i="42"/>
  <c r="J15" i="43"/>
  <c r="I15" i="43"/>
  <c r="H15" i="43"/>
  <c r="I142" i="43"/>
  <c r="G142" i="43"/>
  <c r="H142" i="43"/>
  <c r="K142" i="43" s="1"/>
  <c r="J12" i="44"/>
  <c r="I12" i="44"/>
  <c r="H12" i="44"/>
  <c r="I138" i="44"/>
  <c r="H138" i="44"/>
  <c r="G138" i="44"/>
  <c r="T8" i="39"/>
  <c r="S8" i="39"/>
  <c r="R8" i="39"/>
  <c r="P8" i="39"/>
  <c r="O8" i="39"/>
  <c r="Q8" i="39"/>
  <c r="L10" i="39"/>
  <c r="K10" i="39"/>
  <c r="M10" i="39"/>
  <c r="I128" i="39"/>
  <c r="H128" i="39"/>
  <c r="G128" i="39"/>
  <c r="T11" i="40"/>
  <c r="S11" i="40"/>
  <c r="R11" i="40"/>
  <c r="Q11" i="40"/>
  <c r="P11" i="40"/>
  <c r="O137" i="41"/>
  <c r="K137" i="41"/>
  <c r="N137" i="41"/>
  <c r="M137" i="41"/>
  <c r="L137" i="41"/>
  <c r="M9" i="42"/>
  <c r="H9" i="42"/>
  <c r="J9" i="42"/>
  <c r="I9" i="42"/>
  <c r="G138" i="42"/>
  <c r="I138" i="42"/>
  <c r="H138" i="42"/>
  <c r="H6" i="43"/>
  <c r="G16" i="43"/>
  <c r="J6" i="43"/>
  <c r="I6" i="43"/>
  <c r="T6" i="45"/>
  <c r="O16" i="45"/>
  <c r="S6" i="45"/>
  <c r="R6" i="45"/>
  <c r="Q6" i="45"/>
  <c r="P6" i="45"/>
  <c r="O124" i="39"/>
  <c r="N124" i="39"/>
  <c r="L124" i="39"/>
  <c r="M124" i="39"/>
  <c r="I137" i="40"/>
  <c r="H137" i="40"/>
  <c r="G137" i="40"/>
  <c r="T11" i="41"/>
  <c r="S11" i="41"/>
  <c r="R11" i="41"/>
  <c r="Q11" i="41"/>
  <c r="P11" i="41"/>
  <c r="T12" i="42"/>
  <c r="S12" i="42"/>
  <c r="R12" i="42"/>
  <c r="P12" i="42"/>
  <c r="Q12" i="42"/>
  <c r="O142" i="43"/>
  <c r="N142" i="43"/>
  <c r="M142" i="43"/>
  <c r="L142" i="43"/>
  <c r="T9" i="39"/>
  <c r="S9" i="39"/>
  <c r="N11" i="39"/>
  <c r="R9" i="39"/>
  <c r="Q9" i="39"/>
  <c r="P9" i="39"/>
  <c r="O9" i="39"/>
  <c r="T12" i="40"/>
  <c r="S12" i="40"/>
  <c r="R12" i="40"/>
  <c r="Q12" i="40"/>
  <c r="P12" i="40"/>
  <c r="O138" i="40"/>
  <c r="N138" i="40"/>
  <c r="M138" i="40"/>
  <c r="L138" i="40"/>
  <c r="K138" i="40"/>
  <c r="T12" i="41"/>
  <c r="S12" i="41"/>
  <c r="R12" i="41"/>
  <c r="Q12" i="41"/>
  <c r="P12" i="41"/>
  <c r="H136" i="41"/>
  <c r="I136" i="41"/>
  <c r="G136" i="41"/>
  <c r="O137" i="43"/>
  <c r="N137" i="43"/>
  <c r="M137" i="43"/>
  <c r="L137" i="43"/>
  <c r="N8" i="45"/>
  <c r="M8" i="45"/>
  <c r="L8" i="45"/>
  <c r="I127" i="39"/>
  <c r="H127" i="39"/>
  <c r="G127" i="39"/>
  <c r="F129" i="39"/>
  <c r="N6" i="41"/>
  <c r="M6" i="41"/>
  <c r="L6" i="41"/>
  <c r="N6" i="42"/>
  <c r="M6" i="42"/>
  <c r="L6" i="42"/>
  <c r="N9" i="42"/>
  <c r="L9" i="42"/>
  <c r="O138" i="42"/>
  <c r="N138" i="42"/>
  <c r="M138" i="42"/>
  <c r="K138" i="42"/>
  <c r="L138" i="42"/>
  <c r="J9" i="43"/>
  <c r="I9" i="43"/>
  <c r="H9" i="43"/>
  <c r="E16" i="44"/>
  <c r="F16" i="44" s="1"/>
  <c r="F6" i="44"/>
  <c r="S10" i="39"/>
  <c r="R10" i="39"/>
  <c r="Q10" i="39"/>
  <c r="P10" i="39"/>
  <c r="O10" i="39"/>
  <c r="T10" i="39"/>
  <c r="O128" i="39"/>
  <c r="N128" i="39"/>
  <c r="M128" i="39"/>
  <c r="L128" i="39"/>
  <c r="K128" i="39"/>
  <c r="I136" i="40"/>
  <c r="H136" i="40"/>
  <c r="G136" i="40"/>
  <c r="O138" i="43"/>
  <c r="N138" i="43"/>
  <c r="M138" i="43"/>
  <c r="L138" i="43"/>
  <c r="G16" i="44"/>
  <c r="J6" i="44"/>
  <c r="I6" i="44"/>
  <c r="H6" i="44"/>
  <c r="J10" i="45"/>
  <c r="I10" i="45"/>
  <c r="H10" i="45"/>
  <c r="N137" i="40"/>
  <c r="M137" i="40"/>
  <c r="L137" i="40"/>
  <c r="K137" i="40"/>
  <c r="O137" i="40"/>
  <c r="L136" i="41"/>
  <c r="O136" i="41"/>
  <c r="N136" i="41"/>
  <c r="M136" i="41"/>
  <c r="K136" i="41"/>
  <c r="J11" i="42"/>
  <c r="I11" i="42"/>
  <c r="H11" i="42"/>
  <c r="I7" i="39"/>
  <c r="H7" i="39"/>
  <c r="G7" i="39"/>
  <c r="I135" i="41"/>
  <c r="H135" i="41"/>
  <c r="G135" i="41"/>
  <c r="N10" i="42"/>
  <c r="M10" i="42"/>
  <c r="L10" i="42"/>
  <c r="J8" i="42"/>
  <c r="H8" i="42"/>
  <c r="I8" i="42"/>
  <c r="M8" i="42"/>
  <c r="J7" i="43"/>
  <c r="I7" i="43"/>
  <c r="H7" i="43"/>
  <c r="H135" i="40"/>
  <c r="G135" i="40"/>
  <c r="I135" i="40"/>
  <c r="I134" i="42"/>
  <c r="H134" i="42"/>
  <c r="G134" i="42"/>
  <c r="G6" i="39"/>
  <c r="H6" i="39"/>
  <c r="G8" i="39"/>
  <c r="H8" i="39"/>
  <c r="I8" i="39"/>
  <c r="P7" i="40"/>
  <c r="S7" i="40"/>
  <c r="T7" i="40"/>
  <c r="AA19" i="40" s="1"/>
  <c r="R7" i="40"/>
  <c r="Q7" i="40"/>
  <c r="H11" i="40"/>
  <c r="I11" i="40"/>
  <c r="J11" i="40"/>
  <c r="K136" i="40"/>
  <c r="N136" i="40"/>
  <c r="M136" i="40"/>
  <c r="O136" i="40"/>
  <c r="L136" i="40"/>
  <c r="N8" i="42"/>
  <c r="L8" i="42"/>
  <c r="T11" i="42"/>
  <c r="R11" i="42"/>
  <c r="P11" i="42"/>
  <c r="S11" i="42"/>
  <c r="Q11" i="42"/>
  <c r="J11" i="41"/>
  <c r="I11" i="41"/>
  <c r="H11" i="41"/>
  <c r="O135" i="41"/>
  <c r="M135" i="41"/>
  <c r="K135" i="41"/>
  <c r="L135" i="41"/>
  <c r="N135" i="41"/>
  <c r="N138" i="41"/>
  <c r="M138" i="41"/>
  <c r="O138" i="41"/>
  <c r="L138" i="41"/>
  <c r="K138" i="41"/>
  <c r="I136" i="42"/>
  <c r="H136" i="42"/>
  <c r="G136" i="42"/>
  <c r="T14" i="45"/>
  <c r="S14" i="45"/>
  <c r="R14" i="45"/>
  <c r="Q14" i="45"/>
  <c r="P14" i="45"/>
  <c r="O143" i="43"/>
  <c r="N143" i="43"/>
  <c r="L143" i="43"/>
  <c r="M143" i="43"/>
  <c r="O139" i="44"/>
  <c r="N139" i="44"/>
  <c r="M139" i="44"/>
  <c r="L139" i="44"/>
  <c r="I139" i="45"/>
  <c r="H139" i="45"/>
  <c r="K139" i="45" s="1"/>
  <c r="G139" i="45"/>
  <c r="T9" i="44"/>
  <c r="S9" i="44"/>
  <c r="R9" i="44"/>
  <c r="Q9" i="44"/>
  <c r="P9" i="44"/>
  <c r="N11" i="44"/>
  <c r="M11" i="44"/>
  <c r="L11" i="44"/>
  <c r="J13" i="44"/>
  <c r="I13" i="44"/>
  <c r="H13" i="44"/>
  <c r="O144" i="44"/>
  <c r="N144" i="44"/>
  <c r="M144" i="44"/>
  <c r="L144" i="44"/>
  <c r="T7" i="45"/>
  <c r="S7" i="45"/>
  <c r="R7" i="45"/>
  <c r="Q7" i="45"/>
  <c r="P7" i="45"/>
  <c r="N9" i="45"/>
  <c r="M9" i="45"/>
  <c r="L9" i="45"/>
  <c r="J11" i="45"/>
  <c r="I11" i="45"/>
  <c r="H11" i="45"/>
  <c r="T15" i="45"/>
  <c r="S15" i="45"/>
  <c r="R15" i="45"/>
  <c r="Q15" i="45"/>
  <c r="P15" i="45"/>
  <c r="O140" i="45"/>
  <c r="N140" i="45"/>
  <c r="M140" i="45"/>
  <c r="L140" i="45"/>
  <c r="I144" i="45"/>
  <c r="H144" i="45"/>
  <c r="K144" i="45" s="1"/>
  <c r="G144" i="45"/>
  <c r="I141" i="43"/>
  <c r="H141" i="43"/>
  <c r="K141" i="43" s="1"/>
  <c r="G141" i="43"/>
  <c r="I137" i="44"/>
  <c r="H137" i="44"/>
  <c r="G137" i="44"/>
  <c r="O145" i="45"/>
  <c r="N145" i="45"/>
  <c r="M145" i="45"/>
  <c r="L145" i="45"/>
  <c r="T10" i="44"/>
  <c r="S10" i="44"/>
  <c r="R10" i="44"/>
  <c r="Q10" i="44"/>
  <c r="P10" i="44"/>
  <c r="N12" i="44"/>
  <c r="M12" i="44"/>
  <c r="L12" i="44"/>
  <c r="J14" i="44"/>
  <c r="I14" i="44"/>
  <c r="H14" i="44"/>
  <c r="O138" i="44"/>
  <c r="N138" i="44"/>
  <c r="M138" i="44"/>
  <c r="L138" i="44"/>
  <c r="I142" i="44"/>
  <c r="H142" i="44"/>
  <c r="G142" i="44"/>
  <c r="T8" i="45"/>
  <c r="S8" i="45"/>
  <c r="R8" i="45"/>
  <c r="Q8" i="45"/>
  <c r="P8" i="45"/>
  <c r="N10" i="45"/>
  <c r="M10" i="45"/>
  <c r="L10" i="45"/>
  <c r="J12" i="45"/>
  <c r="I12" i="45"/>
  <c r="H12" i="45"/>
  <c r="I138" i="45"/>
  <c r="H138" i="45"/>
  <c r="K138" i="45" s="1"/>
  <c r="G138" i="45"/>
  <c r="O143" i="44"/>
  <c r="N143" i="44"/>
  <c r="M143" i="44"/>
  <c r="L143" i="44"/>
  <c r="O139" i="45"/>
  <c r="N139" i="45"/>
  <c r="M139" i="45"/>
  <c r="L139" i="45"/>
  <c r="I143" i="45"/>
  <c r="H143" i="45"/>
  <c r="G143" i="45"/>
  <c r="O136" i="43"/>
  <c r="N136" i="43"/>
  <c r="M136" i="43"/>
  <c r="J146" i="43"/>
  <c r="L136" i="43"/>
  <c r="I140" i="43"/>
  <c r="H140" i="43"/>
  <c r="K140" i="43" s="1"/>
  <c r="G140" i="43"/>
  <c r="J7" i="44"/>
  <c r="I7" i="44"/>
  <c r="H7" i="44"/>
  <c r="T11" i="44"/>
  <c r="S11" i="44"/>
  <c r="R11" i="44"/>
  <c r="Q11" i="44"/>
  <c r="P11" i="44"/>
  <c r="N13" i="44"/>
  <c r="M13" i="44"/>
  <c r="L13" i="44"/>
  <c r="J15" i="44"/>
  <c r="I15" i="44"/>
  <c r="H15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O144" i="45"/>
  <c r="N144" i="45"/>
  <c r="M144" i="45"/>
  <c r="L144" i="45"/>
  <c r="O137" i="42"/>
  <c r="N137" i="42"/>
  <c r="M137" i="42"/>
  <c r="L137" i="42"/>
  <c r="K137" i="42"/>
  <c r="O137" i="44"/>
  <c r="N137" i="44"/>
  <c r="M137" i="44"/>
  <c r="L137" i="44"/>
  <c r="I137" i="45"/>
  <c r="H137" i="45"/>
  <c r="G137" i="45"/>
  <c r="J10" i="43"/>
  <c r="I10" i="43"/>
  <c r="H10" i="43"/>
  <c r="K16" i="44"/>
  <c r="N6" i="44"/>
  <c r="M6" i="44"/>
  <c r="L6" i="44"/>
  <c r="J8" i="44"/>
  <c r="I8" i="44"/>
  <c r="H8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T10" i="45"/>
  <c r="S10" i="45"/>
  <c r="R10" i="45"/>
  <c r="Q10" i="45"/>
  <c r="P10" i="45"/>
  <c r="N12" i="45"/>
  <c r="M12" i="45"/>
  <c r="L12" i="45"/>
  <c r="J14" i="45"/>
  <c r="I14" i="45"/>
  <c r="H14" i="45"/>
  <c r="O138" i="45"/>
  <c r="N138" i="45"/>
  <c r="M138" i="45"/>
  <c r="L138" i="45"/>
  <c r="I142" i="45"/>
  <c r="H142" i="45"/>
  <c r="G142" i="45"/>
  <c r="I135" i="42"/>
  <c r="H135" i="42"/>
  <c r="G135" i="42"/>
  <c r="O143" i="45"/>
  <c r="N143" i="45"/>
  <c r="M143" i="45"/>
  <c r="L143" i="45"/>
  <c r="O136" i="42"/>
  <c r="N136" i="42"/>
  <c r="M136" i="42"/>
  <c r="L136" i="42"/>
  <c r="K136" i="42"/>
  <c r="J11" i="43"/>
  <c r="I11" i="43"/>
  <c r="H11" i="43"/>
  <c r="N7" i="44"/>
  <c r="M7" i="44"/>
  <c r="L7" i="44"/>
  <c r="J9" i="44"/>
  <c r="I9" i="44"/>
  <c r="H9" i="44"/>
  <c r="T13" i="44"/>
  <c r="S13" i="44"/>
  <c r="R13" i="44"/>
  <c r="Q13" i="44"/>
  <c r="P13" i="44"/>
  <c r="N15" i="44"/>
  <c r="M15" i="44"/>
  <c r="L15" i="44"/>
  <c r="O136" i="44"/>
  <c r="N136" i="44"/>
  <c r="M136" i="44"/>
  <c r="J146" i="44"/>
  <c r="L136" i="44"/>
  <c r="J7" i="45"/>
  <c r="I7" i="45"/>
  <c r="H7" i="45"/>
  <c r="T11" i="45"/>
  <c r="S11" i="45"/>
  <c r="R11" i="45"/>
  <c r="Q11" i="45"/>
  <c r="P11" i="45"/>
  <c r="N13" i="45"/>
  <c r="M13" i="45"/>
  <c r="L13" i="45"/>
  <c r="J15" i="45"/>
  <c r="I15" i="45"/>
  <c r="H15" i="45"/>
  <c r="I136" i="45"/>
  <c r="F146" i="45"/>
  <c r="H136" i="45"/>
  <c r="K136" i="45" s="1"/>
  <c r="G136" i="45"/>
  <c r="I12" i="41"/>
  <c r="J12" i="41"/>
  <c r="H12" i="41"/>
  <c r="N141" i="44"/>
  <c r="M141" i="44"/>
  <c r="L141" i="44"/>
  <c r="O141" i="44"/>
  <c r="N137" i="45"/>
  <c r="M137" i="45"/>
  <c r="L137" i="45"/>
  <c r="O137" i="45"/>
  <c r="I141" i="45"/>
  <c r="H141" i="45"/>
  <c r="K141" i="45" s="1"/>
  <c r="G141" i="45"/>
  <c r="J12" i="42"/>
  <c r="I12" i="42"/>
  <c r="H12" i="42"/>
  <c r="R6" i="44"/>
  <c r="Q6" i="44"/>
  <c r="P6" i="44"/>
  <c r="T6" i="44"/>
  <c r="S6" i="44"/>
  <c r="O16" i="44"/>
  <c r="N8" i="44"/>
  <c r="M8" i="44"/>
  <c r="L8" i="44"/>
  <c r="J10" i="44"/>
  <c r="I10" i="44"/>
  <c r="H10" i="44"/>
  <c r="R14" i="44"/>
  <c r="Q14" i="44"/>
  <c r="P14" i="44"/>
  <c r="T14" i="44"/>
  <c r="S14" i="44"/>
  <c r="N6" i="45"/>
  <c r="M6" i="45"/>
  <c r="L6" i="45"/>
  <c r="K16" i="45"/>
  <c r="J8" i="45"/>
  <c r="I8" i="45"/>
  <c r="H8" i="45"/>
  <c r="R12" i="45"/>
  <c r="Q12" i="45"/>
  <c r="P12" i="45"/>
  <c r="T12" i="45"/>
  <c r="S12" i="45"/>
  <c r="N14" i="45"/>
  <c r="M14" i="45"/>
  <c r="L14" i="45"/>
  <c r="M142" i="45"/>
  <c r="L142" i="45"/>
  <c r="O142" i="45"/>
  <c r="N142" i="45"/>
  <c r="L135" i="42"/>
  <c r="K135" i="42"/>
  <c r="O135" i="42"/>
  <c r="N135" i="42"/>
  <c r="M135" i="42"/>
  <c r="D11" i="46"/>
  <c r="D19" i="46"/>
  <c r="D12" i="47"/>
  <c r="D20" i="47"/>
  <c r="D13" i="48"/>
  <c r="D21" i="48"/>
  <c r="L11" i="42"/>
  <c r="N11" i="42"/>
  <c r="M11" i="42"/>
  <c r="F6" i="43"/>
  <c r="E16" i="43"/>
  <c r="F16" i="43" s="1"/>
  <c r="F14" i="43"/>
  <c r="P7" i="44"/>
  <c r="T7" i="44"/>
  <c r="R7" i="44"/>
  <c r="S7" i="44"/>
  <c r="Q7" i="44"/>
  <c r="L9" i="44"/>
  <c r="N9" i="44"/>
  <c r="M9" i="44"/>
  <c r="H11" i="44"/>
  <c r="J11" i="44"/>
  <c r="I11" i="44"/>
  <c r="F12" i="44"/>
  <c r="P15" i="44"/>
  <c r="T15" i="44"/>
  <c r="S15" i="44"/>
  <c r="R15" i="44"/>
  <c r="Q15" i="44"/>
  <c r="O140" i="44"/>
  <c r="N140" i="44"/>
  <c r="M140" i="44"/>
  <c r="L140" i="44"/>
  <c r="L7" i="45"/>
  <c r="N7" i="45"/>
  <c r="M7" i="45"/>
  <c r="H9" i="45"/>
  <c r="J9" i="45"/>
  <c r="I9" i="45"/>
  <c r="F10" i="45"/>
  <c r="P13" i="45"/>
  <c r="T13" i="45"/>
  <c r="S13" i="45"/>
  <c r="R13" i="45"/>
  <c r="Q13" i="45"/>
  <c r="L15" i="45"/>
  <c r="N15" i="45"/>
  <c r="M15" i="45"/>
  <c r="O136" i="45"/>
  <c r="N136" i="45"/>
  <c r="M136" i="45"/>
  <c r="L136" i="45"/>
  <c r="J146" i="45"/>
  <c r="G140" i="45"/>
  <c r="I140" i="45"/>
  <c r="H140" i="45"/>
  <c r="K140" i="45" s="1"/>
  <c r="I138" i="41"/>
  <c r="H138" i="41"/>
  <c r="G138" i="41"/>
  <c r="O145" i="44"/>
  <c r="N145" i="44"/>
  <c r="M145" i="44"/>
  <c r="L145" i="44"/>
  <c r="O141" i="45"/>
  <c r="N141" i="45"/>
  <c r="M141" i="45"/>
  <c r="L141" i="45"/>
  <c r="I145" i="45"/>
  <c r="H145" i="45"/>
  <c r="K145" i="45" s="1"/>
  <c r="G145" i="45"/>
  <c r="D12" i="46"/>
  <c r="D20" i="46"/>
  <c r="D13" i="47"/>
  <c r="D21" i="47"/>
  <c r="D14" i="48"/>
  <c r="F17" i="2"/>
  <c r="J6" i="3"/>
  <c r="H17" i="2"/>
  <c r="J6" i="2"/>
  <c r="V6" i="5"/>
  <c r="U6" i="5"/>
  <c r="T6" i="5"/>
  <c r="S6" i="5"/>
  <c r="J31" i="2"/>
  <c r="W6" i="5"/>
  <c r="K6" i="2"/>
  <c r="F18" i="2"/>
  <c r="K31" i="2"/>
  <c r="G18" i="2"/>
  <c r="L31" i="2"/>
  <c r="H18" i="2"/>
  <c r="L6" i="2"/>
  <c r="J58" i="2"/>
  <c r="J79" i="3"/>
  <c r="I6" i="6"/>
  <c r="J6" i="6"/>
  <c r="K6" i="6"/>
  <c r="I6" i="5"/>
  <c r="J6" i="5"/>
  <c r="K6" i="5"/>
  <c r="S6" i="6"/>
  <c r="Q6" i="6"/>
  <c r="L6" i="5"/>
  <c r="R6" i="6"/>
  <c r="M6" i="5"/>
  <c r="U11" i="12"/>
  <c r="U18" i="12"/>
  <c r="U22" i="12"/>
  <c r="U26" i="12"/>
  <c r="U30" i="12"/>
  <c r="K6" i="13"/>
  <c r="I6" i="13"/>
  <c r="J6" i="13"/>
  <c r="U8" i="12"/>
  <c r="U41" i="12"/>
  <c r="U53" i="12"/>
  <c r="U15" i="12"/>
  <c r="U19" i="12"/>
  <c r="U23" i="12"/>
  <c r="U27" i="12"/>
  <c r="V6" i="13"/>
  <c r="S20" i="13"/>
  <c r="U55" i="12"/>
  <c r="U51" i="12"/>
  <c r="U47" i="12"/>
  <c r="U43" i="12"/>
  <c r="U39" i="12"/>
  <c r="U35" i="12"/>
  <c r="U31" i="12"/>
  <c r="U54" i="12"/>
  <c r="U50" i="12"/>
  <c r="U46" i="12"/>
  <c r="U42" i="12"/>
  <c r="U38" i="12"/>
  <c r="U56" i="12"/>
  <c r="U52" i="12"/>
  <c r="U48" i="12"/>
  <c r="U44" i="12"/>
  <c r="U9" i="12"/>
  <c r="U57" i="12"/>
  <c r="U16" i="12"/>
  <c r="U20" i="12"/>
  <c r="U24" i="12"/>
  <c r="U28" i="12"/>
  <c r="O20" i="13"/>
  <c r="S5" i="12"/>
  <c r="G55" i="12"/>
  <c r="C56" i="12"/>
  <c r="U13" i="12"/>
  <c r="U40" i="12"/>
  <c r="T5" i="12"/>
  <c r="U6" i="12"/>
  <c r="D56" i="12"/>
  <c r="U10" i="12"/>
  <c r="U33" i="12"/>
  <c r="U45" i="12"/>
  <c r="U5" i="12"/>
  <c r="E56" i="12"/>
  <c r="A12" i="12"/>
  <c r="U17" i="12"/>
  <c r="U21" i="12"/>
  <c r="U25" i="12"/>
  <c r="U29" i="12"/>
  <c r="U36" i="12"/>
  <c r="V5" i="12"/>
  <c r="F56" i="12"/>
  <c r="E118" i="13"/>
  <c r="E160" i="13"/>
  <c r="E62" i="13"/>
  <c r="E104" i="13"/>
  <c r="E146" i="13"/>
  <c r="E48" i="13"/>
  <c r="E132" i="13"/>
  <c r="E34" i="13"/>
  <c r="G56" i="12"/>
  <c r="U32" i="12"/>
  <c r="P20" i="13"/>
  <c r="D53" i="12"/>
  <c r="D57" i="12" s="1"/>
  <c r="U7" i="12"/>
  <c r="U14" i="12"/>
  <c r="U49" i="12"/>
  <c r="R20" i="13"/>
  <c r="G160" i="13"/>
  <c r="C149" i="14"/>
  <c r="F35" i="15"/>
  <c r="F21" i="15"/>
  <c r="F49" i="15"/>
  <c r="F63" i="15"/>
  <c r="F77" i="15"/>
  <c r="F91" i="15"/>
  <c r="F119" i="15"/>
  <c r="F133" i="15"/>
  <c r="F147" i="15"/>
  <c r="F161" i="15"/>
  <c r="F76" i="13"/>
  <c r="G118" i="13"/>
  <c r="F34" i="13"/>
  <c r="G76" i="13"/>
  <c r="C132" i="13"/>
  <c r="C90" i="13"/>
  <c r="D132" i="13"/>
  <c r="Q20" i="13"/>
  <c r="C48" i="13"/>
  <c r="D90" i="13"/>
  <c r="O23" i="14"/>
  <c r="C121" i="14"/>
  <c r="F90" i="13"/>
  <c r="G132" i="13"/>
  <c r="Q23" i="14"/>
  <c r="F48" i="13"/>
  <c r="G90" i="13"/>
  <c r="C146" i="13"/>
  <c r="C93" i="14"/>
  <c r="G48" i="13"/>
  <c r="C104" i="13"/>
  <c r="D146" i="13"/>
  <c r="X7" i="15"/>
  <c r="C62" i="13"/>
  <c r="D104" i="13"/>
  <c r="C37" i="14"/>
  <c r="D20" i="13"/>
  <c r="D62" i="13"/>
  <c r="F146" i="13"/>
  <c r="Y7" i="15"/>
  <c r="F104" i="13"/>
  <c r="G146" i="13"/>
  <c r="F20" i="13"/>
  <c r="F62" i="13"/>
  <c r="G104" i="13"/>
  <c r="C160" i="13"/>
  <c r="U6" i="13"/>
  <c r="G20" i="13"/>
  <c r="G62" i="13"/>
  <c r="C118" i="13"/>
  <c r="D160" i="13"/>
  <c r="T9" i="14"/>
  <c r="C147" i="15"/>
  <c r="C161" i="15"/>
  <c r="C35" i="15"/>
  <c r="C21" i="15"/>
  <c r="C49" i="15"/>
  <c r="C77" i="15"/>
  <c r="C91" i="15"/>
  <c r="C105" i="15"/>
  <c r="C119" i="15"/>
  <c r="C133" i="15"/>
  <c r="F105" i="15"/>
  <c r="C76" i="13"/>
  <c r="D118" i="13"/>
  <c r="C79" i="14"/>
  <c r="D161" i="15"/>
  <c r="D35" i="15"/>
  <c r="D21" i="15"/>
  <c r="D49" i="15"/>
  <c r="D63" i="15"/>
  <c r="D91" i="15"/>
  <c r="D105" i="15"/>
  <c r="D119" i="15"/>
  <c r="D133" i="15"/>
  <c r="D147" i="15"/>
  <c r="C34" i="13"/>
  <c r="D76" i="13"/>
  <c r="C163" i="14"/>
  <c r="C135" i="14"/>
  <c r="C107" i="14"/>
  <c r="C65" i="14"/>
  <c r="T21" i="15"/>
  <c r="E161" i="15"/>
  <c r="E147" i="15"/>
  <c r="E133" i="15"/>
  <c r="G161" i="15"/>
  <c r="E119" i="15"/>
  <c r="G147" i="15"/>
  <c r="E147" i="17"/>
  <c r="E121" i="17"/>
  <c r="E149" i="17"/>
  <c r="E105" i="17"/>
  <c r="E79" i="17"/>
  <c r="E135" i="17"/>
  <c r="E161" i="17"/>
  <c r="E49" i="17"/>
  <c r="E23" i="17"/>
  <c r="E91" i="17"/>
  <c r="E65" i="17"/>
  <c r="E9" i="17"/>
  <c r="E133" i="17"/>
  <c r="E35" i="17"/>
  <c r="E77" i="17"/>
  <c r="E51" i="17"/>
  <c r="E93" i="17"/>
  <c r="E119" i="17"/>
  <c r="E107" i="17"/>
  <c r="E63" i="17"/>
  <c r="E37" i="17"/>
  <c r="E105" i="15"/>
  <c r="G133" i="15"/>
  <c r="U21" i="15"/>
  <c r="E77" i="15"/>
  <c r="G105" i="15"/>
  <c r="U7" i="16"/>
  <c r="E21" i="17"/>
  <c r="E63" i="15"/>
  <c r="G91" i="15"/>
  <c r="V7" i="16"/>
  <c r="I7" i="15"/>
  <c r="E49" i="15"/>
  <c r="G77" i="15"/>
  <c r="W7" i="16"/>
  <c r="J7" i="15"/>
  <c r="E21" i="15"/>
  <c r="E35" i="15"/>
  <c r="G63" i="15"/>
  <c r="K7" i="15"/>
  <c r="G49" i="15"/>
  <c r="C63" i="16"/>
  <c r="C37" i="16"/>
  <c r="C21" i="16"/>
  <c r="C105" i="16"/>
  <c r="C79" i="16"/>
  <c r="C147" i="16"/>
  <c r="C121" i="16"/>
  <c r="C49" i="16"/>
  <c r="C23" i="16"/>
  <c r="C91" i="16"/>
  <c r="C65" i="16"/>
  <c r="C9" i="16"/>
  <c r="C133" i="16"/>
  <c r="C107" i="16"/>
  <c r="C35" i="16"/>
  <c r="C77" i="16"/>
  <c r="C51" i="16"/>
  <c r="C119" i="16"/>
  <c r="C93" i="16"/>
  <c r="L7" i="15"/>
  <c r="G21" i="15"/>
  <c r="G35" i="15"/>
  <c r="D63" i="16"/>
  <c r="D37" i="16"/>
  <c r="D21" i="16"/>
  <c r="D105" i="16"/>
  <c r="D79" i="16"/>
  <c r="D147" i="16"/>
  <c r="D121" i="16"/>
  <c r="D49" i="16"/>
  <c r="D23" i="16"/>
  <c r="D91" i="16"/>
  <c r="D65" i="16"/>
  <c r="D9" i="16"/>
  <c r="D133" i="16"/>
  <c r="D107" i="16"/>
  <c r="D149" i="16"/>
  <c r="D35" i="16"/>
  <c r="D77" i="16"/>
  <c r="D51" i="16"/>
  <c r="D119" i="16"/>
  <c r="D93" i="16"/>
  <c r="D161" i="16"/>
  <c r="D135" i="16"/>
  <c r="S21" i="17"/>
  <c r="V7" i="17"/>
  <c r="M7" i="15"/>
  <c r="F105" i="16"/>
  <c r="F79" i="16"/>
  <c r="F147" i="16"/>
  <c r="F121" i="16"/>
  <c r="F49" i="16"/>
  <c r="F23" i="16"/>
  <c r="F91" i="16"/>
  <c r="F65" i="16"/>
  <c r="F9" i="16"/>
  <c r="F133" i="16"/>
  <c r="F107" i="16"/>
  <c r="F149" i="16"/>
  <c r="F35" i="16"/>
  <c r="F119" i="16"/>
  <c r="F93" i="16"/>
  <c r="F161" i="16"/>
  <c r="F135" i="16"/>
  <c r="F77" i="16"/>
  <c r="O21" i="17"/>
  <c r="Q9" i="17"/>
  <c r="P9" i="17"/>
  <c r="O9" i="17"/>
  <c r="F63" i="16"/>
  <c r="F21" i="16"/>
  <c r="G105" i="17"/>
  <c r="D107" i="17"/>
  <c r="D119" i="17"/>
  <c r="G135" i="17"/>
  <c r="D146" i="18"/>
  <c r="D120" i="18"/>
  <c r="D104" i="18"/>
  <c r="D160" i="18"/>
  <c r="D134" i="18"/>
  <c r="D118" i="18"/>
  <c r="D92" i="18"/>
  <c r="D148" i="18"/>
  <c r="D106" i="18"/>
  <c r="D90" i="18"/>
  <c r="D64" i="18"/>
  <c r="D48" i="18"/>
  <c r="D22" i="18"/>
  <c r="D132" i="18"/>
  <c r="D78" i="18"/>
  <c r="D62" i="18"/>
  <c r="D36" i="18"/>
  <c r="D76" i="18"/>
  <c r="D50" i="18"/>
  <c r="D34" i="18"/>
  <c r="Y6" i="18"/>
  <c r="X6" i="18"/>
  <c r="G37" i="16"/>
  <c r="G63" i="16"/>
  <c r="F37" i="17"/>
  <c r="F63" i="17"/>
  <c r="G79" i="17"/>
  <c r="E146" i="18"/>
  <c r="E120" i="18"/>
  <c r="E104" i="18"/>
  <c r="E160" i="18"/>
  <c r="E134" i="18"/>
  <c r="E118" i="18"/>
  <c r="E92" i="18"/>
  <c r="E148" i="18"/>
  <c r="E106" i="18"/>
  <c r="E90" i="18"/>
  <c r="E64" i="18"/>
  <c r="E48" i="18"/>
  <c r="E22" i="18"/>
  <c r="E132" i="18"/>
  <c r="E78" i="18"/>
  <c r="E62" i="18"/>
  <c r="E36" i="18"/>
  <c r="E20" i="18"/>
  <c r="E76" i="18"/>
  <c r="E50" i="18"/>
  <c r="E34" i="18"/>
  <c r="E8" i="18"/>
  <c r="E135" i="16"/>
  <c r="E161" i="16"/>
  <c r="U7" i="17"/>
  <c r="G37" i="17"/>
  <c r="G63" i="17"/>
  <c r="C93" i="17"/>
  <c r="F107" i="17"/>
  <c r="F119" i="17"/>
  <c r="E93" i="16"/>
  <c r="E119" i="16"/>
  <c r="C161" i="17"/>
  <c r="C135" i="17"/>
  <c r="C147" i="17"/>
  <c r="C121" i="17"/>
  <c r="C51" i="17"/>
  <c r="C77" i="17"/>
  <c r="D93" i="17"/>
  <c r="G107" i="17"/>
  <c r="G119" i="17"/>
  <c r="G146" i="18"/>
  <c r="G120" i="18"/>
  <c r="G104" i="18"/>
  <c r="G160" i="18"/>
  <c r="G134" i="18"/>
  <c r="G118" i="18"/>
  <c r="G92" i="18"/>
  <c r="G90" i="18"/>
  <c r="G64" i="18"/>
  <c r="G48" i="18"/>
  <c r="G22" i="18"/>
  <c r="G132" i="18"/>
  <c r="G78" i="18"/>
  <c r="G148" i="18"/>
  <c r="G62" i="18"/>
  <c r="G36" i="18"/>
  <c r="G20" i="18"/>
  <c r="G76" i="18"/>
  <c r="G50" i="18"/>
  <c r="G34" i="18"/>
  <c r="G106" i="18"/>
  <c r="S9" i="16"/>
  <c r="E51" i="16"/>
  <c r="E77" i="16"/>
  <c r="G135" i="16"/>
  <c r="G161" i="16"/>
  <c r="D133" i="17"/>
  <c r="W7" i="17"/>
  <c r="R9" i="17"/>
  <c r="C35" i="17"/>
  <c r="D51" i="17"/>
  <c r="D77" i="17"/>
  <c r="F93" i="17"/>
  <c r="D8" i="18"/>
  <c r="D20" i="18"/>
  <c r="O21" i="16"/>
  <c r="G51" i="16"/>
  <c r="G77" i="16"/>
  <c r="F105" i="17"/>
  <c r="F147" i="17"/>
  <c r="F121" i="17"/>
  <c r="F133" i="17"/>
  <c r="F149" i="17"/>
  <c r="F51" i="17"/>
  <c r="F77" i="17"/>
  <c r="G93" i="17"/>
  <c r="C133" i="17"/>
  <c r="P21" i="16"/>
  <c r="G35" i="16"/>
  <c r="E149" i="16"/>
  <c r="G147" i="17"/>
  <c r="G121" i="17"/>
  <c r="G133" i="17"/>
  <c r="G149" i="17"/>
  <c r="F35" i="17"/>
  <c r="G51" i="17"/>
  <c r="G77" i="17"/>
  <c r="G8" i="18"/>
  <c r="I7" i="16"/>
  <c r="Q21" i="16"/>
  <c r="E107" i="16"/>
  <c r="E133" i="16"/>
  <c r="C9" i="17"/>
  <c r="P21" i="17"/>
  <c r="G35" i="17"/>
  <c r="C65" i="17"/>
  <c r="C91" i="17"/>
  <c r="D121" i="17"/>
  <c r="J7" i="16"/>
  <c r="E9" i="16"/>
  <c r="R21" i="16"/>
  <c r="E65" i="16"/>
  <c r="E91" i="16"/>
  <c r="G149" i="16"/>
  <c r="I7" i="17"/>
  <c r="D9" i="17"/>
  <c r="Q21" i="17"/>
  <c r="C23" i="17"/>
  <c r="C49" i="17"/>
  <c r="D65" i="17"/>
  <c r="D91" i="17"/>
  <c r="T8" i="18"/>
  <c r="K7" i="16"/>
  <c r="S21" i="16"/>
  <c r="E23" i="16"/>
  <c r="E49" i="16"/>
  <c r="G107" i="16"/>
  <c r="G133" i="16"/>
  <c r="J7" i="17"/>
  <c r="R21" i="17"/>
  <c r="D23" i="17"/>
  <c r="D49" i="17"/>
  <c r="D147" i="17"/>
  <c r="G9" i="16"/>
  <c r="G65" i="16"/>
  <c r="G91" i="16"/>
  <c r="K7" i="17"/>
  <c r="F9" i="17"/>
  <c r="F65" i="17"/>
  <c r="F91" i="17"/>
  <c r="G23" i="16"/>
  <c r="G49" i="16"/>
  <c r="G9" i="17"/>
  <c r="F23" i="17"/>
  <c r="F49" i="17"/>
  <c r="G65" i="17"/>
  <c r="G91" i="17"/>
  <c r="D161" i="17"/>
  <c r="E121" i="16"/>
  <c r="E147" i="16"/>
  <c r="G23" i="17"/>
  <c r="G49" i="17"/>
  <c r="C79" i="17"/>
  <c r="C105" i="17"/>
  <c r="D135" i="17"/>
  <c r="T146" i="18"/>
  <c r="T120" i="18"/>
  <c r="T104" i="18"/>
  <c r="T160" i="18"/>
  <c r="T134" i="18"/>
  <c r="T118" i="18"/>
  <c r="T92" i="18"/>
  <c r="T148" i="18"/>
  <c r="T132" i="18"/>
  <c r="T90" i="18"/>
  <c r="T64" i="18"/>
  <c r="T48" i="18"/>
  <c r="T22" i="18"/>
  <c r="T78" i="18"/>
  <c r="T62" i="18"/>
  <c r="T36" i="18"/>
  <c r="T106" i="18"/>
  <c r="T76" i="18"/>
  <c r="T50" i="18"/>
  <c r="T34" i="18"/>
  <c r="E79" i="16"/>
  <c r="E105" i="16"/>
  <c r="C21" i="17"/>
  <c r="C37" i="17"/>
  <c r="C63" i="17"/>
  <c r="D79" i="17"/>
  <c r="D105" i="17"/>
  <c r="F161" i="17"/>
  <c r="U146" i="18"/>
  <c r="U120" i="18"/>
  <c r="U104" i="18"/>
  <c r="U160" i="18"/>
  <c r="U134" i="18"/>
  <c r="U118" i="18"/>
  <c r="U92" i="18"/>
  <c r="U148" i="18"/>
  <c r="U132" i="18"/>
  <c r="U90" i="18"/>
  <c r="U64" i="18"/>
  <c r="U48" i="18"/>
  <c r="U22" i="18"/>
  <c r="U78" i="18"/>
  <c r="U62" i="18"/>
  <c r="U36" i="18"/>
  <c r="U20" i="18"/>
  <c r="U106" i="18"/>
  <c r="U76" i="18"/>
  <c r="U50" i="18"/>
  <c r="U34" i="18"/>
  <c r="U8" i="18"/>
  <c r="E21" i="16"/>
  <c r="E37" i="16"/>
  <c r="E63" i="16"/>
  <c r="G121" i="16"/>
  <c r="G147" i="16"/>
  <c r="D21" i="17"/>
  <c r="D37" i="17"/>
  <c r="D63" i="17"/>
  <c r="C107" i="17"/>
  <c r="C119" i="17"/>
  <c r="F135" i="17"/>
  <c r="G161" i="17"/>
  <c r="N36" i="18"/>
  <c r="C50" i="18"/>
  <c r="S50" i="18"/>
  <c r="N62" i="18"/>
  <c r="C76" i="18"/>
  <c r="M78" i="18"/>
  <c r="N92" i="18"/>
  <c r="C146" i="18"/>
  <c r="C120" i="18"/>
  <c r="C104" i="18"/>
  <c r="C160" i="18"/>
  <c r="C134" i="18"/>
  <c r="C148" i="18"/>
  <c r="S146" i="18"/>
  <c r="S120" i="18"/>
  <c r="S104" i="18"/>
  <c r="S160" i="18"/>
  <c r="S134" i="18"/>
  <c r="S148" i="18"/>
  <c r="O36" i="18"/>
  <c r="O62" i="18"/>
  <c r="N78" i="18"/>
  <c r="O92" i="18"/>
  <c r="K120" i="18"/>
  <c r="T161" i="19"/>
  <c r="T147" i="19"/>
  <c r="T133" i="19"/>
  <c r="T135" i="19"/>
  <c r="T105" i="19"/>
  <c r="T93" i="19"/>
  <c r="T149" i="19"/>
  <c r="T91" i="19"/>
  <c r="T51" i="19"/>
  <c r="T49" i="19"/>
  <c r="T23" i="19"/>
  <c r="T21" i="19"/>
  <c r="T77" i="19"/>
  <c r="T65" i="19"/>
  <c r="T119" i="19"/>
  <c r="T79" i="19"/>
  <c r="T121" i="19"/>
  <c r="T107" i="19"/>
  <c r="T37" i="19"/>
  <c r="T35" i="19"/>
  <c r="T63" i="19"/>
  <c r="S7" i="19"/>
  <c r="Y7" i="19" s="1"/>
  <c r="T9" i="19"/>
  <c r="F34" i="18"/>
  <c r="V34" i="18"/>
  <c r="K48" i="18"/>
  <c r="O78" i="18"/>
  <c r="S106" i="18"/>
  <c r="L120" i="18"/>
  <c r="M160" i="18"/>
  <c r="L48" i="18"/>
  <c r="F50" i="18"/>
  <c r="V50" i="18"/>
  <c r="K64" i="18"/>
  <c r="K90" i="18"/>
  <c r="M120" i="18"/>
  <c r="M134" i="18"/>
  <c r="F146" i="18"/>
  <c r="F120" i="18"/>
  <c r="F104" i="18"/>
  <c r="F160" i="18"/>
  <c r="F134" i="18"/>
  <c r="F118" i="18"/>
  <c r="F92" i="18"/>
  <c r="F148" i="18"/>
  <c r="V146" i="18"/>
  <c r="V120" i="18"/>
  <c r="V104" i="18"/>
  <c r="V160" i="18"/>
  <c r="V134" i="18"/>
  <c r="V118" i="18"/>
  <c r="V92" i="18"/>
  <c r="V148" i="18"/>
  <c r="C20" i="18"/>
  <c r="S20" i="18"/>
  <c r="M22" i="18"/>
  <c r="M48" i="18"/>
  <c r="L64" i="18"/>
  <c r="L90" i="18"/>
  <c r="N134" i="18"/>
  <c r="M90" i="18"/>
  <c r="S92" i="18"/>
  <c r="V106" i="18"/>
  <c r="K146" i="18"/>
  <c r="O22" i="18"/>
  <c r="O48" i="18"/>
  <c r="N64" i="18"/>
  <c r="C78" i="18"/>
  <c r="S78" i="18"/>
  <c r="N90" i="18"/>
  <c r="C132" i="18"/>
  <c r="M146" i="18"/>
  <c r="I6" i="18"/>
  <c r="F20" i="18"/>
  <c r="V20" i="18"/>
  <c r="K34" i="18"/>
  <c r="O64" i="18"/>
  <c r="O90" i="18"/>
  <c r="J6" i="18"/>
  <c r="L34" i="18"/>
  <c r="F36" i="18"/>
  <c r="V36" i="18"/>
  <c r="K50" i="18"/>
  <c r="F62" i="18"/>
  <c r="V62" i="18"/>
  <c r="K160" i="18"/>
  <c r="K134" i="18"/>
  <c r="K118" i="18"/>
  <c r="K92" i="18"/>
  <c r="K148" i="18"/>
  <c r="K132" i="18"/>
  <c r="K106" i="18"/>
  <c r="M8" i="18"/>
  <c r="M34" i="18"/>
  <c r="L50" i="18"/>
  <c r="F78" i="18"/>
  <c r="V78" i="18"/>
  <c r="C118" i="18"/>
  <c r="F132" i="18"/>
  <c r="L160" i="18"/>
  <c r="L134" i="18"/>
  <c r="L118" i="18"/>
  <c r="L92" i="18"/>
  <c r="L148" i="18"/>
  <c r="L132" i="18"/>
  <c r="L106" i="18"/>
  <c r="L146" i="18"/>
  <c r="N8" i="18"/>
  <c r="C22" i="18"/>
  <c r="S22" i="18"/>
  <c r="N34" i="18"/>
  <c r="C48" i="18"/>
  <c r="S48" i="18"/>
  <c r="M50" i="18"/>
  <c r="K104" i="18"/>
  <c r="N118" i="18"/>
  <c r="M118" i="18"/>
  <c r="M92" i="18"/>
  <c r="M148" i="18"/>
  <c r="M132" i="18"/>
  <c r="M106" i="18"/>
  <c r="O34" i="18"/>
  <c r="N50" i="18"/>
  <c r="C64" i="18"/>
  <c r="S64" i="18"/>
  <c r="C90" i="18"/>
  <c r="S90" i="18"/>
  <c r="L104" i="18"/>
  <c r="O118" i="18"/>
  <c r="C161" i="19"/>
  <c r="C121" i="19"/>
  <c r="C119" i="19"/>
  <c r="C93" i="19"/>
  <c r="C91" i="19"/>
  <c r="C147" i="19"/>
  <c r="C135" i="19"/>
  <c r="C133" i="19"/>
  <c r="C77" i="19"/>
  <c r="C65" i="19"/>
  <c r="C149" i="19"/>
  <c r="C51" i="19"/>
  <c r="C49" i="19"/>
  <c r="C107" i="19"/>
  <c r="C79" i="19"/>
  <c r="C105" i="19"/>
  <c r="C63" i="19"/>
  <c r="C37" i="19"/>
  <c r="C23" i="19"/>
  <c r="C35" i="19"/>
  <c r="C9" i="19"/>
  <c r="C21" i="19"/>
  <c r="N148" i="18"/>
  <c r="N132" i="18"/>
  <c r="N106" i="18"/>
  <c r="N146" i="18"/>
  <c r="N120" i="18"/>
  <c r="N160" i="18"/>
  <c r="K20" i="18"/>
  <c r="O50" i="18"/>
  <c r="M104" i="18"/>
  <c r="C106" i="18"/>
  <c r="S132" i="18"/>
  <c r="O148" i="18"/>
  <c r="O132" i="18"/>
  <c r="O106" i="18"/>
  <c r="O146" i="18"/>
  <c r="O120" i="18"/>
  <c r="O104" i="18"/>
  <c r="O160" i="18"/>
  <c r="O134" i="18"/>
  <c r="L20" i="18"/>
  <c r="F22" i="18"/>
  <c r="V22" i="18"/>
  <c r="K36" i="18"/>
  <c r="F48" i="18"/>
  <c r="V48" i="18"/>
  <c r="K62" i="18"/>
  <c r="N104" i="18"/>
  <c r="M20" i="18"/>
  <c r="L36" i="18"/>
  <c r="L62" i="18"/>
  <c r="F64" i="18"/>
  <c r="V64" i="18"/>
  <c r="K78" i="18"/>
  <c r="F90" i="18"/>
  <c r="V90" i="18"/>
  <c r="Q6" i="18"/>
  <c r="C8" i="18"/>
  <c r="S8" i="18"/>
  <c r="N20" i="18"/>
  <c r="C34" i="18"/>
  <c r="S34" i="18"/>
  <c r="M36" i="18"/>
  <c r="M62" i="18"/>
  <c r="L78" i="18"/>
  <c r="C92" i="18"/>
  <c r="F106" i="18"/>
  <c r="S118" i="18"/>
  <c r="V132" i="18"/>
  <c r="Z59" i="19"/>
  <c r="P7" i="19"/>
  <c r="E93" i="19"/>
  <c r="R7" i="19"/>
  <c r="D161" i="19"/>
  <c r="D147" i="19"/>
  <c r="D135" i="19"/>
  <c r="D133" i="19"/>
  <c r="D149" i="19"/>
  <c r="D121" i="19"/>
  <c r="D77" i="19"/>
  <c r="D65" i="19"/>
  <c r="D51" i="19"/>
  <c r="D49" i="19"/>
  <c r="D23" i="19"/>
  <c r="D21" i="19"/>
  <c r="D107" i="19"/>
  <c r="D79" i="19"/>
  <c r="D105" i="19"/>
  <c r="D93" i="19"/>
  <c r="D119" i="19"/>
  <c r="D91" i="19"/>
  <c r="Z159" i="19"/>
  <c r="Z157" i="19"/>
  <c r="Z155" i="19"/>
  <c r="Z151" i="19"/>
  <c r="Z146" i="19"/>
  <c r="Z152" i="19"/>
  <c r="Z145" i="19"/>
  <c r="Z142" i="19"/>
  <c r="Z137" i="19"/>
  <c r="Z154" i="19"/>
  <c r="Z156" i="19"/>
  <c r="Z144" i="19"/>
  <c r="Z158" i="19"/>
  <c r="Z141" i="19"/>
  <c r="Z131" i="19"/>
  <c r="Z129" i="19"/>
  <c r="Z127" i="19"/>
  <c r="Z123" i="19"/>
  <c r="Z118" i="19"/>
  <c r="Z116" i="19"/>
  <c r="Z114" i="19"/>
  <c r="Z112" i="19"/>
  <c r="Z110" i="19"/>
  <c r="Z103" i="19"/>
  <c r="Z101" i="19"/>
  <c r="Z99" i="19"/>
  <c r="Z95" i="19"/>
  <c r="Z90" i="19"/>
  <c r="Z88" i="19"/>
  <c r="Z86" i="19"/>
  <c r="Z84" i="19"/>
  <c r="Z82" i="19"/>
  <c r="Z160" i="19"/>
  <c r="Z138" i="19"/>
  <c r="Z130" i="19"/>
  <c r="Z140" i="19"/>
  <c r="Z96" i="19"/>
  <c r="Z62" i="19"/>
  <c r="Z60" i="19"/>
  <c r="Z58" i="19"/>
  <c r="Z56" i="19"/>
  <c r="Z54" i="19"/>
  <c r="Z47" i="19"/>
  <c r="Z45" i="19"/>
  <c r="Z43" i="19"/>
  <c r="Z39" i="19"/>
  <c r="Z34" i="19"/>
  <c r="Z32" i="19"/>
  <c r="Z30" i="19"/>
  <c r="Z28" i="19"/>
  <c r="Z128" i="19"/>
  <c r="Z98" i="19"/>
  <c r="Z76" i="19"/>
  <c r="Z126" i="19"/>
  <c r="Z72" i="19"/>
  <c r="Z115" i="19"/>
  <c r="Z100" i="19"/>
  <c r="Z81" i="19"/>
  <c r="Z75" i="19"/>
  <c r="Z143" i="19"/>
  <c r="Z124" i="19"/>
  <c r="Z102" i="19"/>
  <c r="Z71" i="19"/>
  <c r="Z68" i="19"/>
  <c r="Z74" i="19"/>
  <c r="Z89" i="19"/>
  <c r="Z113" i="19"/>
  <c r="Z87" i="19"/>
  <c r="Z132" i="19"/>
  <c r="Z117" i="19"/>
  <c r="Z109" i="19"/>
  <c r="Z85" i="19"/>
  <c r="Z73" i="19"/>
  <c r="Z70" i="19"/>
  <c r="D37" i="19"/>
  <c r="E161" i="19"/>
  <c r="E147" i="19"/>
  <c r="E135" i="19"/>
  <c r="E133" i="19"/>
  <c r="E107" i="19"/>
  <c r="E105" i="19"/>
  <c r="E149" i="19"/>
  <c r="E77" i="19"/>
  <c r="E65" i="19"/>
  <c r="E51" i="19"/>
  <c r="E49" i="19"/>
  <c r="E79" i="19"/>
  <c r="E119" i="19"/>
  <c r="E91" i="19"/>
  <c r="E121" i="19"/>
  <c r="V161" i="19"/>
  <c r="V147" i="19"/>
  <c r="V133" i="19"/>
  <c r="V107" i="19"/>
  <c r="V105" i="19"/>
  <c r="V135" i="19"/>
  <c r="V149" i="19"/>
  <c r="V91" i="19"/>
  <c r="V51" i="19"/>
  <c r="V49" i="19"/>
  <c r="V77" i="19"/>
  <c r="V65" i="19"/>
  <c r="V119" i="19"/>
  <c r="V79" i="19"/>
  <c r="V121" i="19"/>
  <c r="V63" i="19"/>
  <c r="V37" i="19"/>
  <c r="V93" i="19"/>
  <c r="Z16" i="19"/>
  <c r="E37" i="19"/>
  <c r="Z48" i="19"/>
  <c r="Z53" i="19"/>
  <c r="F147" i="19"/>
  <c r="F135" i="19"/>
  <c r="F133" i="19"/>
  <c r="F107" i="19"/>
  <c r="F105" i="19"/>
  <c r="F149" i="19"/>
  <c r="F161" i="19"/>
  <c r="F77" i="19"/>
  <c r="F65" i="19"/>
  <c r="F51" i="19"/>
  <c r="F49" i="19"/>
  <c r="F79" i="19"/>
  <c r="F93" i="19"/>
  <c r="F63" i="19"/>
  <c r="F37" i="19"/>
  <c r="F119" i="19"/>
  <c r="F91" i="19"/>
  <c r="F121" i="19"/>
  <c r="Z11" i="19"/>
  <c r="Z17" i="19"/>
  <c r="Z29" i="19"/>
  <c r="I7" i="19"/>
  <c r="X7" i="19"/>
  <c r="Z61" i="19"/>
  <c r="H7" i="19"/>
  <c r="Z7" i="19"/>
  <c r="J7" i="19"/>
  <c r="Z18" i="19"/>
  <c r="Z12" i="19"/>
  <c r="Z19" i="19"/>
  <c r="Z67" i="19"/>
  <c r="Z104" i="19"/>
  <c r="Z26" i="19"/>
  <c r="V35" i="19"/>
  <c r="Z33" i="19"/>
  <c r="N7" i="19"/>
  <c r="Z20" i="19"/>
  <c r="Z40" i="19"/>
  <c r="E134" i="21"/>
  <c r="C92" i="21"/>
  <c r="D78" i="21"/>
  <c r="E92" i="21"/>
  <c r="E78" i="21"/>
  <c r="F92" i="21"/>
  <c r="C148" i="21"/>
  <c r="C106" i="21"/>
  <c r="C64" i="21"/>
  <c r="C22" i="21"/>
  <c r="C162" i="21"/>
  <c r="C120" i="21"/>
  <c r="C78" i="21"/>
  <c r="D148" i="21"/>
  <c r="D106" i="21"/>
  <c r="D64" i="21"/>
  <c r="D22" i="21"/>
  <c r="D162" i="21"/>
  <c r="D120" i="21"/>
  <c r="E22" i="21"/>
  <c r="C36" i="21"/>
  <c r="E148" i="21"/>
  <c r="E106" i="21"/>
  <c r="E162" i="21"/>
  <c r="E120" i="21"/>
  <c r="F106" i="21"/>
  <c r="F64" i="21"/>
  <c r="F22" i="21"/>
  <c r="F162" i="21"/>
  <c r="F120" i="21"/>
  <c r="F78" i="21"/>
  <c r="E36" i="21"/>
  <c r="P21" i="22"/>
  <c r="I8" i="21"/>
  <c r="H8" i="21"/>
  <c r="F36" i="21"/>
  <c r="R21" i="22"/>
  <c r="G119" i="22"/>
  <c r="Q21" i="22"/>
  <c r="G63" i="22"/>
  <c r="D105" i="22"/>
  <c r="S21" i="22"/>
  <c r="F105" i="22"/>
  <c r="T21" i="22"/>
  <c r="G105" i="22"/>
  <c r="H105" i="22"/>
  <c r="C105" i="22"/>
  <c r="C91" i="22"/>
  <c r="C77" i="22"/>
  <c r="C161" i="22"/>
  <c r="V7" i="22"/>
  <c r="C21" i="22"/>
  <c r="D91" i="22"/>
  <c r="D77" i="22"/>
  <c r="D161" i="22"/>
  <c r="D147" i="22"/>
  <c r="W7" i="22"/>
  <c r="D21" i="22"/>
  <c r="C133" i="22"/>
  <c r="E91" i="22"/>
  <c r="E77" i="22"/>
  <c r="E161" i="22"/>
  <c r="E147" i="22"/>
  <c r="X7" i="22"/>
  <c r="E21" i="22"/>
  <c r="D133" i="22"/>
  <c r="F77" i="22"/>
  <c r="F161" i="22"/>
  <c r="F147" i="22"/>
  <c r="F133" i="22"/>
  <c r="F21" i="22"/>
  <c r="C35" i="22"/>
  <c r="F91" i="22"/>
  <c r="C119" i="22"/>
  <c r="E133" i="22"/>
  <c r="G77" i="22"/>
  <c r="G161" i="22"/>
  <c r="G147" i="22"/>
  <c r="G133" i="22"/>
  <c r="G21" i="22"/>
  <c r="G91" i="22"/>
  <c r="D119" i="22"/>
  <c r="H161" i="22"/>
  <c r="H147" i="22"/>
  <c r="H133" i="22"/>
  <c r="H119" i="22"/>
  <c r="H21" i="22"/>
  <c r="E35" i="22"/>
  <c r="C49" i="22"/>
  <c r="H91" i="22"/>
  <c r="E119" i="22"/>
  <c r="F35" i="22"/>
  <c r="D49" i="22"/>
  <c r="F119" i="22"/>
  <c r="C147" i="22"/>
  <c r="I6" i="26"/>
  <c r="J6" i="26"/>
  <c r="C146" i="26"/>
  <c r="C90" i="26"/>
  <c r="G146" i="26"/>
  <c r="G90" i="26"/>
  <c r="C104" i="26"/>
  <c r="D104" i="26"/>
  <c r="C62" i="26"/>
  <c r="E104" i="26"/>
  <c r="C20" i="26"/>
  <c r="F104" i="26"/>
  <c r="G104" i="26"/>
  <c r="C132" i="26"/>
  <c r="F132" i="26"/>
  <c r="D132" i="26"/>
  <c r="D160" i="26"/>
  <c r="G20" i="26"/>
  <c r="C76" i="26"/>
  <c r="C118" i="26"/>
  <c r="G132" i="26"/>
  <c r="E132" i="26"/>
  <c r="E118" i="26"/>
  <c r="E160" i="26"/>
  <c r="C34" i="26"/>
  <c r="D76" i="26"/>
  <c r="D118" i="26"/>
  <c r="C160" i="26"/>
  <c r="F118" i="26"/>
  <c r="F160" i="26"/>
  <c r="D34" i="26"/>
  <c r="E76" i="26"/>
  <c r="G118" i="26"/>
  <c r="G160" i="26"/>
  <c r="E34" i="26"/>
  <c r="F76" i="26"/>
  <c r="C48" i="28"/>
  <c r="C76" i="28"/>
  <c r="C90" i="28"/>
  <c r="C118" i="28"/>
  <c r="C132" i="28"/>
  <c r="C160" i="28"/>
  <c r="C62" i="28"/>
  <c r="C104" i="28"/>
  <c r="C146" i="28"/>
  <c r="C20" i="28"/>
  <c r="C34" i="28"/>
  <c r="D62" i="28"/>
  <c r="D76" i="28"/>
  <c r="D90" i="28"/>
  <c r="D104" i="28"/>
  <c r="D118" i="28"/>
  <c r="D132" i="28"/>
  <c r="D146" i="28"/>
  <c r="D48" i="28"/>
  <c r="D20" i="28"/>
  <c r="D34" i="28"/>
  <c r="D160" i="28"/>
  <c r="C62" i="27"/>
  <c r="C118" i="27"/>
  <c r="C132" i="27"/>
  <c r="E76" i="28"/>
  <c r="E90" i="28"/>
  <c r="E104" i="28"/>
  <c r="E118" i="28"/>
  <c r="E132" i="28"/>
  <c r="E146" i="28"/>
  <c r="E160" i="28"/>
  <c r="E62" i="28"/>
  <c r="E48" i="28"/>
  <c r="E20" i="28"/>
  <c r="L6" i="28"/>
  <c r="E34" i="28"/>
  <c r="D62" i="27"/>
  <c r="D118" i="27"/>
  <c r="D132" i="27"/>
  <c r="F90" i="28"/>
  <c r="F104" i="28"/>
  <c r="F118" i="28"/>
  <c r="F132" i="28"/>
  <c r="F146" i="28"/>
  <c r="F160" i="28"/>
  <c r="F48" i="28"/>
  <c r="F20" i="28"/>
  <c r="F34" i="28"/>
  <c r="F76" i="28"/>
  <c r="E62" i="27"/>
  <c r="E118" i="27"/>
  <c r="E132" i="27"/>
  <c r="E20" i="27"/>
  <c r="F62" i="27"/>
  <c r="C104" i="27"/>
  <c r="F118" i="27"/>
  <c r="F132" i="27"/>
  <c r="C160" i="27"/>
  <c r="F20" i="27"/>
  <c r="G62" i="27"/>
  <c r="D104" i="27"/>
  <c r="G118" i="27"/>
  <c r="G132" i="27"/>
  <c r="D160" i="27"/>
  <c r="G20" i="27"/>
  <c r="C76" i="27"/>
  <c r="E104" i="27"/>
  <c r="E146" i="27"/>
  <c r="C34" i="27"/>
  <c r="D76" i="27"/>
  <c r="F104" i="27"/>
  <c r="F146" i="27"/>
  <c r="D34" i="27"/>
  <c r="E76" i="27"/>
  <c r="G104" i="27"/>
  <c r="G146" i="27"/>
  <c r="E34" i="27"/>
  <c r="F76" i="27"/>
  <c r="F34" i="27"/>
  <c r="G76" i="27"/>
  <c r="E160" i="27"/>
  <c r="I6" i="27"/>
  <c r="G34" i="27"/>
  <c r="C90" i="27"/>
  <c r="F160" i="27"/>
  <c r="G62" i="28"/>
  <c r="G76" i="28"/>
  <c r="G104" i="28"/>
  <c r="G118" i="28"/>
  <c r="G132" i="28"/>
  <c r="G146" i="28"/>
  <c r="G160" i="28"/>
  <c r="I6" i="28"/>
  <c r="J6" i="28"/>
  <c r="K6" i="28"/>
  <c r="G90" i="28"/>
  <c r="G34" i="28"/>
  <c r="G20" i="28"/>
  <c r="N8" i="30"/>
  <c r="G48" i="28"/>
  <c r="H74" i="30"/>
  <c r="J119" i="30"/>
  <c r="F121" i="30"/>
  <c r="F123" i="30"/>
  <c r="N124" i="30"/>
  <c r="L126" i="30"/>
  <c r="F129" i="30"/>
  <c r="H121" i="30"/>
  <c r="L119" i="30"/>
  <c r="J121" i="30"/>
  <c r="H123" i="30"/>
  <c r="F127" i="30"/>
  <c r="H129" i="30"/>
  <c r="H131" i="30"/>
  <c r="F82" i="30"/>
  <c r="F118" i="30"/>
  <c r="L121" i="30"/>
  <c r="H127" i="30"/>
  <c r="F65" i="30"/>
  <c r="N119" i="30"/>
  <c r="N121" i="30"/>
  <c r="J123" i="30"/>
  <c r="F125" i="30"/>
  <c r="J127" i="30"/>
  <c r="J129" i="30"/>
  <c r="J131" i="30"/>
  <c r="F76" i="30"/>
  <c r="F79" i="30"/>
  <c r="H82" i="30"/>
  <c r="H125" i="30"/>
  <c r="L131" i="30"/>
  <c r="J63" i="30"/>
  <c r="H65" i="30"/>
  <c r="J74" i="30"/>
  <c r="H84" i="30"/>
  <c r="F120" i="30"/>
  <c r="L123" i="30"/>
  <c r="J125" i="30"/>
  <c r="L127" i="30"/>
  <c r="L129" i="30"/>
  <c r="N162" i="30"/>
  <c r="H120" i="30"/>
  <c r="L125" i="30"/>
  <c r="D162" i="30"/>
  <c r="F86" i="30"/>
  <c r="F84" i="30"/>
  <c r="J120" i="30"/>
  <c r="F122" i="30"/>
  <c r="N123" i="30"/>
  <c r="H81" i="30"/>
  <c r="H77" i="30"/>
  <c r="H87" i="30"/>
  <c r="H78" i="30"/>
  <c r="J53" i="30"/>
  <c r="F56" i="30"/>
  <c r="J57" i="30"/>
  <c r="F62" i="30"/>
  <c r="J76" i="30"/>
  <c r="J79" i="30"/>
  <c r="F96" i="30"/>
  <c r="F130" i="30"/>
  <c r="J84" i="30"/>
  <c r="J82" i="30"/>
  <c r="J60" i="30"/>
  <c r="H62" i="30"/>
  <c r="F81" i="30"/>
  <c r="L120" i="30"/>
  <c r="H122" i="30"/>
  <c r="F124" i="30"/>
  <c r="F126" i="30"/>
  <c r="F128" i="30"/>
  <c r="H130" i="30"/>
  <c r="L87" i="30"/>
  <c r="L78" i="30"/>
  <c r="L85" i="30"/>
  <c r="L79" i="30"/>
  <c r="L75" i="30"/>
  <c r="L53" i="30"/>
  <c r="H56" i="30"/>
  <c r="L57" i="30"/>
  <c r="L60" i="30"/>
  <c r="F64" i="30"/>
  <c r="F75" i="30"/>
  <c r="L76" i="30"/>
  <c r="F78" i="30"/>
  <c r="F83" i="30"/>
  <c r="L86" i="30"/>
  <c r="H124" i="30"/>
  <c r="J130" i="30"/>
  <c r="F59" i="30"/>
  <c r="J62" i="30"/>
  <c r="F119" i="30"/>
  <c r="N120" i="30"/>
  <c r="J122" i="30"/>
  <c r="J124" i="30"/>
  <c r="H126" i="30"/>
  <c r="H128" i="30"/>
  <c r="L130" i="30"/>
  <c r="J140" i="30"/>
  <c r="D52" i="30"/>
  <c r="F55" i="30"/>
  <c r="J56" i="30"/>
  <c r="H64" i="30"/>
  <c r="H75" i="30"/>
  <c r="J81" i="30"/>
  <c r="H83" i="30"/>
  <c r="F85" i="30"/>
  <c r="L122" i="30"/>
  <c r="J128" i="30"/>
  <c r="F52" i="30"/>
  <c r="H59" i="30"/>
  <c r="J78" i="30"/>
  <c r="H119" i="30"/>
  <c r="N122" i="30"/>
  <c r="L124" i="30"/>
  <c r="J126" i="30"/>
  <c r="L128" i="30"/>
  <c r="N140" i="30"/>
  <c r="F43" i="31"/>
  <c r="F52" i="31"/>
  <c r="H60" i="31"/>
  <c r="F103" i="31"/>
  <c r="F109" i="31"/>
  <c r="F100" i="31"/>
  <c r="F104" i="31"/>
  <c r="F107" i="31"/>
  <c r="F101" i="31"/>
  <c r="F97" i="31"/>
  <c r="F86" i="31"/>
  <c r="F84" i="31"/>
  <c r="F82" i="31"/>
  <c r="F63" i="31"/>
  <c r="F57" i="31"/>
  <c r="F53" i="31"/>
  <c r="F99" i="31"/>
  <c r="F78" i="31"/>
  <c r="F39" i="31"/>
  <c r="F36" i="31"/>
  <c r="F32" i="31"/>
  <c r="F75" i="31"/>
  <c r="F42" i="31"/>
  <c r="F61" i="31"/>
  <c r="F58" i="31"/>
  <c r="F54" i="31"/>
  <c r="F30" i="31"/>
  <c r="F102" i="31"/>
  <c r="F83" i="31"/>
  <c r="F81" i="31"/>
  <c r="F37" i="31"/>
  <c r="F33" i="31"/>
  <c r="F64" i="31"/>
  <c r="F76" i="31"/>
  <c r="F40" i="31"/>
  <c r="F85" i="31"/>
  <c r="F79" i="31"/>
  <c r="F59" i="31"/>
  <c r="F55" i="31"/>
  <c r="F108" i="31"/>
  <c r="F62" i="31"/>
  <c r="F105" i="31"/>
  <c r="F229" i="30"/>
  <c r="J230" i="30"/>
  <c r="N231" i="30"/>
  <c r="F233" i="30"/>
  <c r="J234" i="30"/>
  <c r="J237" i="30"/>
  <c r="F239" i="30"/>
  <c r="L240" i="30"/>
  <c r="F272" i="30"/>
  <c r="J8" i="31"/>
  <c r="H104" i="31"/>
  <c r="H107" i="31"/>
  <c r="H101" i="31"/>
  <c r="H97" i="31"/>
  <c r="H83" i="31"/>
  <c r="H80" i="31"/>
  <c r="H99" i="31"/>
  <c r="H78" i="31"/>
  <c r="H39" i="31"/>
  <c r="H36" i="31"/>
  <c r="H32" i="31"/>
  <c r="H75" i="31"/>
  <c r="H42" i="31"/>
  <c r="H61" i="31"/>
  <c r="H58" i="31"/>
  <c r="H54" i="31"/>
  <c r="H109" i="31"/>
  <c r="H102" i="31"/>
  <c r="H81" i="31"/>
  <c r="H37" i="31"/>
  <c r="H33" i="31"/>
  <c r="H30" i="31"/>
  <c r="H64" i="31"/>
  <c r="H76" i="31"/>
  <c r="H40" i="31"/>
  <c r="H59" i="31"/>
  <c r="H55" i="31"/>
  <c r="H106" i="31"/>
  <c r="H100" i="31"/>
  <c r="H98" i="31"/>
  <c r="H87" i="31"/>
  <c r="H85" i="31"/>
  <c r="H79" i="31"/>
  <c r="H43" i="31"/>
  <c r="H34" i="31"/>
  <c r="H108" i="31"/>
  <c r="H62" i="31"/>
  <c r="H65" i="31"/>
  <c r="H56" i="31"/>
  <c r="H103" i="31"/>
  <c r="H63" i="31"/>
  <c r="F41" i="31"/>
  <c r="L52" i="31"/>
  <c r="H57" i="31"/>
  <c r="F80" i="31"/>
  <c r="H105" i="31"/>
  <c r="F207" i="30"/>
  <c r="J208" i="30"/>
  <c r="N209" i="30"/>
  <c r="F211" i="30"/>
  <c r="J212" i="30"/>
  <c r="J215" i="30"/>
  <c r="F217" i="30"/>
  <c r="L218" i="30"/>
  <c r="H229" i="30"/>
  <c r="L230" i="30"/>
  <c r="H233" i="30"/>
  <c r="L234" i="30"/>
  <c r="F236" i="30"/>
  <c r="L237" i="30"/>
  <c r="H239" i="30"/>
  <c r="J272" i="30"/>
  <c r="N102" i="31"/>
  <c r="N98" i="31"/>
  <c r="N99" i="31"/>
  <c r="N76" i="31"/>
  <c r="N55" i="31"/>
  <c r="N30" i="31"/>
  <c r="N100" i="31"/>
  <c r="N79" i="31"/>
  <c r="N34" i="31"/>
  <c r="N77" i="31"/>
  <c r="N56" i="31"/>
  <c r="N35" i="31"/>
  <c r="N57" i="31"/>
  <c r="N53" i="31"/>
  <c r="N33" i="31"/>
  <c r="N36" i="31"/>
  <c r="H41" i="31"/>
  <c r="H53" i="31"/>
  <c r="N74" i="31"/>
  <c r="L96" i="31"/>
  <c r="F106" i="31"/>
  <c r="D30" i="31"/>
  <c r="N80" i="31"/>
  <c r="F189" i="30"/>
  <c r="J190" i="30"/>
  <c r="J193" i="30"/>
  <c r="F195" i="30"/>
  <c r="L196" i="30"/>
  <c r="H207" i="30"/>
  <c r="L208" i="30"/>
  <c r="H211" i="30"/>
  <c r="L212" i="30"/>
  <c r="F214" i="30"/>
  <c r="L215" i="30"/>
  <c r="H217" i="30"/>
  <c r="J229" i="30"/>
  <c r="N230" i="30"/>
  <c r="F232" i="30"/>
  <c r="J233" i="30"/>
  <c r="N234" i="30"/>
  <c r="H236" i="30"/>
  <c r="J239" i="30"/>
  <c r="F241" i="30"/>
  <c r="L281" i="30"/>
  <c r="H82" i="31"/>
  <c r="N97" i="31"/>
  <c r="F31" i="31"/>
  <c r="H214" i="30"/>
  <c r="J217" i="30"/>
  <c r="F219" i="30"/>
  <c r="L229" i="30"/>
  <c r="H232" i="30"/>
  <c r="L233" i="30"/>
  <c r="J236" i="30"/>
  <c r="F238" i="30"/>
  <c r="L239" i="30"/>
  <c r="H241" i="30"/>
  <c r="F34" i="31"/>
  <c r="F38" i="31"/>
  <c r="F98" i="31"/>
  <c r="H31" i="31"/>
  <c r="H84" i="31"/>
  <c r="J189" i="30"/>
  <c r="N190" i="30"/>
  <c r="H192" i="30"/>
  <c r="J195" i="30"/>
  <c r="F197" i="30"/>
  <c r="L207" i="30"/>
  <c r="H210" i="30"/>
  <c r="L211" i="30"/>
  <c r="J214" i="30"/>
  <c r="F216" i="30"/>
  <c r="L217" i="30"/>
  <c r="H219" i="30"/>
  <c r="N229" i="30"/>
  <c r="F231" i="30"/>
  <c r="J232" i="30"/>
  <c r="N233" i="30"/>
  <c r="F235" i="30"/>
  <c r="L236" i="30"/>
  <c r="H238" i="30"/>
  <c r="J241" i="30"/>
  <c r="H273" i="30"/>
  <c r="L282" i="30"/>
  <c r="F35" i="31"/>
  <c r="H38" i="31"/>
  <c r="N58" i="31"/>
  <c r="N75" i="31"/>
  <c r="J285" i="30"/>
  <c r="H282" i="30"/>
  <c r="L280" i="30"/>
  <c r="F279" i="30"/>
  <c r="N277" i="30"/>
  <c r="J276" i="30"/>
  <c r="F275" i="30"/>
  <c r="N273" i="30"/>
  <c r="H285" i="30"/>
  <c r="L283" i="30"/>
  <c r="F282" i="30"/>
  <c r="J280" i="30"/>
  <c r="L277" i="30"/>
  <c r="H276" i="30"/>
  <c r="L273" i="30"/>
  <c r="F285" i="30"/>
  <c r="J283" i="30"/>
  <c r="H280" i="30"/>
  <c r="N278" i="30"/>
  <c r="J277" i="30"/>
  <c r="F276" i="30"/>
  <c r="N274" i="30"/>
  <c r="J273" i="30"/>
  <c r="L284" i="30"/>
  <c r="F283" i="30"/>
  <c r="J281" i="30"/>
  <c r="J278" i="30"/>
  <c r="F277" i="30"/>
  <c r="N275" i="30"/>
  <c r="J274" i="30"/>
  <c r="F273" i="30"/>
  <c r="L275" i="30"/>
  <c r="N54" i="31"/>
  <c r="F65" i="31"/>
  <c r="J82" i="31"/>
  <c r="J84" i="31"/>
  <c r="AV7" i="35"/>
  <c r="AU7" i="35"/>
  <c r="AT7" i="35"/>
  <c r="AS7" i="35"/>
  <c r="AR7" i="35"/>
  <c r="M95" i="31"/>
  <c r="N96" i="31" s="1"/>
  <c r="N58" i="33"/>
  <c r="N55" i="33"/>
  <c r="N52" i="33"/>
  <c r="W29" i="35"/>
  <c r="V29" i="35"/>
  <c r="J107" i="31"/>
  <c r="J101" i="31"/>
  <c r="J97" i="31"/>
  <c r="J86" i="31"/>
  <c r="J105" i="31"/>
  <c r="J102" i="31"/>
  <c r="J98" i="31"/>
  <c r="J56" i="31"/>
  <c r="J65" i="31"/>
  <c r="F96" i="31"/>
  <c r="L105" i="31"/>
  <c r="L102" i="31"/>
  <c r="L98" i="31"/>
  <c r="L81" i="31"/>
  <c r="L108" i="31"/>
  <c r="L31" i="31"/>
  <c r="L35" i="31"/>
  <c r="J38" i="31"/>
  <c r="L41" i="31"/>
  <c r="J77" i="31"/>
  <c r="L103" i="31"/>
  <c r="L56" i="31"/>
  <c r="J62" i="31"/>
  <c r="L65" i="31"/>
  <c r="L77" i="31"/>
  <c r="J108" i="31"/>
  <c r="N30" i="33"/>
  <c r="N32" i="33"/>
  <c r="N57" i="33"/>
  <c r="J34" i="31"/>
  <c r="J43" i="31"/>
  <c r="J79" i="31"/>
  <c r="J85" i="31"/>
  <c r="J87" i="31"/>
  <c r="J100" i="31"/>
  <c r="J106" i="31"/>
  <c r="J55" i="31"/>
  <c r="J59" i="31"/>
  <c r="L62" i="31"/>
  <c r="J83" i="31"/>
  <c r="J104" i="31"/>
  <c r="N80" i="33"/>
  <c r="N77" i="33"/>
  <c r="N74" i="33"/>
  <c r="N78" i="33"/>
  <c r="N79" i="33"/>
  <c r="F258" i="30"/>
  <c r="L259" i="30"/>
  <c r="H261" i="30"/>
  <c r="L34" i="31"/>
  <c r="J40" i="31"/>
  <c r="L43" i="31"/>
  <c r="J76" i="31"/>
  <c r="L79" i="31"/>
  <c r="L83" i="31"/>
  <c r="L85" i="31"/>
  <c r="L87" i="31"/>
  <c r="L100" i="31"/>
  <c r="L106" i="31"/>
  <c r="J30" i="31"/>
  <c r="L55" i="31"/>
  <c r="L59" i="31"/>
  <c r="J64" i="31"/>
  <c r="L104" i="31"/>
  <c r="N252" i="30"/>
  <c r="F254" i="30"/>
  <c r="J255" i="30"/>
  <c r="N256" i="30"/>
  <c r="H258" i="30"/>
  <c r="J261" i="30"/>
  <c r="F263" i="30"/>
  <c r="L30" i="31"/>
  <c r="J33" i="31"/>
  <c r="J37" i="31"/>
  <c r="L40" i="31"/>
  <c r="L76" i="31"/>
  <c r="J81" i="31"/>
  <c r="J109" i="31"/>
  <c r="J54" i="31"/>
  <c r="J58" i="31"/>
  <c r="J61" i="31"/>
  <c r="L64" i="31"/>
  <c r="N33" i="33"/>
  <c r="N53" i="33"/>
  <c r="H254" i="30"/>
  <c r="L255" i="30"/>
  <c r="J258" i="30"/>
  <c r="F260" i="30"/>
  <c r="L261" i="30"/>
  <c r="L33" i="31"/>
  <c r="L37" i="31"/>
  <c r="J42" i="31"/>
  <c r="J75" i="31"/>
  <c r="L97" i="31"/>
  <c r="L109" i="31"/>
  <c r="N35" i="33"/>
  <c r="V18" i="35"/>
  <c r="V10" i="35"/>
  <c r="V13" i="35"/>
  <c r="V16" i="35"/>
  <c r="V8" i="35"/>
  <c r="AB15" i="35"/>
  <c r="V17" i="35"/>
  <c r="H18" i="35"/>
  <c r="V7" i="35"/>
  <c r="H16" i="35"/>
  <c r="H8" i="35"/>
  <c r="H11" i="35"/>
  <c r="H14" i="35"/>
  <c r="AB8" i="35"/>
  <c r="V12" i="35"/>
  <c r="H7" i="35"/>
  <c r="AB11" i="35"/>
  <c r="AB14" i="35"/>
  <c r="AB17" i="35"/>
  <c r="AB9" i="35"/>
  <c r="AB7" i="35"/>
  <c r="H9" i="35"/>
  <c r="H13" i="35"/>
  <c r="N10" i="33"/>
  <c r="V11" i="35"/>
  <c r="AB12" i="35"/>
  <c r="V15" i="35"/>
  <c r="AB16" i="35"/>
  <c r="H17" i="35"/>
  <c r="AB18" i="35"/>
  <c r="N102" i="33"/>
  <c r="I5" i="37"/>
  <c r="J5" i="37"/>
  <c r="L5" i="39"/>
  <c r="M5" i="39"/>
  <c r="K5" i="39"/>
  <c r="N15" i="35"/>
  <c r="N12" i="35"/>
  <c r="AK29" i="35"/>
  <c r="AJ7" i="35"/>
  <c r="AL29" i="35"/>
  <c r="AK7" i="35"/>
  <c r="N9" i="35"/>
  <c r="T5" i="42"/>
  <c r="P5" i="42"/>
  <c r="R5" i="42"/>
  <c r="S5" i="42"/>
  <c r="T5" i="39"/>
  <c r="R5" i="39"/>
  <c r="Q5" i="39"/>
  <c r="P5" i="39"/>
  <c r="O5" i="39"/>
  <c r="F10" i="40"/>
  <c r="F9" i="40"/>
  <c r="F8" i="40"/>
  <c r="F7" i="40"/>
  <c r="I5" i="40"/>
  <c r="F6" i="40"/>
  <c r="S5" i="39"/>
  <c r="F5" i="40"/>
  <c r="O133" i="42"/>
  <c r="N133" i="42"/>
  <c r="L133" i="42"/>
  <c r="M133" i="42"/>
  <c r="K133" i="42"/>
  <c r="C129" i="39"/>
  <c r="L133" i="40"/>
  <c r="I133" i="40"/>
  <c r="H133" i="40"/>
  <c r="G133" i="40"/>
  <c r="Q5" i="37"/>
  <c r="O133" i="40"/>
  <c r="F10" i="41"/>
  <c r="F9" i="41"/>
  <c r="F8" i="41"/>
  <c r="F7" i="41"/>
  <c r="F5" i="41"/>
  <c r="L133" i="41"/>
  <c r="I133" i="41"/>
  <c r="H133" i="41"/>
  <c r="G133" i="41"/>
  <c r="M5" i="41"/>
  <c r="J5" i="41"/>
  <c r="I5" i="41"/>
  <c r="H5" i="41"/>
  <c r="O133" i="41"/>
  <c r="I5" i="36"/>
  <c r="N5" i="43"/>
  <c r="M5" i="43"/>
  <c r="J5" i="44"/>
  <c r="H5" i="44"/>
  <c r="T5" i="43"/>
  <c r="S5" i="43"/>
  <c r="R5" i="43"/>
  <c r="Q5" i="43"/>
  <c r="P5" i="43"/>
  <c r="I5" i="44"/>
  <c r="D129" i="39"/>
  <c r="L5" i="40"/>
  <c r="G123" i="39"/>
  <c r="E129" i="39"/>
  <c r="M5" i="40"/>
  <c r="K133" i="40"/>
  <c r="L5" i="41"/>
  <c r="K133" i="41"/>
  <c r="I123" i="39"/>
  <c r="M133" i="40"/>
  <c r="N5" i="41"/>
  <c r="M133" i="41"/>
  <c r="P5" i="40"/>
  <c r="N133" i="40"/>
  <c r="N133" i="41"/>
  <c r="K123" i="39"/>
  <c r="Q5" i="40"/>
  <c r="P5" i="41"/>
  <c r="G5" i="39"/>
  <c r="L123" i="39"/>
  <c r="R5" i="40"/>
  <c r="Q5" i="41"/>
  <c r="L5" i="42"/>
  <c r="C146" i="43"/>
  <c r="M123" i="39"/>
  <c r="S5" i="41"/>
  <c r="N5" i="42"/>
  <c r="G135" i="43"/>
  <c r="E146" i="43"/>
  <c r="R5" i="45"/>
  <c r="F5" i="45"/>
  <c r="H135" i="43"/>
  <c r="L5" i="44"/>
  <c r="H5" i="45"/>
  <c r="I135" i="43"/>
  <c r="M5" i="44"/>
  <c r="K135" i="43"/>
  <c r="G135" i="44"/>
  <c r="L135" i="43"/>
  <c r="P5" i="44"/>
  <c r="H135" i="44"/>
  <c r="L5" i="45"/>
  <c r="C16" i="43"/>
  <c r="M135" i="43"/>
  <c r="Q5" i="44"/>
  <c r="I135" i="44"/>
  <c r="M5" i="45"/>
  <c r="N135" i="43"/>
  <c r="R5" i="44"/>
  <c r="N5" i="45"/>
  <c r="O135" i="43"/>
  <c r="S5" i="44"/>
  <c r="E7" i="52" l="1"/>
  <c r="G73" i="52"/>
  <c r="J74" i="52"/>
  <c r="N74" i="52"/>
  <c r="C139" i="51"/>
  <c r="D140" i="51" s="1"/>
  <c r="C73" i="51"/>
  <c r="D74" i="51" s="1"/>
  <c r="C253" i="51"/>
  <c r="D254" i="51" s="1"/>
  <c r="C161" i="51"/>
  <c r="D162" i="51" s="1"/>
  <c r="C205" i="51"/>
  <c r="D206" i="51" s="1"/>
  <c r="C183" i="51"/>
  <c r="D184" i="51" s="1"/>
  <c r="C51" i="51"/>
  <c r="D52" i="51" s="1"/>
  <c r="C95" i="51"/>
  <c r="D96" i="51" s="1"/>
  <c r="C117" i="51"/>
  <c r="D118" i="51" s="1"/>
  <c r="D8" i="51"/>
  <c r="C227" i="51"/>
  <c r="D228" i="51" s="1"/>
  <c r="C29" i="51"/>
  <c r="D30" i="51" s="1"/>
  <c r="L52" i="52"/>
  <c r="J96" i="52"/>
  <c r="J30" i="52"/>
  <c r="J8" i="50"/>
  <c r="G7" i="50"/>
  <c r="I29" i="49"/>
  <c r="J30" i="49" s="1"/>
  <c r="I271" i="49"/>
  <c r="J272" i="49" s="1"/>
  <c r="I183" i="49"/>
  <c r="J184" i="49" s="1"/>
  <c r="I95" i="49"/>
  <c r="J96" i="49" s="1"/>
  <c r="I205" i="49"/>
  <c r="J206" i="49" s="1"/>
  <c r="I117" i="49"/>
  <c r="J118" i="49" s="1"/>
  <c r="I51" i="49"/>
  <c r="J52" i="49" s="1"/>
  <c r="I73" i="49"/>
  <c r="J74" i="49" s="1"/>
  <c r="I227" i="49"/>
  <c r="J228" i="49" s="1"/>
  <c r="I139" i="49"/>
  <c r="J140" i="49" s="1"/>
  <c r="G7" i="49"/>
  <c r="I249" i="49"/>
  <c r="J250" i="49" s="1"/>
  <c r="I161" i="49"/>
  <c r="J162" i="49" s="1"/>
  <c r="J8" i="49"/>
  <c r="K143" i="45"/>
  <c r="J51" i="18"/>
  <c r="K142" i="45"/>
  <c r="J18" i="19"/>
  <c r="J28" i="18"/>
  <c r="J12" i="19"/>
  <c r="J13" i="18"/>
  <c r="K137" i="43"/>
  <c r="Z9" i="19"/>
  <c r="Z46" i="19"/>
  <c r="Z42" i="19"/>
  <c r="Z25" i="19"/>
  <c r="Z15" i="19"/>
  <c r="Z44" i="19"/>
  <c r="Z31" i="19"/>
  <c r="Z14" i="19"/>
  <c r="Z57" i="19"/>
  <c r="J9" i="18"/>
  <c r="J11" i="18"/>
  <c r="J25" i="19"/>
  <c r="J18" i="18"/>
  <c r="K137" i="45"/>
  <c r="J10" i="19"/>
  <c r="G144" i="44"/>
  <c r="I144" i="44"/>
  <c r="H144" i="44"/>
  <c r="H13" i="43"/>
  <c r="J13" i="43"/>
  <c r="I13" i="43"/>
  <c r="H139" i="44"/>
  <c r="G139" i="44"/>
  <c r="I139" i="44"/>
  <c r="H143" i="43"/>
  <c r="K143" i="43" s="1"/>
  <c r="G143" i="43"/>
  <c r="I143" i="43"/>
  <c r="L139" i="43"/>
  <c r="N139" i="43"/>
  <c r="O139" i="43"/>
  <c r="M139" i="43"/>
  <c r="I138" i="43"/>
  <c r="H138" i="43"/>
  <c r="K138" i="43" s="1"/>
  <c r="G138" i="43"/>
  <c r="J12" i="43"/>
  <c r="I12" i="43"/>
  <c r="H12" i="43"/>
  <c r="I145" i="44"/>
  <c r="H145" i="44"/>
  <c r="K145" i="44" s="1"/>
  <c r="G145" i="44"/>
  <c r="N145" i="43"/>
  <c r="M145" i="43"/>
  <c r="L145" i="43"/>
  <c r="O145" i="43"/>
  <c r="I140" i="44"/>
  <c r="H140" i="44"/>
  <c r="K140" i="44" s="1"/>
  <c r="G140" i="44"/>
  <c r="I144" i="43"/>
  <c r="H144" i="43"/>
  <c r="K144" i="43" s="1"/>
  <c r="G144" i="43"/>
  <c r="O140" i="43"/>
  <c r="N140" i="43"/>
  <c r="M140" i="43"/>
  <c r="L140" i="43"/>
  <c r="I139" i="43"/>
  <c r="H139" i="43"/>
  <c r="K139" i="43" s="1"/>
  <c r="G139" i="43"/>
  <c r="I141" i="44"/>
  <c r="H141" i="44"/>
  <c r="K141" i="44" s="1"/>
  <c r="G141" i="44"/>
  <c r="I145" i="43"/>
  <c r="H145" i="43"/>
  <c r="K145" i="43" s="1"/>
  <c r="G145" i="43"/>
  <c r="O141" i="43"/>
  <c r="N141" i="43"/>
  <c r="M141" i="43"/>
  <c r="L141" i="43"/>
  <c r="I136" i="44"/>
  <c r="F146" i="44"/>
  <c r="H136" i="44"/>
  <c r="K136" i="44" s="1"/>
  <c r="G136" i="44"/>
  <c r="I143" i="44"/>
  <c r="H143" i="44"/>
  <c r="K143" i="44" s="1"/>
  <c r="G143" i="44"/>
  <c r="T10" i="43"/>
  <c r="P10" i="43"/>
  <c r="S10" i="43"/>
  <c r="R10" i="43"/>
  <c r="Q10" i="43"/>
  <c r="N7" i="43"/>
  <c r="M7" i="43"/>
  <c r="L7" i="43"/>
  <c r="N13" i="43"/>
  <c r="M13" i="43"/>
  <c r="L13" i="43"/>
  <c r="L8" i="41"/>
  <c r="N8" i="41"/>
  <c r="Q6" i="41"/>
  <c r="P6" i="41"/>
  <c r="T6" i="41"/>
  <c r="R6" i="41"/>
  <c r="S6" i="41"/>
  <c r="L127" i="39"/>
  <c r="K127" i="39"/>
  <c r="J129" i="39"/>
  <c r="O127" i="39"/>
  <c r="N127" i="39"/>
  <c r="M127" i="39"/>
  <c r="N8" i="40"/>
  <c r="L8" i="40"/>
  <c r="R6" i="40"/>
  <c r="Q6" i="40"/>
  <c r="P6" i="40"/>
  <c r="T6" i="40"/>
  <c r="S6" i="40"/>
  <c r="I126" i="39"/>
  <c r="H126" i="39"/>
  <c r="G126" i="39"/>
  <c r="T12" i="43"/>
  <c r="S12" i="43"/>
  <c r="R12" i="43"/>
  <c r="Q12" i="43"/>
  <c r="P12" i="43"/>
  <c r="N7" i="41"/>
  <c r="M7" i="41"/>
  <c r="L7" i="41"/>
  <c r="J9" i="40"/>
  <c r="I9" i="40"/>
  <c r="H9" i="40"/>
  <c r="M9" i="40"/>
  <c r="N7" i="40"/>
  <c r="M7" i="40"/>
  <c r="L7" i="40"/>
  <c r="K16" i="43"/>
  <c r="N6" i="43"/>
  <c r="L6" i="43"/>
  <c r="M6" i="43"/>
  <c r="L12" i="43"/>
  <c r="N12" i="43"/>
  <c r="M12" i="43"/>
  <c r="M8" i="40"/>
  <c r="J8" i="40"/>
  <c r="I8" i="40"/>
  <c r="H8" i="40"/>
  <c r="N6" i="40"/>
  <c r="M6" i="40"/>
  <c r="L6" i="40"/>
  <c r="J7" i="40"/>
  <c r="I7" i="40"/>
  <c r="H7" i="40"/>
  <c r="T11" i="43"/>
  <c r="S11" i="43"/>
  <c r="R11" i="43"/>
  <c r="Q11" i="43"/>
  <c r="P11" i="43"/>
  <c r="T13" i="43"/>
  <c r="S13" i="43"/>
  <c r="R13" i="43"/>
  <c r="Q13" i="43"/>
  <c r="P13" i="43"/>
  <c r="T6" i="43"/>
  <c r="O16" i="43"/>
  <c r="S6" i="43"/>
  <c r="R6" i="43"/>
  <c r="Q6" i="43"/>
  <c r="P6" i="43"/>
  <c r="T14" i="43"/>
  <c r="S14" i="43"/>
  <c r="R14" i="43"/>
  <c r="Q14" i="43"/>
  <c r="P14" i="43"/>
  <c r="T7" i="43"/>
  <c r="S7" i="43"/>
  <c r="R7" i="43"/>
  <c r="Q7" i="43"/>
  <c r="P7" i="43"/>
  <c r="T15" i="43"/>
  <c r="S15" i="43"/>
  <c r="R15" i="43"/>
  <c r="Q15" i="43"/>
  <c r="P15" i="43"/>
  <c r="R8" i="43"/>
  <c r="Q8" i="43"/>
  <c r="P8" i="43"/>
  <c r="T8" i="43"/>
  <c r="S8" i="43"/>
  <c r="P9" i="43"/>
  <c r="R9" i="43"/>
  <c r="T9" i="43"/>
  <c r="S9" i="43"/>
  <c r="Q9" i="43"/>
  <c r="N15" i="43"/>
  <c r="M15" i="43"/>
  <c r="L15" i="43"/>
  <c r="N8" i="43"/>
  <c r="M8" i="43"/>
  <c r="L8" i="43"/>
  <c r="N9" i="43"/>
  <c r="M9" i="43"/>
  <c r="L9" i="43"/>
  <c r="N10" i="43"/>
  <c r="M10" i="43"/>
  <c r="L10" i="43"/>
  <c r="L11" i="43"/>
  <c r="N11" i="43"/>
  <c r="M11" i="43"/>
  <c r="P35" i="37"/>
  <c r="Q35" i="37"/>
  <c r="Q14" i="37"/>
  <c r="P14" i="37"/>
  <c r="J21" i="36"/>
  <c r="I21" i="36"/>
  <c r="P22" i="37"/>
  <c r="Q22" i="37"/>
  <c r="P19" i="37"/>
  <c r="Q19" i="37"/>
  <c r="P15" i="37"/>
  <c r="Q15" i="37"/>
  <c r="I38" i="36"/>
  <c r="J38" i="36"/>
  <c r="I22" i="36"/>
  <c r="J22" i="36"/>
  <c r="T10" i="42"/>
  <c r="AA20" i="42" s="1"/>
  <c r="S10" i="42"/>
  <c r="R10" i="42"/>
  <c r="Q10" i="42"/>
  <c r="P10" i="42"/>
  <c r="Q16" i="37"/>
  <c r="P16" i="37"/>
  <c r="J39" i="36"/>
  <c r="I39" i="36"/>
  <c r="J23" i="36"/>
  <c r="I23" i="36"/>
  <c r="J6" i="36"/>
  <c r="I6" i="36"/>
  <c r="J40" i="36"/>
  <c r="I40" i="36"/>
  <c r="J24" i="36"/>
  <c r="I24" i="36"/>
  <c r="J7" i="36"/>
  <c r="I7" i="36"/>
  <c r="J6" i="41"/>
  <c r="I6" i="41"/>
  <c r="H6" i="41"/>
  <c r="J7" i="41"/>
  <c r="I7" i="41"/>
  <c r="H7" i="41"/>
  <c r="M8" i="41"/>
  <c r="J8" i="41"/>
  <c r="I8" i="41"/>
  <c r="H8" i="41"/>
  <c r="J9" i="41"/>
  <c r="I9" i="41"/>
  <c r="H9" i="41"/>
  <c r="M9" i="41"/>
  <c r="I10" i="41"/>
  <c r="H10" i="41"/>
  <c r="J10" i="41"/>
  <c r="H134" i="40"/>
  <c r="I134" i="40"/>
  <c r="G134" i="40"/>
  <c r="Q51" i="37"/>
  <c r="P51" i="37"/>
  <c r="Q30" i="37"/>
  <c r="P30" i="37"/>
  <c r="P25" i="37"/>
  <c r="Q25" i="37"/>
  <c r="J41" i="36"/>
  <c r="I41" i="36"/>
  <c r="J25" i="36"/>
  <c r="I25" i="36"/>
  <c r="J8" i="36"/>
  <c r="I8" i="36"/>
  <c r="I134" i="41"/>
  <c r="H134" i="41"/>
  <c r="G134" i="41"/>
  <c r="J42" i="36"/>
  <c r="I42" i="36"/>
  <c r="J26" i="36"/>
  <c r="I26" i="36"/>
  <c r="J9" i="36"/>
  <c r="I9" i="36"/>
  <c r="Q39" i="37"/>
  <c r="P39" i="37"/>
  <c r="Q23" i="37"/>
  <c r="P23" i="37"/>
  <c r="Q17" i="37"/>
  <c r="P17" i="37"/>
  <c r="Q37" i="37"/>
  <c r="P37" i="37"/>
  <c r="Q34" i="37"/>
  <c r="P34" i="37"/>
  <c r="Q50" i="37"/>
  <c r="P50" i="37"/>
  <c r="Q49" i="37"/>
  <c r="P49" i="37"/>
  <c r="P32" i="37"/>
  <c r="Q32" i="37"/>
  <c r="P48" i="37"/>
  <c r="Q48" i="37"/>
  <c r="Q31" i="37"/>
  <c r="P31" i="37"/>
  <c r="Q47" i="37"/>
  <c r="P47" i="37"/>
  <c r="Q29" i="37"/>
  <c r="P29" i="37"/>
  <c r="Q45" i="37"/>
  <c r="P45" i="37"/>
  <c r="Q28" i="37"/>
  <c r="P28" i="37"/>
  <c r="Q44" i="37"/>
  <c r="P44" i="37"/>
  <c r="P27" i="37"/>
  <c r="Q27" i="37"/>
  <c r="P43" i="37"/>
  <c r="Q43" i="37"/>
  <c r="Q26" i="37"/>
  <c r="P26" i="37"/>
  <c r="Q42" i="37"/>
  <c r="P42" i="37"/>
  <c r="P24" i="37"/>
  <c r="Q24" i="37"/>
  <c r="P40" i="37"/>
  <c r="Q40" i="37"/>
  <c r="J44" i="36"/>
  <c r="I44" i="36"/>
  <c r="O134" i="42"/>
  <c r="N134" i="42"/>
  <c r="M134" i="42"/>
  <c r="L134" i="42"/>
  <c r="K134" i="42"/>
  <c r="I45" i="36"/>
  <c r="J45" i="36"/>
  <c r="P41" i="37"/>
  <c r="Q41" i="37"/>
  <c r="Q21" i="37"/>
  <c r="P21" i="37"/>
  <c r="Q9" i="37"/>
  <c r="P9" i="37"/>
  <c r="J48" i="36"/>
  <c r="I48" i="36"/>
  <c r="T7" i="42"/>
  <c r="AA19" i="42" s="1"/>
  <c r="S7" i="42"/>
  <c r="R7" i="42"/>
  <c r="Q7" i="42"/>
  <c r="P7" i="42"/>
  <c r="T6" i="42"/>
  <c r="S6" i="42"/>
  <c r="R6" i="42"/>
  <c r="Q6" i="42"/>
  <c r="P6" i="42"/>
  <c r="R8" i="42"/>
  <c r="Q8" i="42"/>
  <c r="P8" i="42"/>
  <c r="T8" i="42"/>
  <c r="S8" i="42"/>
  <c r="P9" i="42"/>
  <c r="T9" i="42"/>
  <c r="S9" i="42"/>
  <c r="R9" i="42"/>
  <c r="Q9" i="42"/>
  <c r="P38" i="37"/>
  <c r="Q38" i="37"/>
  <c r="Q33" i="37"/>
  <c r="P33" i="37"/>
  <c r="Q36" i="36"/>
  <c r="P36" i="36"/>
  <c r="Q51" i="36"/>
  <c r="P51" i="36"/>
  <c r="Q17" i="36"/>
  <c r="P17" i="36"/>
  <c r="Q33" i="36"/>
  <c r="P33" i="36"/>
  <c r="Q49" i="36"/>
  <c r="P49" i="36"/>
  <c r="Q15" i="36"/>
  <c r="P15" i="36"/>
  <c r="Q16" i="36"/>
  <c r="P16" i="36"/>
  <c r="Q32" i="36"/>
  <c r="P32" i="36"/>
  <c r="Q48" i="36"/>
  <c r="P48" i="36"/>
  <c r="Q14" i="36"/>
  <c r="P14" i="36"/>
  <c r="Q31" i="36"/>
  <c r="P31" i="36"/>
  <c r="Q47" i="36"/>
  <c r="P47" i="36"/>
  <c r="Q13" i="36"/>
  <c r="P13" i="36"/>
  <c r="Q30" i="36"/>
  <c r="P30" i="36"/>
  <c r="Q46" i="36"/>
  <c r="P46" i="36"/>
  <c r="P12" i="36"/>
  <c r="Q12" i="36"/>
  <c r="P29" i="36"/>
  <c r="Q29" i="36"/>
  <c r="P45" i="36"/>
  <c r="Q45" i="36"/>
  <c r="Q11" i="36"/>
  <c r="P11" i="36"/>
  <c r="Q28" i="36"/>
  <c r="P28" i="36"/>
  <c r="Q44" i="36"/>
  <c r="P44" i="36"/>
  <c r="AK36" i="35"/>
  <c r="AL36" i="35"/>
  <c r="Q38" i="36"/>
  <c r="P38" i="36"/>
  <c r="P20" i="36"/>
  <c r="Q20" i="36"/>
  <c r="J6" i="37"/>
  <c r="I6" i="37"/>
  <c r="Q42" i="36"/>
  <c r="P42" i="36"/>
  <c r="Q34" i="36"/>
  <c r="P34" i="36"/>
  <c r="Q27" i="36"/>
  <c r="P27" i="36"/>
  <c r="AK15" i="35"/>
  <c r="AJ15" i="35"/>
  <c r="AL15" i="35"/>
  <c r="Q20" i="37"/>
  <c r="P20" i="37"/>
  <c r="J21" i="37"/>
  <c r="I21" i="37"/>
  <c r="Q25" i="36"/>
  <c r="P25" i="36"/>
  <c r="AL18" i="35"/>
  <c r="AK18" i="35"/>
  <c r="AJ18" i="35"/>
  <c r="AL10" i="35"/>
  <c r="AK10" i="35"/>
  <c r="AJ10" i="35"/>
  <c r="Q8" i="36"/>
  <c r="P8" i="36"/>
  <c r="AL35" i="35"/>
  <c r="AK35" i="35"/>
  <c r="J32" i="37"/>
  <c r="I32" i="37"/>
  <c r="Q50" i="36"/>
  <c r="P50" i="36"/>
  <c r="Q41" i="36"/>
  <c r="P41" i="36"/>
  <c r="Q39" i="36"/>
  <c r="P39" i="36"/>
  <c r="P37" i="36"/>
  <c r="Q37" i="36"/>
  <c r="J26" i="37"/>
  <c r="I26" i="37"/>
  <c r="J28" i="37"/>
  <c r="I28" i="37"/>
  <c r="I34" i="37"/>
  <c r="J34" i="37"/>
  <c r="J44" i="37"/>
  <c r="I44" i="37"/>
  <c r="I47" i="37"/>
  <c r="J47" i="37"/>
  <c r="J16" i="37"/>
  <c r="I16" i="37"/>
  <c r="J30" i="37"/>
  <c r="I30" i="37"/>
  <c r="J39" i="37"/>
  <c r="I39" i="37"/>
  <c r="I15" i="37"/>
  <c r="J15" i="37"/>
  <c r="J14" i="37"/>
  <c r="I14" i="37"/>
  <c r="I25" i="37"/>
  <c r="J25" i="37"/>
  <c r="J45" i="37"/>
  <c r="I45" i="37"/>
  <c r="J48" i="37"/>
  <c r="I48" i="37"/>
  <c r="J12" i="37"/>
  <c r="I12" i="37"/>
  <c r="J11" i="37"/>
  <c r="I11" i="37"/>
  <c r="J27" i="37"/>
  <c r="I27" i="37"/>
  <c r="J10" i="37"/>
  <c r="I10" i="37"/>
  <c r="J9" i="37"/>
  <c r="I9" i="37"/>
  <c r="I18" i="37"/>
  <c r="J18" i="37"/>
  <c r="J29" i="37"/>
  <c r="I29" i="37"/>
  <c r="I8" i="37"/>
  <c r="J8" i="37"/>
  <c r="I31" i="37"/>
  <c r="J31" i="37"/>
  <c r="J7" i="37"/>
  <c r="I7" i="37"/>
  <c r="I46" i="37"/>
  <c r="J46" i="37"/>
  <c r="J43" i="37"/>
  <c r="I43" i="37"/>
  <c r="J42" i="37"/>
  <c r="I42" i="37"/>
  <c r="I41" i="37"/>
  <c r="J41" i="37"/>
  <c r="J24" i="37"/>
  <c r="I24" i="37"/>
  <c r="J40" i="37"/>
  <c r="I40" i="37"/>
  <c r="J22" i="37"/>
  <c r="I22" i="37"/>
  <c r="J38" i="37"/>
  <c r="I38" i="37"/>
  <c r="J37" i="37"/>
  <c r="I37" i="37"/>
  <c r="I20" i="37"/>
  <c r="J20" i="37"/>
  <c r="I36" i="37"/>
  <c r="J36" i="37"/>
  <c r="J19" i="37"/>
  <c r="I19" i="37"/>
  <c r="J35" i="37"/>
  <c r="I35" i="37"/>
  <c r="J51" i="37"/>
  <c r="I51" i="37"/>
  <c r="I50" i="37"/>
  <c r="J50" i="37"/>
  <c r="I17" i="37"/>
  <c r="J17" i="37"/>
  <c r="J33" i="37"/>
  <c r="I33" i="37"/>
  <c r="J49" i="37"/>
  <c r="I49" i="37"/>
  <c r="Q43" i="36"/>
  <c r="P43" i="36"/>
  <c r="AL40" i="35"/>
  <c r="AK40" i="35"/>
  <c r="AL39" i="35"/>
  <c r="AK39" i="35"/>
  <c r="AL33" i="35"/>
  <c r="AK33" i="35"/>
  <c r="W33" i="35"/>
  <c r="V33" i="35"/>
  <c r="AV18" i="35"/>
  <c r="AU18" i="35"/>
  <c r="AT18" i="35"/>
  <c r="AS18" i="35"/>
  <c r="AR18" i="35"/>
  <c r="AV13" i="35"/>
  <c r="AU13" i="35"/>
  <c r="AT13" i="35"/>
  <c r="AS13" i="35"/>
  <c r="AR13" i="35"/>
  <c r="V35" i="35"/>
  <c r="W35" i="35"/>
  <c r="W32" i="35"/>
  <c r="V32" i="35"/>
  <c r="W36" i="35"/>
  <c r="V36" i="35"/>
  <c r="W30" i="35"/>
  <c r="V30" i="35"/>
  <c r="W38" i="35"/>
  <c r="V38" i="35"/>
  <c r="V34" i="35"/>
  <c r="W34" i="35"/>
  <c r="W39" i="35"/>
  <c r="V39" i="35"/>
  <c r="V31" i="35"/>
  <c r="W31" i="35"/>
  <c r="V40" i="35"/>
  <c r="W40" i="35"/>
  <c r="W37" i="35"/>
  <c r="V37" i="35"/>
  <c r="AU12" i="35"/>
  <c r="AT12" i="35"/>
  <c r="AV12" i="35"/>
  <c r="AS12" i="35"/>
  <c r="AR12" i="35"/>
  <c r="AU10" i="35"/>
  <c r="AT10" i="35"/>
  <c r="AS10" i="35"/>
  <c r="AR10" i="35"/>
  <c r="AV10" i="35"/>
  <c r="AV15" i="35"/>
  <c r="AT15" i="35"/>
  <c r="AS15" i="35"/>
  <c r="AR15" i="35"/>
  <c r="AU15" i="35"/>
  <c r="AV17" i="35"/>
  <c r="AU17" i="35"/>
  <c r="AS17" i="35"/>
  <c r="AR17" i="35"/>
  <c r="AT17" i="35"/>
  <c r="AU14" i="35"/>
  <c r="AT14" i="35"/>
  <c r="AS14" i="35"/>
  <c r="AR14" i="35"/>
  <c r="AV14" i="35"/>
  <c r="AS11" i="35"/>
  <c r="AR11" i="35"/>
  <c r="AV11" i="35"/>
  <c r="AU11" i="35"/>
  <c r="AT11" i="35"/>
  <c r="AQ22" i="35"/>
  <c r="AU8" i="35"/>
  <c r="AT8" i="35"/>
  <c r="AV8" i="35"/>
  <c r="AS8" i="35"/>
  <c r="AR8" i="35"/>
  <c r="AR16" i="35"/>
  <c r="AV16" i="35"/>
  <c r="AU16" i="35"/>
  <c r="AT16" i="35"/>
  <c r="AS16" i="35"/>
  <c r="M148" i="28"/>
  <c r="L148" i="28"/>
  <c r="K148" i="28"/>
  <c r="J148" i="28"/>
  <c r="I148" i="28"/>
  <c r="M113" i="28"/>
  <c r="L113" i="28"/>
  <c r="K113" i="28"/>
  <c r="J113" i="28"/>
  <c r="I113" i="28"/>
  <c r="M92" i="28"/>
  <c r="L92" i="28"/>
  <c r="K92" i="28"/>
  <c r="J92" i="28"/>
  <c r="I92" i="28"/>
  <c r="M50" i="28"/>
  <c r="J50" i="28"/>
  <c r="L50" i="28"/>
  <c r="K50" i="28"/>
  <c r="I50" i="28"/>
  <c r="M22" i="28"/>
  <c r="J22" i="28"/>
  <c r="L22" i="28"/>
  <c r="K22" i="28"/>
  <c r="I22" i="28"/>
  <c r="M115" i="28"/>
  <c r="L115" i="28"/>
  <c r="K115" i="28"/>
  <c r="I115" i="28"/>
  <c r="J115" i="28"/>
  <c r="H48" i="28"/>
  <c r="I40" i="28"/>
  <c r="K40" i="28"/>
  <c r="M40" i="28"/>
  <c r="L40" i="28"/>
  <c r="J40" i="28"/>
  <c r="I18" i="28"/>
  <c r="K18" i="28"/>
  <c r="M18" i="28"/>
  <c r="L18" i="28"/>
  <c r="J18" i="28"/>
  <c r="L98" i="28"/>
  <c r="J98" i="28"/>
  <c r="I98" i="28"/>
  <c r="M98" i="28"/>
  <c r="K98" i="28"/>
  <c r="L80" i="28"/>
  <c r="K80" i="28"/>
  <c r="J80" i="28"/>
  <c r="I80" i="28"/>
  <c r="M80" i="28"/>
  <c r="M78" i="28"/>
  <c r="J78" i="28"/>
  <c r="I78" i="28"/>
  <c r="L78" i="28"/>
  <c r="K78" i="28"/>
  <c r="M73" i="28"/>
  <c r="L73" i="28"/>
  <c r="K73" i="28"/>
  <c r="J73" i="28"/>
  <c r="I73" i="28"/>
  <c r="J57" i="28"/>
  <c r="I57" i="28"/>
  <c r="L57" i="28"/>
  <c r="M57" i="28"/>
  <c r="K57" i="28"/>
  <c r="J32" i="28"/>
  <c r="I32" i="28"/>
  <c r="L32" i="28"/>
  <c r="M32" i="28"/>
  <c r="K32" i="28"/>
  <c r="J15" i="28"/>
  <c r="I15" i="28"/>
  <c r="L15" i="28"/>
  <c r="K15" i="28"/>
  <c r="M15" i="28"/>
  <c r="M151" i="28"/>
  <c r="L151" i="28"/>
  <c r="K151" i="28"/>
  <c r="J151" i="28"/>
  <c r="I151" i="28"/>
  <c r="K96" i="28"/>
  <c r="J96" i="28"/>
  <c r="I96" i="28"/>
  <c r="H104" i="28"/>
  <c r="M96" i="28"/>
  <c r="L96" i="28"/>
  <c r="K47" i="28"/>
  <c r="J47" i="28"/>
  <c r="I47" i="28"/>
  <c r="M47" i="28"/>
  <c r="L47" i="28"/>
  <c r="L45" i="28"/>
  <c r="J45" i="28"/>
  <c r="I45" i="28"/>
  <c r="M45" i="28"/>
  <c r="K45" i="28"/>
  <c r="I38" i="28"/>
  <c r="L38" i="28"/>
  <c r="K38" i="28"/>
  <c r="J38" i="28"/>
  <c r="M38" i="28"/>
  <c r="K29" i="28"/>
  <c r="J29" i="28"/>
  <c r="I29" i="28"/>
  <c r="M29" i="28"/>
  <c r="L29" i="28"/>
  <c r="K12" i="28"/>
  <c r="J12" i="28"/>
  <c r="I12" i="28"/>
  <c r="H20" i="28"/>
  <c r="M12" i="28"/>
  <c r="L12" i="28"/>
  <c r="M130" i="28"/>
  <c r="L130" i="28"/>
  <c r="K130" i="28"/>
  <c r="J130" i="28"/>
  <c r="I130" i="28"/>
  <c r="M112" i="28"/>
  <c r="L112" i="28"/>
  <c r="K112" i="28"/>
  <c r="J112" i="28"/>
  <c r="I112" i="28"/>
  <c r="M84" i="28"/>
  <c r="K84" i="28"/>
  <c r="L84" i="28"/>
  <c r="J84" i="28"/>
  <c r="I84" i="28"/>
  <c r="L71" i="28"/>
  <c r="K71" i="28"/>
  <c r="J71" i="28"/>
  <c r="I71" i="28"/>
  <c r="M71" i="28"/>
  <c r="M67" i="28"/>
  <c r="L67" i="28"/>
  <c r="K67" i="28"/>
  <c r="J67" i="28"/>
  <c r="I67" i="28"/>
  <c r="I55" i="28"/>
  <c r="M55" i="28"/>
  <c r="L55" i="28"/>
  <c r="K55" i="28"/>
  <c r="J55" i="28"/>
  <c r="M36" i="28"/>
  <c r="L36" i="28"/>
  <c r="K36" i="28"/>
  <c r="J36" i="28"/>
  <c r="I36" i="28"/>
  <c r="H34" i="28"/>
  <c r="L26" i="28"/>
  <c r="K26" i="28"/>
  <c r="J26" i="28"/>
  <c r="I26" i="28"/>
  <c r="M26" i="28"/>
  <c r="L9" i="28"/>
  <c r="K9" i="28"/>
  <c r="J9" i="28"/>
  <c r="I9" i="28"/>
  <c r="M9" i="28"/>
  <c r="M134" i="28"/>
  <c r="L134" i="28"/>
  <c r="K134" i="28"/>
  <c r="J134" i="28"/>
  <c r="I134" i="28"/>
  <c r="M126" i="28"/>
  <c r="K126" i="28"/>
  <c r="I126" i="28"/>
  <c r="L126" i="28"/>
  <c r="J126" i="28"/>
  <c r="M102" i="28"/>
  <c r="L102" i="28"/>
  <c r="K102" i="28"/>
  <c r="J102" i="28"/>
  <c r="I102" i="28"/>
  <c r="M82" i="28"/>
  <c r="L82" i="28"/>
  <c r="K82" i="28"/>
  <c r="J82" i="28"/>
  <c r="I82" i="28"/>
  <c r="H90" i="28"/>
  <c r="M53" i="28"/>
  <c r="L53" i="28"/>
  <c r="K53" i="28"/>
  <c r="J53" i="28"/>
  <c r="I53" i="28"/>
  <c r="M23" i="28"/>
  <c r="L23" i="28"/>
  <c r="K23" i="28"/>
  <c r="J23" i="28"/>
  <c r="I23" i="28"/>
  <c r="M154" i="28"/>
  <c r="L154" i="28"/>
  <c r="K154" i="28"/>
  <c r="J154" i="28"/>
  <c r="I154" i="28"/>
  <c r="M65" i="28"/>
  <c r="L65" i="28"/>
  <c r="K65" i="28"/>
  <c r="J65" i="28"/>
  <c r="I65" i="28"/>
  <c r="M43" i="28"/>
  <c r="L43" i="28"/>
  <c r="K43" i="28"/>
  <c r="J43" i="28"/>
  <c r="I43" i="28"/>
  <c r="M19" i="28"/>
  <c r="L19" i="28"/>
  <c r="K19" i="28"/>
  <c r="J19" i="28"/>
  <c r="I19" i="28"/>
  <c r="M123" i="28"/>
  <c r="L123" i="28"/>
  <c r="K123" i="28"/>
  <c r="J123" i="28"/>
  <c r="I123" i="28"/>
  <c r="M109" i="28"/>
  <c r="L109" i="28"/>
  <c r="K109" i="28"/>
  <c r="J109" i="28"/>
  <c r="I109" i="28"/>
  <c r="M88" i="28"/>
  <c r="L88" i="28"/>
  <c r="K88" i="28"/>
  <c r="J88" i="28"/>
  <c r="I88" i="28"/>
  <c r="M60" i="28"/>
  <c r="L60" i="28"/>
  <c r="K60" i="28"/>
  <c r="J60" i="28"/>
  <c r="I60" i="28"/>
  <c r="M33" i="28"/>
  <c r="L33" i="28"/>
  <c r="K33" i="28"/>
  <c r="J33" i="28"/>
  <c r="I33" i="28"/>
  <c r="M16" i="28"/>
  <c r="L16" i="28"/>
  <c r="K16" i="28"/>
  <c r="J16" i="28"/>
  <c r="I16" i="28"/>
  <c r="M137" i="28"/>
  <c r="L137" i="28"/>
  <c r="K137" i="28"/>
  <c r="J137" i="28"/>
  <c r="I137" i="28"/>
  <c r="M51" i="28"/>
  <c r="L51" i="28"/>
  <c r="K51" i="28"/>
  <c r="J51" i="28"/>
  <c r="I51" i="28"/>
  <c r="M30" i="28"/>
  <c r="L30" i="28"/>
  <c r="K30" i="28"/>
  <c r="J30" i="28"/>
  <c r="I30" i="28"/>
  <c r="M13" i="28"/>
  <c r="L13" i="28"/>
  <c r="K13" i="28"/>
  <c r="J13" i="28"/>
  <c r="I13" i="28"/>
  <c r="L157" i="28"/>
  <c r="K157" i="28"/>
  <c r="J157" i="28"/>
  <c r="M157" i="28"/>
  <c r="I157" i="28"/>
  <c r="L97" i="28"/>
  <c r="K97" i="28"/>
  <c r="J97" i="28"/>
  <c r="I97" i="28"/>
  <c r="M97" i="28"/>
  <c r="M95" i="28"/>
  <c r="L95" i="28"/>
  <c r="K95" i="28"/>
  <c r="J95" i="28"/>
  <c r="I95" i="28"/>
  <c r="L39" i="28"/>
  <c r="K39" i="28"/>
  <c r="M39" i="28"/>
  <c r="J39" i="28"/>
  <c r="I39" i="28"/>
  <c r="M27" i="28"/>
  <c r="L27" i="28"/>
  <c r="K27" i="28"/>
  <c r="J27" i="28"/>
  <c r="I27" i="28"/>
  <c r="M10" i="28"/>
  <c r="L10" i="28"/>
  <c r="K10" i="28"/>
  <c r="J10" i="28"/>
  <c r="I10" i="28"/>
  <c r="M120" i="28"/>
  <c r="L120" i="28"/>
  <c r="K120" i="28"/>
  <c r="J120" i="28"/>
  <c r="I120" i="28"/>
  <c r="L56" i="28"/>
  <c r="K56" i="28"/>
  <c r="M56" i="28"/>
  <c r="J56" i="28"/>
  <c r="I56" i="28"/>
  <c r="M24" i="28"/>
  <c r="L24" i="28"/>
  <c r="K24" i="28"/>
  <c r="J24" i="28"/>
  <c r="I24" i="28"/>
  <c r="M129" i="28"/>
  <c r="L129" i="28"/>
  <c r="J129" i="28"/>
  <c r="K129" i="28"/>
  <c r="I129" i="28"/>
  <c r="M150" i="28"/>
  <c r="L150" i="28"/>
  <c r="K150" i="28"/>
  <c r="I150" i="28"/>
  <c r="J150" i="28"/>
  <c r="M136" i="28"/>
  <c r="L136" i="28"/>
  <c r="K136" i="28"/>
  <c r="J136" i="28"/>
  <c r="I136" i="28"/>
  <c r="M153" i="28"/>
  <c r="L153" i="28"/>
  <c r="K153" i="28"/>
  <c r="J153" i="28"/>
  <c r="I153" i="28"/>
  <c r="M125" i="28"/>
  <c r="L125" i="28"/>
  <c r="K125" i="28"/>
  <c r="J125" i="28"/>
  <c r="I125" i="28"/>
  <c r="M142" i="28"/>
  <c r="L142" i="28"/>
  <c r="K142" i="28"/>
  <c r="J142" i="28"/>
  <c r="I142" i="28"/>
  <c r="M159" i="28"/>
  <c r="L159" i="28"/>
  <c r="K159" i="28"/>
  <c r="J159" i="28"/>
  <c r="I159" i="28"/>
  <c r="M94" i="28"/>
  <c r="L94" i="28"/>
  <c r="K94" i="28"/>
  <c r="J94" i="28"/>
  <c r="I94" i="28"/>
  <c r="M111" i="28"/>
  <c r="L111" i="28"/>
  <c r="K111" i="28"/>
  <c r="J111" i="28"/>
  <c r="I111" i="28"/>
  <c r="M128" i="28"/>
  <c r="L128" i="28"/>
  <c r="K128" i="28"/>
  <c r="J128" i="28"/>
  <c r="I128" i="28"/>
  <c r="M145" i="28"/>
  <c r="L145" i="28"/>
  <c r="K145" i="28"/>
  <c r="J145" i="28"/>
  <c r="I145" i="28"/>
  <c r="L114" i="28"/>
  <c r="K114" i="28"/>
  <c r="J114" i="28"/>
  <c r="I114" i="28"/>
  <c r="M114" i="28"/>
  <c r="L131" i="28"/>
  <c r="K131" i="28"/>
  <c r="J131" i="28"/>
  <c r="I131" i="28"/>
  <c r="M131" i="28"/>
  <c r="L149" i="28"/>
  <c r="K149" i="28"/>
  <c r="J149" i="28"/>
  <c r="I149" i="28"/>
  <c r="M149" i="28"/>
  <c r="K66" i="28"/>
  <c r="J66" i="28"/>
  <c r="I66" i="28"/>
  <c r="M66" i="28"/>
  <c r="L66" i="28"/>
  <c r="K83" i="28"/>
  <c r="J83" i="28"/>
  <c r="I83" i="28"/>
  <c r="M83" i="28"/>
  <c r="L83" i="28"/>
  <c r="K100" i="28"/>
  <c r="J100" i="28"/>
  <c r="I100" i="28"/>
  <c r="M100" i="28"/>
  <c r="L100" i="28"/>
  <c r="K117" i="28"/>
  <c r="J117" i="28"/>
  <c r="I117" i="28"/>
  <c r="M117" i="28"/>
  <c r="L117" i="28"/>
  <c r="K135" i="28"/>
  <c r="J135" i="28"/>
  <c r="I135" i="28"/>
  <c r="L135" i="28"/>
  <c r="M135" i="28"/>
  <c r="K152" i="28"/>
  <c r="J152" i="28"/>
  <c r="I152" i="28"/>
  <c r="H160" i="28"/>
  <c r="M152" i="28"/>
  <c r="L152" i="28"/>
  <c r="J52" i="28"/>
  <c r="M52" i="28"/>
  <c r="I52" i="28"/>
  <c r="K52" i="28"/>
  <c r="L52" i="28"/>
  <c r="J69" i="28"/>
  <c r="I69" i="28"/>
  <c r="M69" i="28"/>
  <c r="L69" i="28"/>
  <c r="K69" i="28"/>
  <c r="J86" i="28"/>
  <c r="I86" i="28"/>
  <c r="M86" i="28"/>
  <c r="L86" i="28"/>
  <c r="K86" i="28"/>
  <c r="J103" i="28"/>
  <c r="I103" i="28"/>
  <c r="M103" i="28"/>
  <c r="L103" i="28"/>
  <c r="K103" i="28"/>
  <c r="J121" i="28"/>
  <c r="I121" i="28"/>
  <c r="M121" i="28"/>
  <c r="L121" i="28"/>
  <c r="K121" i="28"/>
  <c r="J138" i="28"/>
  <c r="I138" i="28"/>
  <c r="H146" i="28"/>
  <c r="M138" i="28"/>
  <c r="L138" i="28"/>
  <c r="K138" i="28"/>
  <c r="J155" i="28"/>
  <c r="I155" i="28"/>
  <c r="M155" i="28"/>
  <c r="L155" i="28"/>
  <c r="K155" i="28"/>
  <c r="I72" i="28"/>
  <c r="M72" i="28"/>
  <c r="L72" i="28"/>
  <c r="K72" i="28"/>
  <c r="J72" i="28"/>
  <c r="I89" i="28"/>
  <c r="M89" i="28"/>
  <c r="L89" i="28"/>
  <c r="K89" i="28"/>
  <c r="J89" i="28"/>
  <c r="I107" i="28"/>
  <c r="M107" i="28"/>
  <c r="L107" i="28"/>
  <c r="K107" i="28"/>
  <c r="J107" i="28"/>
  <c r="I124" i="28"/>
  <c r="K124" i="28"/>
  <c r="J124" i="28"/>
  <c r="H132" i="28"/>
  <c r="M124" i="28"/>
  <c r="L124" i="28"/>
  <c r="I141" i="28"/>
  <c r="M141" i="28"/>
  <c r="L141" i="28"/>
  <c r="K141" i="28"/>
  <c r="J141" i="28"/>
  <c r="I158" i="28"/>
  <c r="M158" i="28"/>
  <c r="L158" i="28"/>
  <c r="K158" i="28"/>
  <c r="J158" i="28"/>
  <c r="M41" i="28"/>
  <c r="L41" i="28"/>
  <c r="K41" i="28"/>
  <c r="J41" i="28"/>
  <c r="I41" i="28"/>
  <c r="M58" i="28"/>
  <c r="L58" i="28"/>
  <c r="K58" i="28"/>
  <c r="J58" i="28"/>
  <c r="I58" i="28"/>
  <c r="L75" i="28"/>
  <c r="K75" i="28"/>
  <c r="J75" i="28"/>
  <c r="I75" i="28"/>
  <c r="M75" i="28"/>
  <c r="M93" i="28"/>
  <c r="L93" i="28"/>
  <c r="K93" i="28"/>
  <c r="J93" i="28"/>
  <c r="I93" i="28"/>
  <c r="K110" i="28"/>
  <c r="J110" i="28"/>
  <c r="I110" i="28"/>
  <c r="H118" i="28"/>
  <c r="M110" i="28"/>
  <c r="L110" i="28"/>
  <c r="K127" i="28"/>
  <c r="J127" i="28"/>
  <c r="I127" i="28"/>
  <c r="M127" i="28"/>
  <c r="L127" i="28"/>
  <c r="M144" i="28"/>
  <c r="L144" i="28"/>
  <c r="K144" i="28"/>
  <c r="J144" i="28"/>
  <c r="I144" i="28"/>
  <c r="M122" i="28"/>
  <c r="L122" i="28"/>
  <c r="K122" i="28"/>
  <c r="J122" i="28"/>
  <c r="I122" i="28"/>
  <c r="M101" i="28"/>
  <c r="K101" i="28"/>
  <c r="L101" i="28"/>
  <c r="J101" i="28"/>
  <c r="I101" i="28"/>
  <c r="L81" i="28"/>
  <c r="M81" i="28"/>
  <c r="K81" i="28"/>
  <c r="J81" i="28"/>
  <c r="I81" i="28"/>
  <c r="M74" i="28"/>
  <c r="L74" i="28"/>
  <c r="K74" i="28"/>
  <c r="J74" i="28"/>
  <c r="I74" i="28"/>
  <c r="M70" i="28"/>
  <c r="L70" i="28"/>
  <c r="K70" i="28"/>
  <c r="J70" i="28"/>
  <c r="I70" i="28"/>
  <c r="M46" i="28"/>
  <c r="L46" i="28"/>
  <c r="K46" i="28"/>
  <c r="J46" i="28"/>
  <c r="I46" i="28"/>
  <c r="M99" i="28"/>
  <c r="L99" i="28"/>
  <c r="K99" i="28"/>
  <c r="J99" i="28"/>
  <c r="I99" i="28"/>
  <c r="M156" i="28"/>
  <c r="L156" i="28"/>
  <c r="K156" i="28"/>
  <c r="J156" i="28"/>
  <c r="I156" i="28"/>
  <c r="M116" i="28"/>
  <c r="L116" i="28"/>
  <c r="K116" i="28"/>
  <c r="J116" i="28"/>
  <c r="I116" i="28"/>
  <c r="M108" i="28"/>
  <c r="L108" i="28"/>
  <c r="K108" i="28"/>
  <c r="I108" i="28"/>
  <c r="J108" i="28"/>
  <c r="M143" i="28"/>
  <c r="K143" i="28"/>
  <c r="J143" i="28"/>
  <c r="I143" i="28"/>
  <c r="L143" i="28"/>
  <c r="M106" i="28"/>
  <c r="L106" i="28"/>
  <c r="K106" i="28"/>
  <c r="J106" i="28"/>
  <c r="I106" i="28"/>
  <c r="M85" i="28"/>
  <c r="L85" i="28"/>
  <c r="K85" i="28"/>
  <c r="J85" i="28"/>
  <c r="I85" i="28"/>
  <c r="M44" i="28"/>
  <c r="L44" i="28"/>
  <c r="K44" i="28"/>
  <c r="J44" i="28"/>
  <c r="I44" i="28"/>
  <c r="M42" i="28"/>
  <c r="K42" i="28"/>
  <c r="J42" i="28"/>
  <c r="L42" i="28"/>
  <c r="I42" i="28"/>
  <c r="M139" i="28"/>
  <c r="L139" i="28"/>
  <c r="K139" i="28"/>
  <c r="J139" i="28"/>
  <c r="I139" i="28"/>
  <c r="J113" i="27"/>
  <c r="K113" i="27"/>
  <c r="I113" i="27"/>
  <c r="K92" i="27"/>
  <c r="J92" i="27"/>
  <c r="I92" i="27"/>
  <c r="K85" i="27"/>
  <c r="J85" i="27"/>
  <c r="I85" i="27"/>
  <c r="H76" i="27"/>
  <c r="I68" i="27"/>
  <c r="K68" i="27"/>
  <c r="J68" i="27"/>
  <c r="K51" i="27"/>
  <c r="J51" i="27"/>
  <c r="I51" i="27"/>
  <c r="K33" i="27"/>
  <c r="J33" i="27"/>
  <c r="I33" i="27"/>
  <c r="K16" i="27"/>
  <c r="J16" i="27"/>
  <c r="I16" i="27"/>
  <c r="K127" i="27"/>
  <c r="I127" i="27"/>
  <c r="J127" i="27"/>
  <c r="I115" i="27"/>
  <c r="K115" i="27"/>
  <c r="J115" i="27"/>
  <c r="I75" i="27"/>
  <c r="J75" i="27"/>
  <c r="K75" i="27"/>
  <c r="I58" i="27"/>
  <c r="K58" i="27"/>
  <c r="J58" i="27"/>
  <c r="I41" i="27"/>
  <c r="K41" i="27"/>
  <c r="J41" i="27"/>
  <c r="I24" i="27"/>
  <c r="J24" i="27"/>
  <c r="K24" i="27"/>
  <c r="K144" i="27"/>
  <c r="J144" i="27"/>
  <c r="I144" i="27"/>
  <c r="J137" i="27"/>
  <c r="I137" i="27"/>
  <c r="K137" i="27"/>
  <c r="K154" i="27"/>
  <c r="J154" i="27"/>
  <c r="I154" i="27"/>
  <c r="K139" i="27"/>
  <c r="J139" i="27"/>
  <c r="I139" i="27"/>
  <c r="K156" i="27"/>
  <c r="J156" i="27"/>
  <c r="I156" i="27"/>
  <c r="K149" i="27"/>
  <c r="J149" i="27"/>
  <c r="I149" i="27"/>
  <c r="K158" i="27"/>
  <c r="J158" i="27"/>
  <c r="I158" i="27"/>
  <c r="K151" i="27"/>
  <c r="J151" i="27"/>
  <c r="I151" i="27"/>
  <c r="K143" i="27"/>
  <c r="J143" i="27"/>
  <c r="I143" i="27"/>
  <c r="J101" i="27"/>
  <c r="I101" i="27"/>
  <c r="K101" i="27"/>
  <c r="K136" i="27"/>
  <c r="J136" i="27"/>
  <c r="I136" i="27"/>
  <c r="K153" i="27"/>
  <c r="J153" i="27"/>
  <c r="I153" i="27"/>
  <c r="I94" i="27"/>
  <c r="K94" i="27"/>
  <c r="J94" i="27"/>
  <c r="I111" i="27"/>
  <c r="K111" i="27"/>
  <c r="J111" i="27"/>
  <c r="J128" i="27"/>
  <c r="I128" i="27"/>
  <c r="K128" i="27"/>
  <c r="J145" i="27"/>
  <c r="I145" i="27"/>
  <c r="K145" i="27"/>
  <c r="J103" i="27"/>
  <c r="I103" i="27"/>
  <c r="K103" i="27"/>
  <c r="K121" i="27"/>
  <c r="J121" i="27"/>
  <c r="I121" i="27"/>
  <c r="I138" i="27"/>
  <c r="H146" i="27"/>
  <c r="K138" i="27"/>
  <c r="J138" i="27"/>
  <c r="I155" i="27"/>
  <c r="K155" i="27"/>
  <c r="J155" i="27"/>
  <c r="J130" i="27"/>
  <c r="I130" i="27"/>
  <c r="K130" i="27"/>
  <c r="K148" i="27"/>
  <c r="J148" i="27"/>
  <c r="I148" i="27"/>
  <c r="J83" i="27"/>
  <c r="I83" i="27"/>
  <c r="K83" i="27"/>
  <c r="J66" i="27"/>
  <c r="I66" i="27"/>
  <c r="K66" i="27"/>
  <c r="J31" i="27"/>
  <c r="I31" i="27"/>
  <c r="K31" i="27"/>
  <c r="J14" i="27"/>
  <c r="I14" i="27"/>
  <c r="K14" i="27"/>
  <c r="K140" i="27"/>
  <c r="J140" i="27"/>
  <c r="I140" i="27"/>
  <c r="K120" i="27"/>
  <c r="J120" i="27"/>
  <c r="I120" i="27"/>
  <c r="K106" i="27"/>
  <c r="J106" i="27"/>
  <c r="I106" i="27"/>
  <c r="K73" i="27"/>
  <c r="J73" i="27"/>
  <c r="I73" i="27"/>
  <c r="K56" i="27"/>
  <c r="J56" i="27"/>
  <c r="I56" i="27"/>
  <c r="K39" i="27"/>
  <c r="J39" i="27"/>
  <c r="I39" i="27"/>
  <c r="K22" i="27"/>
  <c r="J22" i="27"/>
  <c r="I22" i="27"/>
  <c r="K150" i="27"/>
  <c r="J150" i="27"/>
  <c r="I150" i="27"/>
  <c r="K122" i="27"/>
  <c r="J122" i="27"/>
  <c r="I122" i="27"/>
  <c r="K108" i="27"/>
  <c r="J108" i="27"/>
  <c r="I108" i="27"/>
  <c r="K81" i="27"/>
  <c r="J81" i="27"/>
  <c r="I81" i="27"/>
  <c r="K64" i="27"/>
  <c r="J64" i="27"/>
  <c r="I64" i="27"/>
  <c r="K46" i="27"/>
  <c r="J46" i="27"/>
  <c r="I46" i="27"/>
  <c r="K29" i="27"/>
  <c r="J29" i="27"/>
  <c r="I29" i="27"/>
  <c r="K12" i="27"/>
  <c r="J12" i="27"/>
  <c r="I12" i="27"/>
  <c r="H20" i="27"/>
  <c r="K157" i="27"/>
  <c r="J157" i="27"/>
  <c r="I157" i="27"/>
  <c r="I129" i="27"/>
  <c r="K129" i="27"/>
  <c r="J129" i="27"/>
  <c r="K124" i="27"/>
  <c r="J124" i="27"/>
  <c r="I124" i="27"/>
  <c r="H132" i="27"/>
  <c r="H118" i="27"/>
  <c r="K110" i="27"/>
  <c r="J110" i="27"/>
  <c r="I110" i="27"/>
  <c r="K96" i="27"/>
  <c r="J96" i="27"/>
  <c r="I96" i="27"/>
  <c r="H104" i="27"/>
  <c r="K71" i="27"/>
  <c r="J71" i="27"/>
  <c r="I71" i="27"/>
  <c r="K54" i="27"/>
  <c r="J54" i="27"/>
  <c r="I54" i="27"/>
  <c r="H62" i="27"/>
  <c r="K37" i="27"/>
  <c r="J37" i="27"/>
  <c r="I37" i="27"/>
  <c r="K19" i="27"/>
  <c r="J19" i="27"/>
  <c r="I19" i="27"/>
  <c r="K112" i="27"/>
  <c r="J112" i="27"/>
  <c r="I112" i="27"/>
  <c r="K98" i="27"/>
  <c r="J98" i="27"/>
  <c r="I98" i="27"/>
  <c r="K79" i="27"/>
  <c r="J79" i="27"/>
  <c r="I79" i="27"/>
  <c r="K61" i="27"/>
  <c r="J61" i="27"/>
  <c r="I61" i="27"/>
  <c r="K44" i="27"/>
  <c r="J44" i="27"/>
  <c r="I44" i="27"/>
  <c r="K27" i="27"/>
  <c r="J27" i="27"/>
  <c r="I27" i="27"/>
  <c r="K10" i="27"/>
  <c r="J10" i="27"/>
  <c r="I10" i="27"/>
  <c r="K126" i="27"/>
  <c r="J126" i="27"/>
  <c r="I126" i="27"/>
  <c r="K114" i="27"/>
  <c r="J114" i="27"/>
  <c r="I114" i="27"/>
  <c r="K100" i="27"/>
  <c r="J100" i="27"/>
  <c r="I100" i="27"/>
  <c r="K86" i="27"/>
  <c r="J86" i="27"/>
  <c r="I86" i="27"/>
  <c r="K69" i="27"/>
  <c r="J69" i="27"/>
  <c r="I69" i="27"/>
  <c r="K52" i="27"/>
  <c r="J52" i="27"/>
  <c r="I52" i="27"/>
  <c r="K17" i="27"/>
  <c r="J17" i="27"/>
  <c r="I17" i="27"/>
  <c r="K116" i="27"/>
  <c r="J116" i="27"/>
  <c r="I116" i="27"/>
  <c r="K102" i="27"/>
  <c r="J102" i="27"/>
  <c r="I102" i="27"/>
  <c r="K88" i="27"/>
  <c r="J88" i="27"/>
  <c r="I88" i="27"/>
  <c r="K59" i="27"/>
  <c r="J59" i="27"/>
  <c r="I59" i="27"/>
  <c r="K42" i="27"/>
  <c r="J42" i="27"/>
  <c r="I42" i="27"/>
  <c r="K84" i="27"/>
  <c r="J84" i="27"/>
  <c r="I84" i="27"/>
  <c r="K67" i="27"/>
  <c r="J67" i="27"/>
  <c r="I67" i="27"/>
  <c r="K50" i="27"/>
  <c r="J50" i="27"/>
  <c r="I50" i="27"/>
  <c r="K135" i="27"/>
  <c r="J135" i="27"/>
  <c r="I135" i="27"/>
  <c r="K131" i="27"/>
  <c r="J131" i="27"/>
  <c r="I131" i="27"/>
  <c r="K107" i="27"/>
  <c r="J107" i="27"/>
  <c r="I107" i="27"/>
  <c r="K93" i="27"/>
  <c r="J93" i="27"/>
  <c r="I93" i="27"/>
  <c r="K74" i="27"/>
  <c r="J74" i="27"/>
  <c r="I74" i="27"/>
  <c r="K57" i="27"/>
  <c r="J57" i="27"/>
  <c r="I57" i="27"/>
  <c r="H48" i="27"/>
  <c r="K40" i="27"/>
  <c r="J40" i="27"/>
  <c r="I40" i="27"/>
  <c r="K142" i="27"/>
  <c r="J142" i="27"/>
  <c r="I142" i="27"/>
  <c r="K109" i="27"/>
  <c r="J109" i="27"/>
  <c r="I109" i="27"/>
  <c r="K95" i="27"/>
  <c r="J95" i="27"/>
  <c r="I95" i="27"/>
  <c r="K82" i="27"/>
  <c r="H90" i="27"/>
  <c r="J82" i="27"/>
  <c r="I82" i="27"/>
  <c r="K65" i="27"/>
  <c r="J65" i="27"/>
  <c r="I65" i="27"/>
  <c r="K75" i="26"/>
  <c r="I75" i="26"/>
  <c r="J75" i="26"/>
  <c r="K93" i="26"/>
  <c r="I93" i="26"/>
  <c r="J93" i="26"/>
  <c r="K134" i="26"/>
  <c r="I134" i="26"/>
  <c r="J134" i="26"/>
  <c r="K141" i="26"/>
  <c r="I141" i="26"/>
  <c r="J141" i="26"/>
  <c r="H76" i="26"/>
  <c r="K68" i="26"/>
  <c r="J68" i="26"/>
  <c r="I68" i="26"/>
  <c r="K85" i="26"/>
  <c r="J85" i="26"/>
  <c r="I85" i="26"/>
  <c r="K122" i="26"/>
  <c r="J122" i="26"/>
  <c r="I122" i="26"/>
  <c r="K130" i="26"/>
  <c r="J130" i="26"/>
  <c r="I130" i="26"/>
  <c r="K53" i="26"/>
  <c r="J53" i="26"/>
  <c r="I53" i="26"/>
  <c r="K70" i="26"/>
  <c r="J70" i="26"/>
  <c r="I70" i="26"/>
  <c r="K87" i="26"/>
  <c r="J87" i="26"/>
  <c r="I87" i="26"/>
  <c r="K99" i="26"/>
  <c r="J99" i="26"/>
  <c r="I99" i="26"/>
  <c r="K153" i="26"/>
  <c r="J153" i="26"/>
  <c r="I153" i="26"/>
  <c r="K11" i="26"/>
  <c r="J11" i="26"/>
  <c r="I11" i="26"/>
  <c r="K28" i="26"/>
  <c r="J28" i="26"/>
  <c r="I28" i="26"/>
  <c r="K45" i="26"/>
  <c r="J45" i="26"/>
  <c r="I45" i="26"/>
  <c r="K80" i="26"/>
  <c r="J80" i="26"/>
  <c r="I80" i="26"/>
  <c r="K101" i="26"/>
  <c r="J101" i="26"/>
  <c r="I101" i="26"/>
  <c r="K103" i="26"/>
  <c r="J103" i="26"/>
  <c r="I103" i="26"/>
  <c r="I106" i="26"/>
  <c r="K106" i="26"/>
  <c r="J106" i="26"/>
  <c r="K113" i="26"/>
  <c r="J113" i="26"/>
  <c r="I113" i="26"/>
  <c r="K131" i="26"/>
  <c r="J131" i="26"/>
  <c r="I131" i="26"/>
  <c r="K145" i="26"/>
  <c r="J145" i="26"/>
  <c r="I145" i="26"/>
  <c r="K38" i="26"/>
  <c r="J38" i="26"/>
  <c r="I38" i="26"/>
  <c r="K55" i="26"/>
  <c r="J55" i="26"/>
  <c r="I55" i="26"/>
  <c r="K72" i="26"/>
  <c r="J72" i="26"/>
  <c r="I72" i="26"/>
  <c r="K89" i="26"/>
  <c r="J89" i="26"/>
  <c r="I89" i="26"/>
  <c r="K116" i="26"/>
  <c r="J116" i="26"/>
  <c r="I116" i="26"/>
  <c r="K128" i="26"/>
  <c r="J128" i="26"/>
  <c r="I128" i="26"/>
  <c r="H146" i="26"/>
  <c r="K138" i="26"/>
  <c r="J138" i="26"/>
  <c r="I138" i="26"/>
  <c r="K13" i="26"/>
  <c r="J13" i="26"/>
  <c r="I13" i="26"/>
  <c r="K30" i="26"/>
  <c r="J30" i="26"/>
  <c r="I30" i="26"/>
  <c r="K47" i="26"/>
  <c r="J47" i="26"/>
  <c r="I47" i="26"/>
  <c r="K65" i="26"/>
  <c r="J65" i="26"/>
  <c r="I65" i="26"/>
  <c r="H90" i="26"/>
  <c r="K82" i="26"/>
  <c r="J82" i="26"/>
  <c r="I82" i="26"/>
  <c r="K111" i="26"/>
  <c r="J111" i="26"/>
  <c r="I111" i="26"/>
  <c r="K139" i="26"/>
  <c r="J139" i="26"/>
  <c r="I139" i="26"/>
  <c r="K23" i="26"/>
  <c r="J23" i="26"/>
  <c r="I23" i="26"/>
  <c r="H48" i="26"/>
  <c r="K40" i="26"/>
  <c r="J40" i="26"/>
  <c r="I40" i="26"/>
  <c r="K57" i="26"/>
  <c r="J57" i="26"/>
  <c r="I57" i="26"/>
  <c r="K74" i="26"/>
  <c r="J74" i="26"/>
  <c r="I74" i="26"/>
  <c r="K92" i="26"/>
  <c r="J92" i="26"/>
  <c r="I92" i="26"/>
  <c r="K15" i="26"/>
  <c r="J15" i="26"/>
  <c r="I15" i="26"/>
  <c r="K32" i="26"/>
  <c r="J32" i="26"/>
  <c r="I32" i="26"/>
  <c r="K50" i="26"/>
  <c r="J50" i="26"/>
  <c r="I50" i="26"/>
  <c r="K67" i="26"/>
  <c r="J67" i="26"/>
  <c r="I67" i="26"/>
  <c r="K84" i="26"/>
  <c r="J84" i="26"/>
  <c r="I84" i="26"/>
  <c r="K109" i="26"/>
  <c r="J109" i="26"/>
  <c r="I109" i="26"/>
  <c r="K114" i="26"/>
  <c r="J114" i="26"/>
  <c r="I114" i="26"/>
  <c r="K158" i="26"/>
  <c r="J158" i="26"/>
  <c r="I158" i="26"/>
  <c r="K8" i="26"/>
  <c r="J8" i="26"/>
  <c r="I8" i="26"/>
  <c r="K25" i="26"/>
  <c r="J25" i="26"/>
  <c r="I25" i="26"/>
  <c r="K42" i="26"/>
  <c r="J42" i="26"/>
  <c r="I42" i="26"/>
  <c r="K59" i="26"/>
  <c r="J59" i="26"/>
  <c r="I59" i="26"/>
  <c r="K94" i="26"/>
  <c r="J94" i="26"/>
  <c r="I94" i="26"/>
  <c r="K126" i="26"/>
  <c r="J126" i="26"/>
  <c r="I126" i="26"/>
  <c r="K151" i="26"/>
  <c r="J151" i="26"/>
  <c r="I151" i="26"/>
  <c r="K17" i="26"/>
  <c r="J17" i="26"/>
  <c r="I17" i="26"/>
  <c r="K52" i="26"/>
  <c r="J52" i="26"/>
  <c r="I52" i="26"/>
  <c r="K69" i="26"/>
  <c r="J69" i="26"/>
  <c r="I69" i="26"/>
  <c r="K86" i="26"/>
  <c r="J86" i="26"/>
  <c r="I86" i="26"/>
  <c r="K96" i="26"/>
  <c r="J96" i="26"/>
  <c r="H104" i="26"/>
  <c r="I96" i="26"/>
  <c r="K107" i="26"/>
  <c r="J107" i="26"/>
  <c r="I107" i="26"/>
  <c r="K143" i="26"/>
  <c r="J143" i="26"/>
  <c r="I143" i="26"/>
  <c r="K10" i="26"/>
  <c r="J10" i="26"/>
  <c r="I10" i="26"/>
  <c r="K27" i="26"/>
  <c r="J27" i="26"/>
  <c r="I27" i="26"/>
  <c r="K44" i="26"/>
  <c r="J44" i="26"/>
  <c r="I44" i="26"/>
  <c r="K61" i="26"/>
  <c r="J61" i="26"/>
  <c r="I61" i="26"/>
  <c r="K79" i="26"/>
  <c r="J79" i="26"/>
  <c r="I79" i="26"/>
  <c r="K98" i="26"/>
  <c r="J98" i="26"/>
  <c r="I98" i="26"/>
  <c r="K136" i="26"/>
  <c r="J136" i="26"/>
  <c r="I136" i="26"/>
  <c r="K19" i="26"/>
  <c r="J19" i="26"/>
  <c r="I19" i="26"/>
  <c r="K37" i="26"/>
  <c r="J37" i="26"/>
  <c r="I37" i="26"/>
  <c r="K54" i="26"/>
  <c r="J54" i="26"/>
  <c r="I54" i="26"/>
  <c r="H62" i="26"/>
  <c r="K71" i="26"/>
  <c r="J71" i="26"/>
  <c r="I71" i="26"/>
  <c r="K88" i="26"/>
  <c r="J88" i="26"/>
  <c r="I88" i="26"/>
  <c r="K100" i="26"/>
  <c r="J100" i="26"/>
  <c r="I100" i="26"/>
  <c r="I102" i="26"/>
  <c r="K102" i="26"/>
  <c r="J102" i="26"/>
  <c r="K117" i="26"/>
  <c r="J117" i="26"/>
  <c r="I117" i="26"/>
  <c r="J12" i="26"/>
  <c r="I12" i="26"/>
  <c r="H20" i="26"/>
  <c r="K12" i="26"/>
  <c r="J29" i="26"/>
  <c r="I29" i="26"/>
  <c r="K29" i="26"/>
  <c r="J46" i="26"/>
  <c r="I46" i="26"/>
  <c r="K46" i="26"/>
  <c r="J64" i="26"/>
  <c r="I64" i="26"/>
  <c r="K64" i="26"/>
  <c r="J81" i="26"/>
  <c r="I81" i="26"/>
  <c r="K81" i="26"/>
  <c r="H132" i="26"/>
  <c r="J124" i="26"/>
  <c r="I124" i="26"/>
  <c r="K124" i="26"/>
  <c r="K155" i="26"/>
  <c r="J155" i="26"/>
  <c r="I155" i="26"/>
  <c r="I22" i="26"/>
  <c r="K22" i="26"/>
  <c r="J22" i="26"/>
  <c r="I39" i="26"/>
  <c r="K39" i="26"/>
  <c r="J39" i="26"/>
  <c r="I56" i="26"/>
  <c r="K56" i="26"/>
  <c r="J56" i="26"/>
  <c r="I73" i="26"/>
  <c r="K73" i="26"/>
  <c r="J73" i="26"/>
  <c r="K121" i="26"/>
  <c r="J121" i="26"/>
  <c r="I121" i="26"/>
  <c r="I156" i="26"/>
  <c r="K156" i="26"/>
  <c r="J156" i="26"/>
  <c r="K14" i="26"/>
  <c r="J14" i="26"/>
  <c r="I14" i="26"/>
  <c r="K31" i="26"/>
  <c r="J31" i="26"/>
  <c r="I31" i="26"/>
  <c r="J66" i="26"/>
  <c r="I66" i="26"/>
  <c r="K66" i="26"/>
  <c r="J83" i="26"/>
  <c r="I83" i="26"/>
  <c r="K83" i="26"/>
  <c r="J110" i="26"/>
  <c r="I110" i="26"/>
  <c r="K110" i="26"/>
  <c r="H118" i="26"/>
  <c r="J149" i="26"/>
  <c r="I149" i="26"/>
  <c r="K149" i="26"/>
  <c r="K148" i="26"/>
  <c r="J148" i="26"/>
  <c r="I148" i="26"/>
  <c r="J123" i="26"/>
  <c r="I123" i="26"/>
  <c r="K123" i="26"/>
  <c r="K140" i="26"/>
  <c r="J140" i="26"/>
  <c r="I140" i="26"/>
  <c r="K157" i="26"/>
  <c r="J157" i="26"/>
  <c r="I157" i="26"/>
  <c r="K115" i="26"/>
  <c r="I115" i="26"/>
  <c r="J115" i="26"/>
  <c r="K150" i="26"/>
  <c r="J150" i="26"/>
  <c r="I150" i="26"/>
  <c r="K108" i="26"/>
  <c r="J108" i="26"/>
  <c r="I108" i="26"/>
  <c r="K125" i="26"/>
  <c r="J125" i="26"/>
  <c r="I125" i="26"/>
  <c r="K142" i="26"/>
  <c r="J142" i="26"/>
  <c r="I142" i="26"/>
  <c r="K159" i="26"/>
  <c r="J159" i="26"/>
  <c r="I159" i="26"/>
  <c r="K135" i="26"/>
  <c r="J135" i="26"/>
  <c r="I135" i="26"/>
  <c r="K152" i="26"/>
  <c r="J152" i="26"/>
  <c r="I152" i="26"/>
  <c r="H160" i="26"/>
  <c r="J127" i="26"/>
  <c r="I127" i="26"/>
  <c r="K127" i="26"/>
  <c r="J144" i="26"/>
  <c r="I144" i="26"/>
  <c r="K144" i="26"/>
  <c r="I120" i="26"/>
  <c r="K120" i="26"/>
  <c r="J120" i="26"/>
  <c r="I137" i="26"/>
  <c r="K137" i="26"/>
  <c r="J137" i="26"/>
  <c r="I154" i="26"/>
  <c r="K154" i="26"/>
  <c r="J154" i="26"/>
  <c r="K95" i="26"/>
  <c r="J95" i="26"/>
  <c r="I95" i="26"/>
  <c r="K112" i="26"/>
  <c r="J112" i="26"/>
  <c r="I112" i="26"/>
  <c r="K129" i="26"/>
  <c r="J129" i="26"/>
  <c r="I129" i="26"/>
  <c r="K78" i="26"/>
  <c r="J78" i="26"/>
  <c r="I78" i="26"/>
  <c r="K43" i="26"/>
  <c r="J43" i="26"/>
  <c r="I43" i="26"/>
  <c r="K51" i="26"/>
  <c r="J51" i="26"/>
  <c r="I51" i="26"/>
  <c r="K18" i="26"/>
  <c r="J18" i="26"/>
  <c r="I18" i="26"/>
  <c r="H34" i="26"/>
  <c r="K26" i="26"/>
  <c r="J26" i="26"/>
  <c r="I26" i="26"/>
  <c r="K33" i="26"/>
  <c r="J33" i="26"/>
  <c r="I33" i="26"/>
  <c r="K97" i="26"/>
  <c r="J97" i="26"/>
  <c r="I97" i="26"/>
  <c r="K41" i="26"/>
  <c r="J41" i="26"/>
  <c r="I41" i="26"/>
  <c r="L131" i="22"/>
  <c r="K131" i="22"/>
  <c r="J131" i="22"/>
  <c r="L126" i="22"/>
  <c r="J126" i="22"/>
  <c r="K126" i="22"/>
  <c r="L83" i="22"/>
  <c r="I91" i="22"/>
  <c r="J83" i="22"/>
  <c r="K83" i="22"/>
  <c r="I21" i="22"/>
  <c r="L13" i="22"/>
  <c r="K13" i="22"/>
  <c r="J13" i="22"/>
  <c r="L152" i="22"/>
  <c r="J152" i="22"/>
  <c r="K152" i="22"/>
  <c r="L160" i="22"/>
  <c r="J160" i="22"/>
  <c r="K160" i="22"/>
  <c r="L68" i="22"/>
  <c r="K68" i="22"/>
  <c r="J68" i="22"/>
  <c r="L76" i="22"/>
  <c r="K76" i="22"/>
  <c r="J76" i="22"/>
  <c r="L85" i="22"/>
  <c r="K85" i="22"/>
  <c r="J85" i="22"/>
  <c r="L94" i="22"/>
  <c r="K94" i="22"/>
  <c r="J94" i="22"/>
  <c r="L102" i="22"/>
  <c r="K102" i="22"/>
  <c r="J102" i="22"/>
  <c r="L111" i="22"/>
  <c r="K111" i="22"/>
  <c r="J111" i="22"/>
  <c r="I119" i="22"/>
  <c r="L128" i="22"/>
  <c r="K128" i="22"/>
  <c r="J128" i="22"/>
  <c r="L137" i="22"/>
  <c r="K137" i="22"/>
  <c r="J137" i="22"/>
  <c r="L145" i="22"/>
  <c r="K145" i="22"/>
  <c r="J145" i="22"/>
  <c r="L154" i="22"/>
  <c r="K154" i="22"/>
  <c r="J154" i="22"/>
  <c r="L73" i="22"/>
  <c r="K73" i="22"/>
  <c r="J73" i="22"/>
  <c r="L82" i="22"/>
  <c r="K82" i="22"/>
  <c r="J82" i="22"/>
  <c r="L90" i="22"/>
  <c r="K90" i="22"/>
  <c r="J90" i="22"/>
  <c r="L99" i="22"/>
  <c r="K99" i="22"/>
  <c r="J99" i="22"/>
  <c r="L108" i="22"/>
  <c r="K108" i="22"/>
  <c r="J108" i="22"/>
  <c r="L116" i="22"/>
  <c r="K116" i="22"/>
  <c r="J116" i="22"/>
  <c r="L125" i="22"/>
  <c r="K125" i="22"/>
  <c r="J125" i="22"/>
  <c r="I133" i="22"/>
  <c r="L142" i="22"/>
  <c r="K142" i="22"/>
  <c r="J142" i="22"/>
  <c r="L151" i="22"/>
  <c r="K151" i="22"/>
  <c r="J151" i="22"/>
  <c r="L159" i="22"/>
  <c r="K159" i="22"/>
  <c r="J159" i="22"/>
  <c r="L70" i="22"/>
  <c r="K70" i="22"/>
  <c r="J70" i="22"/>
  <c r="L79" i="22"/>
  <c r="K79" i="22"/>
  <c r="J79" i="22"/>
  <c r="L87" i="22"/>
  <c r="K87" i="22"/>
  <c r="J87" i="22"/>
  <c r="L96" i="22"/>
  <c r="K96" i="22"/>
  <c r="J96" i="22"/>
  <c r="L104" i="22"/>
  <c r="K104" i="22"/>
  <c r="J104" i="22"/>
  <c r="L113" i="22"/>
  <c r="K113" i="22"/>
  <c r="J113" i="22"/>
  <c r="L122" i="22"/>
  <c r="K122" i="22"/>
  <c r="J122" i="22"/>
  <c r="L130" i="22"/>
  <c r="K130" i="22"/>
  <c r="J130" i="22"/>
  <c r="L139" i="22"/>
  <c r="K139" i="22"/>
  <c r="J139" i="22"/>
  <c r="I147" i="22"/>
  <c r="L156" i="22"/>
  <c r="K156" i="22"/>
  <c r="J156" i="22"/>
  <c r="K58" i="22"/>
  <c r="J58" i="22"/>
  <c r="L58" i="22"/>
  <c r="K67" i="22"/>
  <c r="J67" i="22"/>
  <c r="L67" i="22"/>
  <c r="K75" i="22"/>
  <c r="J75" i="22"/>
  <c r="L75" i="22"/>
  <c r="K84" i="22"/>
  <c r="J84" i="22"/>
  <c r="L84" i="22"/>
  <c r="K93" i="22"/>
  <c r="J93" i="22"/>
  <c r="L93" i="22"/>
  <c r="K101" i="22"/>
  <c r="J101" i="22"/>
  <c r="L101" i="22"/>
  <c r="K110" i="22"/>
  <c r="J110" i="22"/>
  <c r="L110" i="22"/>
  <c r="K118" i="22"/>
  <c r="J118" i="22"/>
  <c r="L118" i="22"/>
  <c r="K127" i="22"/>
  <c r="J127" i="22"/>
  <c r="L127" i="22"/>
  <c r="K136" i="22"/>
  <c r="J136" i="22"/>
  <c r="L136" i="22"/>
  <c r="K144" i="22"/>
  <c r="J144" i="22"/>
  <c r="L144" i="22"/>
  <c r="K153" i="22"/>
  <c r="J153" i="22"/>
  <c r="I161" i="22"/>
  <c r="L153" i="22"/>
  <c r="L72" i="22"/>
  <c r="K72" i="22"/>
  <c r="J72" i="22"/>
  <c r="L81" i="22"/>
  <c r="K81" i="22"/>
  <c r="J81" i="22"/>
  <c r="L89" i="22"/>
  <c r="K89" i="22"/>
  <c r="J89" i="22"/>
  <c r="L98" i="22"/>
  <c r="K98" i="22"/>
  <c r="J98" i="22"/>
  <c r="K107" i="22"/>
  <c r="J107" i="22"/>
  <c r="L107" i="22"/>
  <c r="L115" i="22"/>
  <c r="K115" i="22"/>
  <c r="J115" i="22"/>
  <c r="J124" i="22"/>
  <c r="L124" i="22"/>
  <c r="K124" i="22"/>
  <c r="J132" i="22"/>
  <c r="K132" i="22"/>
  <c r="L132" i="22"/>
  <c r="J141" i="22"/>
  <c r="L141" i="22"/>
  <c r="K141" i="22"/>
  <c r="J150" i="22"/>
  <c r="L150" i="22"/>
  <c r="K150" i="22"/>
  <c r="J158" i="22"/>
  <c r="L158" i="22"/>
  <c r="K158" i="22"/>
  <c r="J95" i="22"/>
  <c r="K95" i="22"/>
  <c r="L95" i="22"/>
  <c r="J60" i="22"/>
  <c r="K60" i="22"/>
  <c r="L60" i="22"/>
  <c r="J51" i="22"/>
  <c r="K51" i="22"/>
  <c r="L51" i="22"/>
  <c r="J42" i="22"/>
  <c r="K42" i="22"/>
  <c r="L42" i="22"/>
  <c r="J33" i="22"/>
  <c r="K33" i="22"/>
  <c r="L33" i="22"/>
  <c r="J25" i="22"/>
  <c r="K25" i="22"/>
  <c r="L25" i="22"/>
  <c r="J18" i="22"/>
  <c r="K18" i="22"/>
  <c r="L18" i="22"/>
  <c r="V15" i="22"/>
  <c r="X15" i="22"/>
  <c r="W15" i="22"/>
  <c r="Q10" i="21"/>
  <c r="R10" i="21"/>
  <c r="W20" i="22"/>
  <c r="V20" i="22"/>
  <c r="X20" i="22"/>
  <c r="L138" i="22"/>
  <c r="K138" i="22"/>
  <c r="J138" i="22"/>
  <c r="L114" i="22"/>
  <c r="K114" i="22"/>
  <c r="J114" i="22"/>
  <c r="L74" i="22"/>
  <c r="K74" i="22"/>
  <c r="J74" i="22"/>
  <c r="L54" i="22"/>
  <c r="K54" i="22"/>
  <c r="J54" i="22"/>
  <c r="L45" i="22"/>
  <c r="K45" i="22"/>
  <c r="J45" i="22"/>
  <c r="L37" i="22"/>
  <c r="K37" i="22"/>
  <c r="J37" i="22"/>
  <c r="L28" i="22"/>
  <c r="K28" i="22"/>
  <c r="J28" i="22"/>
  <c r="L12" i="22"/>
  <c r="K12" i="22"/>
  <c r="J12" i="22"/>
  <c r="X9" i="22"/>
  <c r="W9" i="22"/>
  <c r="V9" i="22"/>
  <c r="R19" i="21"/>
  <c r="Q19" i="21"/>
  <c r="R11" i="21"/>
  <c r="Q11" i="21"/>
  <c r="L86" i="22"/>
  <c r="K86" i="22"/>
  <c r="J86" i="22"/>
  <c r="K62" i="22"/>
  <c r="J62" i="22"/>
  <c r="L62" i="22"/>
  <c r="L17" i="22"/>
  <c r="K17" i="22"/>
  <c r="J17" i="22"/>
  <c r="X14" i="22"/>
  <c r="W14" i="22"/>
  <c r="V14" i="22"/>
  <c r="L143" i="22"/>
  <c r="J143" i="22"/>
  <c r="K143" i="22"/>
  <c r="L57" i="22"/>
  <c r="K57" i="22"/>
  <c r="J57" i="22"/>
  <c r="L48" i="22"/>
  <c r="K48" i="22"/>
  <c r="J48" i="22"/>
  <c r="L40" i="22"/>
  <c r="K40" i="22"/>
  <c r="J40" i="22"/>
  <c r="L31" i="22"/>
  <c r="K31" i="22"/>
  <c r="J31" i="22"/>
  <c r="L23" i="22"/>
  <c r="K23" i="22"/>
  <c r="J23" i="22"/>
  <c r="X19" i="22"/>
  <c r="W19" i="22"/>
  <c r="V19" i="22"/>
  <c r="R20" i="21"/>
  <c r="Q20" i="21"/>
  <c r="R12" i="21"/>
  <c r="Q12" i="21"/>
  <c r="K97" i="22"/>
  <c r="J97" i="22"/>
  <c r="I105" i="22"/>
  <c r="L97" i="22"/>
  <c r="L66" i="22"/>
  <c r="K66" i="22"/>
  <c r="J66" i="22"/>
  <c r="L59" i="22"/>
  <c r="K59" i="22"/>
  <c r="J59" i="22"/>
  <c r="L11" i="22"/>
  <c r="K11" i="22"/>
  <c r="J11" i="22"/>
  <c r="L109" i="22"/>
  <c r="K109" i="22"/>
  <c r="J109" i="22"/>
  <c r="L52" i="22"/>
  <c r="K52" i="22"/>
  <c r="J52" i="22"/>
  <c r="L43" i="22"/>
  <c r="K43" i="22"/>
  <c r="J43" i="22"/>
  <c r="X13" i="22"/>
  <c r="W13" i="22"/>
  <c r="V13" i="22"/>
  <c r="U21" i="22"/>
  <c r="L129" i="22"/>
  <c r="K129" i="22"/>
  <c r="J129" i="22"/>
  <c r="L123" i="22"/>
  <c r="K123" i="22"/>
  <c r="J123" i="22"/>
  <c r="X18" i="22"/>
  <c r="W18" i="22"/>
  <c r="V18" i="22"/>
  <c r="L149" i="22"/>
  <c r="K149" i="22"/>
  <c r="J149" i="22"/>
  <c r="L135" i="22"/>
  <c r="J135" i="22"/>
  <c r="K135" i="22"/>
  <c r="L117" i="22"/>
  <c r="K117" i="22"/>
  <c r="J117" i="22"/>
  <c r="K88" i="22"/>
  <c r="J88" i="22"/>
  <c r="L88" i="22"/>
  <c r="I63" i="22"/>
  <c r="L55" i="22"/>
  <c r="K55" i="22"/>
  <c r="J55" i="22"/>
  <c r="L46" i="22"/>
  <c r="K46" i="22"/>
  <c r="J46" i="22"/>
  <c r="L38" i="22"/>
  <c r="K38" i="22"/>
  <c r="J38" i="22"/>
  <c r="L140" i="22"/>
  <c r="K140" i="22"/>
  <c r="J140" i="22"/>
  <c r="L155" i="22"/>
  <c r="K155" i="22"/>
  <c r="J155" i="22"/>
  <c r="L146" i="22"/>
  <c r="K146" i="22"/>
  <c r="J146" i="22"/>
  <c r="I111" i="21"/>
  <c r="H111" i="21"/>
  <c r="H67" i="21"/>
  <c r="I67" i="21"/>
  <c r="I41" i="21"/>
  <c r="H41" i="21"/>
  <c r="I40" i="21"/>
  <c r="H40" i="21"/>
  <c r="I57" i="21"/>
  <c r="H57" i="21"/>
  <c r="I74" i="21"/>
  <c r="H74" i="21"/>
  <c r="I91" i="21"/>
  <c r="H91" i="21"/>
  <c r="I109" i="21"/>
  <c r="H109" i="21"/>
  <c r="G134" i="21"/>
  <c r="I126" i="21"/>
  <c r="H126" i="21"/>
  <c r="I143" i="21"/>
  <c r="H143" i="21"/>
  <c r="I160" i="21"/>
  <c r="H160" i="21"/>
  <c r="I99" i="21"/>
  <c r="H99" i="21"/>
  <c r="I116" i="21"/>
  <c r="H116" i="21"/>
  <c r="I133" i="21"/>
  <c r="H133" i="21"/>
  <c r="I151" i="21"/>
  <c r="H151" i="21"/>
  <c r="I89" i="21"/>
  <c r="H89" i="21"/>
  <c r="I124" i="21"/>
  <c r="H124" i="21"/>
  <c r="I141" i="21"/>
  <c r="H141" i="21"/>
  <c r="I158" i="21"/>
  <c r="H158" i="21"/>
  <c r="I17" i="21"/>
  <c r="H17" i="21"/>
  <c r="I28" i="21"/>
  <c r="H28" i="21"/>
  <c r="G36" i="21"/>
  <c r="I45" i="21"/>
  <c r="H45" i="21"/>
  <c r="I62" i="21"/>
  <c r="H62" i="21"/>
  <c r="I80" i="21"/>
  <c r="H80" i="21"/>
  <c r="I97" i="21"/>
  <c r="H97" i="21"/>
  <c r="I114" i="21"/>
  <c r="H114" i="21"/>
  <c r="I131" i="21"/>
  <c r="H131" i="21"/>
  <c r="I35" i="21"/>
  <c r="H35" i="21"/>
  <c r="I53" i="21"/>
  <c r="H53" i="21"/>
  <c r="I70" i="21"/>
  <c r="H70" i="21"/>
  <c r="G78" i="21"/>
  <c r="I87" i="21"/>
  <c r="H87" i="21"/>
  <c r="I104" i="21"/>
  <c r="H104" i="21"/>
  <c r="I122" i="21"/>
  <c r="H122" i="21"/>
  <c r="I139" i="21"/>
  <c r="H139" i="21"/>
  <c r="I156" i="21"/>
  <c r="H156" i="21"/>
  <c r="H16" i="21"/>
  <c r="I16" i="21"/>
  <c r="H26" i="21"/>
  <c r="I26" i="21"/>
  <c r="H43" i="21"/>
  <c r="I43" i="21"/>
  <c r="H60" i="21"/>
  <c r="I60" i="21"/>
  <c r="I77" i="21"/>
  <c r="H77" i="21"/>
  <c r="I95" i="21"/>
  <c r="H95" i="21"/>
  <c r="I112" i="21"/>
  <c r="H112" i="21"/>
  <c r="G120" i="21"/>
  <c r="I129" i="21"/>
  <c r="H129" i="21"/>
  <c r="I146" i="21"/>
  <c r="H146" i="21"/>
  <c r="I33" i="21"/>
  <c r="H33" i="21"/>
  <c r="I68" i="21"/>
  <c r="H68" i="21"/>
  <c r="I85" i="21"/>
  <c r="H85" i="21"/>
  <c r="I102" i="21"/>
  <c r="H102" i="21"/>
  <c r="I119" i="21"/>
  <c r="H119" i="21"/>
  <c r="I137" i="21"/>
  <c r="H137" i="21"/>
  <c r="I154" i="21"/>
  <c r="H154" i="21"/>
  <c r="G162" i="21"/>
  <c r="I110" i="21"/>
  <c r="H110" i="21"/>
  <c r="I127" i="21"/>
  <c r="H127" i="21"/>
  <c r="I144" i="21"/>
  <c r="H144" i="21"/>
  <c r="I161" i="21"/>
  <c r="H161" i="21"/>
  <c r="H31" i="21"/>
  <c r="I31" i="21"/>
  <c r="H48" i="21"/>
  <c r="I48" i="21"/>
  <c r="H66" i="21"/>
  <c r="I66" i="21"/>
  <c r="H83" i="21"/>
  <c r="I83" i="21"/>
  <c r="H100" i="21"/>
  <c r="I100" i="21"/>
  <c r="H117" i="21"/>
  <c r="I117" i="21"/>
  <c r="H152" i="21"/>
  <c r="I152" i="21"/>
  <c r="G22" i="21"/>
  <c r="I14" i="21"/>
  <c r="H14" i="21"/>
  <c r="I39" i="21"/>
  <c r="H39" i="21"/>
  <c r="G64" i="21"/>
  <c r="I56" i="21"/>
  <c r="H56" i="21"/>
  <c r="I73" i="21"/>
  <c r="H73" i="21"/>
  <c r="I90" i="21"/>
  <c r="H90" i="21"/>
  <c r="I108" i="21"/>
  <c r="H108" i="21"/>
  <c r="H125" i="21"/>
  <c r="I125" i="21"/>
  <c r="I142" i="21"/>
  <c r="H142" i="21"/>
  <c r="I159" i="21"/>
  <c r="H159" i="21"/>
  <c r="H81" i="21"/>
  <c r="I81" i="21"/>
  <c r="I58" i="21"/>
  <c r="H58" i="21"/>
  <c r="H54" i="21"/>
  <c r="I54" i="21"/>
  <c r="I130" i="21"/>
  <c r="H130" i="21"/>
  <c r="G106" i="21"/>
  <c r="I98" i="21"/>
  <c r="H98" i="21"/>
  <c r="I136" i="21"/>
  <c r="H136" i="21"/>
  <c r="I103" i="21"/>
  <c r="H103" i="21"/>
  <c r="I24" i="21"/>
  <c r="H24" i="21"/>
  <c r="I12" i="21"/>
  <c r="H12" i="21"/>
  <c r="I150" i="21"/>
  <c r="H150" i="21"/>
  <c r="G92" i="21"/>
  <c r="H84" i="21"/>
  <c r="I84" i="21"/>
  <c r="I44" i="21"/>
  <c r="H44" i="21"/>
  <c r="R17" i="21"/>
  <c r="Q17" i="21"/>
  <c r="R15" i="21"/>
  <c r="Q15" i="21"/>
  <c r="R13" i="21"/>
  <c r="Q13" i="21"/>
  <c r="I155" i="21"/>
  <c r="H155" i="21"/>
  <c r="I123" i="21"/>
  <c r="H123" i="21"/>
  <c r="I61" i="21"/>
  <c r="H61" i="21"/>
  <c r="I128" i="21"/>
  <c r="H128" i="21"/>
  <c r="I96" i="21"/>
  <c r="H96" i="21"/>
  <c r="I147" i="21"/>
  <c r="H147" i="21"/>
  <c r="I153" i="21"/>
  <c r="H153" i="21"/>
  <c r="Y27" i="19"/>
  <c r="X27" i="19"/>
  <c r="W35" i="19"/>
  <c r="Z24" i="19"/>
  <c r="U23" i="19"/>
  <c r="Z23" i="19" s="1"/>
  <c r="U21" i="19"/>
  <c r="Z21" i="19" s="1"/>
  <c r="Z13" i="19"/>
  <c r="N149" i="19"/>
  <c r="N161" i="19"/>
  <c r="N121" i="19"/>
  <c r="N119" i="19"/>
  <c r="N93" i="19"/>
  <c r="N133" i="19"/>
  <c r="N107" i="19"/>
  <c r="N63" i="19"/>
  <c r="N37" i="19"/>
  <c r="N35" i="19"/>
  <c r="N135" i="19"/>
  <c r="N91" i="19"/>
  <c r="N105" i="19"/>
  <c r="N65" i="19"/>
  <c r="N51" i="19"/>
  <c r="N49" i="19"/>
  <c r="N147" i="19"/>
  <c r="N79" i="19"/>
  <c r="M7" i="19"/>
  <c r="N23" i="19"/>
  <c r="N9" i="19"/>
  <c r="N21" i="19"/>
  <c r="N77" i="19"/>
  <c r="R68" i="19"/>
  <c r="P68" i="19"/>
  <c r="Q68" i="19"/>
  <c r="R32" i="19"/>
  <c r="Q32" i="19"/>
  <c r="P32" i="19"/>
  <c r="Y12" i="19"/>
  <c r="X12" i="19"/>
  <c r="U37" i="19"/>
  <c r="Z37" i="19" s="1"/>
  <c r="Z38" i="19"/>
  <c r="Z27" i="19"/>
  <c r="U35" i="19"/>
  <c r="Z35" i="19" s="1"/>
  <c r="O23" i="19"/>
  <c r="Q24" i="19"/>
  <c r="P24" i="19"/>
  <c r="Y18" i="19"/>
  <c r="X18" i="19"/>
  <c r="I16" i="19"/>
  <c r="H16" i="19"/>
  <c r="J16" i="19"/>
  <c r="Q10" i="19"/>
  <c r="P10" i="19"/>
  <c r="O9" i="19"/>
  <c r="R24" i="19" s="1"/>
  <c r="X73" i="19"/>
  <c r="Y73" i="19"/>
  <c r="J31" i="19"/>
  <c r="I31" i="19"/>
  <c r="H31" i="19"/>
  <c r="R26" i="19"/>
  <c r="Q26" i="19"/>
  <c r="P26" i="19"/>
  <c r="J11" i="19"/>
  <c r="I11" i="19"/>
  <c r="H11" i="19"/>
  <c r="Q13" i="19"/>
  <c r="R13" i="19"/>
  <c r="O21" i="19"/>
  <c r="P13" i="19"/>
  <c r="Y29" i="19"/>
  <c r="X29" i="19"/>
  <c r="R101" i="19"/>
  <c r="Q101" i="19"/>
  <c r="P101" i="19"/>
  <c r="Q34" i="19"/>
  <c r="P34" i="19"/>
  <c r="Q19" i="19"/>
  <c r="P19" i="19"/>
  <c r="R19" i="19"/>
  <c r="Y16" i="19"/>
  <c r="X16" i="19"/>
  <c r="G65" i="19"/>
  <c r="H66" i="19"/>
  <c r="J66" i="19"/>
  <c r="I66" i="19"/>
  <c r="J69" i="19"/>
  <c r="H69" i="19"/>
  <c r="I69" i="19"/>
  <c r="G77" i="19"/>
  <c r="J76" i="19"/>
  <c r="I76" i="19"/>
  <c r="H76" i="19"/>
  <c r="J158" i="19"/>
  <c r="I158" i="19"/>
  <c r="H158" i="19"/>
  <c r="J100" i="19"/>
  <c r="I100" i="19"/>
  <c r="H100" i="19"/>
  <c r="J82" i="19"/>
  <c r="H82" i="19"/>
  <c r="I82" i="19"/>
  <c r="G121" i="19"/>
  <c r="J122" i="19"/>
  <c r="I122" i="19"/>
  <c r="H122" i="19"/>
  <c r="J145" i="19"/>
  <c r="I145" i="19"/>
  <c r="H145" i="19"/>
  <c r="G91" i="19"/>
  <c r="J83" i="19"/>
  <c r="H83" i="19"/>
  <c r="I83" i="19"/>
  <c r="J98" i="19"/>
  <c r="H98" i="19"/>
  <c r="I98" i="19"/>
  <c r="J111" i="19"/>
  <c r="H111" i="19"/>
  <c r="G119" i="19"/>
  <c r="I111" i="19"/>
  <c r="J115" i="19"/>
  <c r="H115" i="19"/>
  <c r="I115" i="19"/>
  <c r="J70" i="19"/>
  <c r="I70" i="19"/>
  <c r="H70" i="19"/>
  <c r="J73" i="19"/>
  <c r="H73" i="19"/>
  <c r="I73" i="19"/>
  <c r="J124" i="19"/>
  <c r="I124" i="19"/>
  <c r="H124" i="19"/>
  <c r="J67" i="19"/>
  <c r="H67" i="19"/>
  <c r="I67" i="19"/>
  <c r="J84" i="19"/>
  <c r="H84" i="19"/>
  <c r="I84" i="19"/>
  <c r="J126" i="19"/>
  <c r="I126" i="19"/>
  <c r="H126" i="19"/>
  <c r="G37" i="19"/>
  <c r="J38" i="19"/>
  <c r="I38" i="19"/>
  <c r="H38" i="19"/>
  <c r="J40" i="19"/>
  <c r="I40" i="19"/>
  <c r="H40" i="19"/>
  <c r="J42" i="19"/>
  <c r="I42" i="19"/>
  <c r="H42" i="19"/>
  <c r="J44" i="19"/>
  <c r="I44" i="19"/>
  <c r="H44" i="19"/>
  <c r="J46" i="19"/>
  <c r="I46" i="19"/>
  <c r="H46" i="19"/>
  <c r="J48" i="19"/>
  <c r="I48" i="19"/>
  <c r="H48" i="19"/>
  <c r="J53" i="19"/>
  <c r="I53" i="19"/>
  <c r="H53" i="19"/>
  <c r="J55" i="19"/>
  <c r="I55" i="19"/>
  <c r="H55" i="19"/>
  <c r="G63" i="19"/>
  <c r="J57" i="19"/>
  <c r="I57" i="19"/>
  <c r="H57" i="19"/>
  <c r="J59" i="19"/>
  <c r="I59" i="19"/>
  <c r="H59" i="19"/>
  <c r="J61" i="19"/>
  <c r="I61" i="19"/>
  <c r="H61" i="19"/>
  <c r="J85" i="19"/>
  <c r="I85" i="19"/>
  <c r="H85" i="19"/>
  <c r="G93" i="19"/>
  <c r="J94" i="19"/>
  <c r="I94" i="19"/>
  <c r="H94" i="19"/>
  <c r="J74" i="19"/>
  <c r="I74" i="19"/>
  <c r="H74" i="19"/>
  <c r="J87" i="19"/>
  <c r="I87" i="19"/>
  <c r="H87" i="19"/>
  <c r="J128" i="19"/>
  <c r="I128" i="19"/>
  <c r="H128" i="19"/>
  <c r="J156" i="19"/>
  <c r="H156" i="19"/>
  <c r="I156" i="19"/>
  <c r="J89" i="19"/>
  <c r="I89" i="19"/>
  <c r="H89" i="19"/>
  <c r="J109" i="19"/>
  <c r="I109" i="19"/>
  <c r="H109" i="19"/>
  <c r="J142" i="19"/>
  <c r="I142" i="19"/>
  <c r="H142" i="19"/>
  <c r="J68" i="19"/>
  <c r="I68" i="19"/>
  <c r="H68" i="19"/>
  <c r="J71" i="19"/>
  <c r="H71" i="19"/>
  <c r="I71" i="19"/>
  <c r="J130" i="19"/>
  <c r="I130" i="19"/>
  <c r="H130" i="19"/>
  <c r="J140" i="19"/>
  <c r="I140" i="19"/>
  <c r="H140" i="19"/>
  <c r="J113" i="19"/>
  <c r="I113" i="19"/>
  <c r="H113" i="19"/>
  <c r="J117" i="19"/>
  <c r="I117" i="19"/>
  <c r="H117" i="19"/>
  <c r="J80" i="19"/>
  <c r="H80" i="19"/>
  <c r="I80" i="19"/>
  <c r="G79" i="19"/>
  <c r="J132" i="19"/>
  <c r="I132" i="19"/>
  <c r="H132" i="19"/>
  <c r="I104" i="19"/>
  <c r="H104" i="19"/>
  <c r="J104" i="19"/>
  <c r="H72" i="19"/>
  <c r="J72" i="19"/>
  <c r="I72" i="19"/>
  <c r="J75" i="19"/>
  <c r="H75" i="19"/>
  <c r="I75" i="19"/>
  <c r="H81" i="19"/>
  <c r="J81" i="19"/>
  <c r="I81" i="19"/>
  <c r="G21" i="19"/>
  <c r="J13" i="19"/>
  <c r="I13" i="19"/>
  <c r="H13" i="19"/>
  <c r="J15" i="19"/>
  <c r="I15" i="19"/>
  <c r="H15" i="19"/>
  <c r="I17" i="19"/>
  <c r="H17" i="19"/>
  <c r="J17" i="19"/>
  <c r="J19" i="19"/>
  <c r="I19" i="19"/>
  <c r="H19" i="19"/>
  <c r="J24" i="19"/>
  <c r="I24" i="19"/>
  <c r="G23" i="19"/>
  <c r="H24" i="19"/>
  <c r="J26" i="19"/>
  <c r="I26" i="19"/>
  <c r="H26" i="19"/>
  <c r="J28" i="19"/>
  <c r="I28" i="19"/>
  <c r="H28" i="19"/>
  <c r="J30" i="19"/>
  <c r="I30" i="19"/>
  <c r="H30" i="19"/>
  <c r="J32" i="19"/>
  <c r="I32" i="19"/>
  <c r="H32" i="19"/>
  <c r="J34" i="19"/>
  <c r="I34" i="19"/>
  <c r="H34" i="19"/>
  <c r="I39" i="19"/>
  <c r="H39" i="19"/>
  <c r="J39" i="19"/>
  <c r="G49" i="19"/>
  <c r="J41" i="19"/>
  <c r="I41" i="19"/>
  <c r="H41" i="19"/>
  <c r="J43" i="19"/>
  <c r="I43" i="19"/>
  <c r="H43" i="19"/>
  <c r="J45" i="19"/>
  <c r="I45" i="19"/>
  <c r="H45" i="19"/>
  <c r="J47" i="19"/>
  <c r="I47" i="19"/>
  <c r="H47" i="19"/>
  <c r="G51" i="19"/>
  <c r="H52" i="19"/>
  <c r="J52" i="19"/>
  <c r="I52" i="19"/>
  <c r="H54" i="19"/>
  <c r="J54" i="19"/>
  <c r="I54" i="19"/>
  <c r="H56" i="19"/>
  <c r="J56" i="19"/>
  <c r="I56" i="19"/>
  <c r="I58" i="19"/>
  <c r="H58" i="19"/>
  <c r="J58" i="19"/>
  <c r="I60" i="19"/>
  <c r="H60" i="19"/>
  <c r="J60" i="19"/>
  <c r="I62" i="19"/>
  <c r="H62" i="19"/>
  <c r="J62" i="19"/>
  <c r="J102" i="19"/>
  <c r="I102" i="19"/>
  <c r="H102" i="19"/>
  <c r="J137" i="19"/>
  <c r="I137" i="19"/>
  <c r="H137" i="19"/>
  <c r="J154" i="19"/>
  <c r="I154" i="19"/>
  <c r="H154" i="19"/>
  <c r="J152" i="19"/>
  <c r="I152" i="19"/>
  <c r="H152" i="19"/>
  <c r="J138" i="19"/>
  <c r="I138" i="19"/>
  <c r="H138" i="19"/>
  <c r="H146" i="19"/>
  <c r="J146" i="19"/>
  <c r="I146" i="19"/>
  <c r="J143" i="19"/>
  <c r="I143" i="19"/>
  <c r="H143" i="19"/>
  <c r="G149" i="19"/>
  <c r="J150" i="19"/>
  <c r="I150" i="19"/>
  <c r="H150" i="19"/>
  <c r="J86" i="19"/>
  <c r="H86" i="19"/>
  <c r="I86" i="19"/>
  <c r="J88" i="19"/>
  <c r="H88" i="19"/>
  <c r="I88" i="19"/>
  <c r="J90" i="19"/>
  <c r="H90" i="19"/>
  <c r="I90" i="19"/>
  <c r="J95" i="19"/>
  <c r="H95" i="19"/>
  <c r="I95" i="19"/>
  <c r="J97" i="19"/>
  <c r="H97" i="19"/>
  <c r="G105" i="19"/>
  <c r="I97" i="19"/>
  <c r="J99" i="19"/>
  <c r="H99" i="19"/>
  <c r="I99" i="19"/>
  <c r="J101" i="19"/>
  <c r="H101" i="19"/>
  <c r="I101" i="19"/>
  <c r="J103" i="19"/>
  <c r="H103" i="19"/>
  <c r="I103" i="19"/>
  <c r="J108" i="19"/>
  <c r="H108" i="19"/>
  <c r="I108" i="19"/>
  <c r="G107" i="19"/>
  <c r="J110" i="19"/>
  <c r="I110" i="19"/>
  <c r="H110" i="19"/>
  <c r="J112" i="19"/>
  <c r="I112" i="19"/>
  <c r="H112" i="19"/>
  <c r="J114" i="19"/>
  <c r="I114" i="19"/>
  <c r="H114" i="19"/>
  <c r="J116" i="19"/>
  <c r="I116" i="19"/>
  <c r="H116" i="19"/>
  <c r="J118" i="19"/>
  <c r="I118" i="19"/>
  <c r="H118" i="19"/>
  <c r="J123" i="19"/>
  <c r="I123" i="19"/>
  <c r="H123" i="19"/>
  <c r="J125" i="19"/>
  <c r="I125" i="19"/>
  <c r="H125" i="19"/>
  <c r="G133" i="19"/>
  <c r="J127" i="19"/>
  <c r="I127" i="19"/>
  <c r="H127" i="19"/>
  <c r="J129" i="19"/>
  <c r="I129" i="19"/>
  <c r="H129" i="19"/>
  <c r="J131" i="19"/>
  <c r="I131" i="19"/>
  <c r="H131" i="19"/>
  <c r="J136" i="19"/>
  <c r="I136" i="19"/>
  <c r="H136" i="19"/>
  <c r="G135" i="19"/>
  <c r="J141" i="19"/>
  <c r="I141" i="19"/>
  <c r="H141" i="19"/>
  <c r="H144" i="19"/>
  <c r="I144" i="19"/>
  <c r="J144" i="19"/>
  <c r="J139" i="19"/>
  <c r="G147" i="19"/>
  <c r="H139" i="19"/>
  <c r="I139" i="19"/>
  <c r="J160" i="19"/>
  <c r="I160" i="19"/>
  <c r="H160" i="19"/>
  <c r="H151" i="19"/>
  <c r="J151" i="19"/>
  <c r="I151" i="19"/>
  <c r="H153" i="19"/>
  <c r="G161" i="19"/>
  <c r="J153" i="19"/>
  <c r="I153" i="19"/>
  <c r="H155" i="19"/>
  <c r="J155" i="19"/>
  <c r="I155" i="19"/>
  <c r="H157" i="19"/>
  <c r="J157" i="19"/>
  <c r="I157" i="19"/>
  <c r="H159" i="19"/>
  <c r="I159" i="19"/>
  <c r="J159" i="19"/>
  <c r="Q28" i="19"/>
  <c r="P28" i="19"/>
  <c r="I14" i="19"/>
  <c r="J14" i="19"/>
  <c r="H14" i="19"/>
  <c r="Y130" i="19"/>
  <c r="X130" i="19"/>
  <c r="W93" i="19"/>
  <c r="Y94" i="19"/>
  <c r="X94" i="19"/>
  <c r="X84" i="19"/>
  <c r="Y84" i="19"/>
  <c r="Y85" i="19"/>
  <c r="X85" i="19"/>
  <c r="Y109" i="19"/>
  <c r="X109" i="19"/>
  <c r="Y117" i="19"/>
  <c r="X117" i="19"/>
  <c r="Y132" i="19"/>
  <c r="X132" i="19"/>
  <c r="X87" i="19"/>
  <c r="Y87" i="19"/>
  <c r="X113" i="19"/>
  <c r="Y113" i="19"/>
  <c r="X67" i="19"/>
  <c r="Y67" i="19"/>
  <c r="Y89" i="19"/>
  <c r="X89" i="19"/>
  <c r="Y137" i="19"/>
  <c r="X137" i="19"/>
  <c r="Y74" i="19"/>
  <c r="X74" i="19"/>
  <c r="Y145" i="19"/>
  <c r="X145" i="19"/>
  <c r="W37" i="19"/>
  <c r="Y38" i="19"/>
  <c r="X38" i="19"/>
  <c r="Y40" i="19"/>
  <c r="X40" i="19"/>
  <c r="Y42" i="19"/>
  <c r="X42" i="19"/>
  <c r="Y44" i="19"/>
  <c r="X44" i="19"/>
  <c r="Y46" i="19"/>
  <c r="X46" i="19"/>
  <c r="Y48" i="19"/>
  <c r="X48" i="19"/>
  <c r="Y53" i="19"/>
  <c r="X53" i="19"/>
  <c r="Y55" i="19"/>
  <c r="X55" i="19"/>
  <c r="W63" i="19"/>
  <c r="Y57" i="19"/>
  <c r="X57" i="19"/>
  <c r="Y59" i="19"/>
  <c r="X59" i="19"/>
  <c r="Y61" i="19"/>
  <c r="X61" i="19"/>
  <c r="Y104" i="19"/>
  <c r="X104" i="19"/>
  <c r="Y152" i="19"/>
  <c r="X152" i="19"/>
  <c r="Y68" i="19"/>
  <c r="X68" i="19"/>
  <c r="X71" i="19"/>
  <c r="Y71" i="19"/>
  <c r="W121" i="19"/>
  <c r="Y122" i="19"/>
  <c r="X122" i="19"/>
  <c r="X80" i="19"/>
  <c r="Y80" i="19"/>
  <c r="W79" i="19"/>
  <c r="Y102" i="19"/>
  <c r="X102" i="19"/>
  <c r="Y124" i="19"/>
  <c r="X124" i="19"/>
  <c r="X75" i="19"/>
  <c r="Y75" i="19"/>
  <c r="Y81" i="19"/>
  <c r="X81" i="19"/>
  <c r="Y100" i="19"/>
  <c r="X100" i="19"/>
  <c r="Y111" i="19"/>
  <c r="X111" i="19"/>
  <c r="W119" i="19"/>
  <c r="Y115" i="19"/>
  <c r="X115" i="19"/>
  <c r="Y72" i="19"/>
  <c r="X72" i="19"/>
  <c r="Y126" i="19"/>
  <c r="X126" i="19"/>
  <c r="Y76" i="19"/>
  <c r="X76" i="19"/>
  <c r="Y98" i="19"/>
  <c r="X98" i="19"/>
  <c r="X66" i="19"/>
  <c r="W65" i="19"/>
  <c r="Y66" i="19"/>
  <c r="X69" i="19"/>
  <c r="Y69" i="19"/>
  <c r="W77" i="19"/>
  <c r="X82" i="19"/>
  <c r="Y82" i="19"/>
  <c r="X128" i="19"/>
  <c r="Y128" i="19"/>
  <c r="X142" i="19"/>
  <c r="Y142" i="19"/>
  <c r="Y11" i="19"/>
  <c r="X11" i="19"/>
  <c r="W21" i="19"/>
  <c r="Y13" i="19"/>
  <c r="X13" i="19"/>
  <c r="Y15" i="19"/>
  <c r="X15" i="19"/>
  <c r="Y17" i="19"/>
  <c r="X17" i="19"/>
  <c r="Y19" i="19"/>
  <c r="X19" i="19"/>
  <c r="Y24" i="19"/>
  <c r="W23" i="19"/>
  <c r="X24" i="19"/>
  <c r="X26" i="19"/>
  <c r="Y26" i="19"/>
  <c r="Y28" i="19"/>
  <c r="X28" i="19"/>
  <c r="Y30" i="19"/>
  <c r="X30" i="19"/>
  <c r="Y32" i="19"/>
  <c r="X32" i="19"/>
  <c r="Y34" i="19"/>
  <c r="X34" i="19"/>
  <c r="Y39" i="19"/>
  <c r="X39" i="19"/>
  <c r="W49" i="19"/>
  <c r="Y41" i="19"/>
  <c r="X41" i="19"/>
  <c r="Y43" i="19"/>
  <c r="X43" i="19"/>
  <c r="Y45" i="19"/>
  <c r="X45" i="19"/>
  <c r="Y47" i="19"/>
  <c r="X47" i="19"/>
  <c r="W51" i="19"/>
  <c r="X52" i="19"/>
  <c r="Y52" i="19"/>
  <c r="X54" i="19"/>
  <c r="Y54" i="19"/>
  <c r="X56" i="19"/>
  <c r="Y56" i="19"/>
  <c r="Y58" i="19"/>
  <c r="X58" i="19"/>
  <c r="Y60" i="19"/>
  <c r="X60" i="19"/>
  <c r="X62" i="19"/>
  <c r="Y62" i="19"/>
  <c r="W91" i="19"/>
  <c r="Y83" i="19"/>
  <c r="X83" i="19"/>
  <c r="Y96" i="19"/>
  <c r="X96" i="19"/>
  <c r="Y140" i="19"/>
  <c r="X140" i="19"/>
  <c r="W149" i="19"/>
  <c r="X150" i="19"/>
  <c r="Y150" i="19"/>
  <c r="Y138" i="19"/>
  <c r="X138" i="19"/>
  <c r="Y143" i="19"/>
  <c r="X143" i="19"/>
  <c r="Y160" i="19"/>
  <c r="X160" i="19"/>
  <c r="Y136" i="19"/>
  <c r="X136" i="19"/>
  <c r="W135" i="19"/>
  <c r="X86" i="19"/>
  <c r="Y86" i="19"/>
  <c r="X88" i="19"/>
  <c r="Y88" i="19"/>
  <c r="X90" i="19"/>
  <c r="Y90" i="19"/>
  <c r="X95" i="19"/>
  <c r="Y95" i="19"/>
  <c r="X97" i="19"/>
  <c r="W105" i="19"/>
  <c r="Y97" i="19"/>
  <c r="X99" i="19"/>
  <c r="Y99" i="19"/>
  <c r="X101" i="19"/>
  <c r="Y101" i="19"/>
  <c r="X103" i="19"/>
  <c r="Y103" i="19"/>
  <c r="X108" i="19"/>
  <c r="Y108" i="19"/>
  <c r="W107" i="19"/>
  <c r="Y110" i="19"/>
  <c r="X110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41" i="19"/>
  <c r="X141" i="19"/>
  <c r="Y158" i="19"/>
  <c r="X158" i="19"/>
  <c r="X144" i="19"/>
  <c r="Y144" i="19"/>
  <c r="Y156" i="19"/>
  <c r="X156" i="19"/>
  <c r="X139" i="19"/>
  <c r="W147" i="19"/>
  <c r="Y139" i="19"/>
  <c r="Y154" i="19"/>
  <c r="X154" i="19"/>
  <c r="X146" i="19"/>
  <c r="Y146" i="19"/>
  <c r="X151" i="19"/>
  <c r="Y151" i="19"/>
  <c r="X153" i="19"/>
  <c r="W161" i="19"/>
  <c r="Y153" i="19"/>
  <c r="X155" i="19"/>
  <c r="Y155" i="19"/>
  <c r="X157" i="19"/>
  <c r="Y157" i="19"/>
  <c r="X159" i="19"/>
  <c r="Y159" i="19"/>
  <c r="J33" i="19"/>
  <c r="I33" i="19"/>
  <c r="H33" i="19"/>
  <c r="Z55" i="19"/>
  <c r="U63" i="19"/>
  <c r="Z63" i="19" s="1"/>
  <c r="J27" i="19"/>
  <c r="I27" i="19"/>
  <c r="H27" i="19"/>
  <c r="G35" i="19"/>
  <c r="U121" i="19"/>
  <c r="Z121" i="19" s="1"/>
  <c r="Z122" i="19"/>
  <c r="Z80" i="19"/>
  <c r="U79" i="19"/>
  <c r="Z79" i="19" s="1"/>
  <c r="Z111" i="19"/>
  <c r="U119" i="19"/>
  <c r="Z119" i="19" s="1"/>
  <c r="U65" i="19"/>
  <c r="Z65" i="19" s="1"/>
  <c r="Z66" i="19"/>
  <c r="Z69" i="19"/>
  <c r="U77" i="19"/>
  <c r="Z77" i="19" s="1"/>
  <c r="U49" i="19"/>
  <c r="Z49" i="19" s="1"/>
  <c r="Z41" i="19"/>
  <c r="Z52" i="19"/>
  <c r="U51" i="19"/>
  <c r="Z51" i="19" s="1"/>
  <c r="Z83" i="19"/>
  <c r="U91" i="19"/>
  <c r="Z91" i="19" s="1"/>
  <c r="U149" i="19"/>
  <c r="Z149" i="19" s="1"/>
  <c r="Z150" i="19"/>
  <c r="U93" i="19"/>
  <c r="Z93" i="19" s="1"/>
  <c r="Z94" i="19"/>
  <c r="Z136" i="19"/>
  <c r="U135" i="19"/>
  <c r="Z135" i="19" s="1"/>
  <c r="Z97" i="19"/>
  <c r="U105" i="19"/>
  <c r="Z105" i="19" s="1"/>
  <c r="Z108" i="19"/>
  <c r="U107" i="19"/>
  <c r="Z107" i="19" s="1"/>
  <c r="Z125" i="19"/>
  <c r="U133" i="19"/>
  <c r="Z133" i="19" s="1"/>
  <c r="Z139" i="19"/>
  <c r="U147" i="19"/>
  <c r="Z147" i="19" s="1"/>
  <c r="U161" i="19"/>
  <c r="Z161" i="19" s="1"/>
  <c r="Z153" i="19"/>
  <c r="Q17" i="19"/>
  <c r="P17" i="19"/>
  <c r="R17" i="19"/>
  <c r="J96" i="19"/>
  <c r="I96" i="19"/>
  <c r="H96" i="19"/>
  <c r="Q11" i="19"/>
  <c r="R11" i="19"/>
  <c r="P11" i="19"/>
  <c r="R30" i="19"/>
  <c r="Q30" i="19"/>
  <c r="P30" i="19"/>
  <c r="Q15" i="19"/>
  <c r="P15" i="19"/>
  <c r="R15" i="19"/>
  <c r="R71" i="19"/>
  <c r="P71" i="19"/>
  <c r="Q71" i="19"/>
  <c r="R74" i="19"/>
  <c r="P74" i="19"/>
  <c r="Q74" i="19"/>
  <c r="R125" i="19"/>
  <c r="O133" i="19"/>
  <c r="Q125" i="19"/>
  <c r="P125" i="19"/>
  <c r="O79" i="19"/>
  <c r="R80" i="19"/>
  <c r="Q80" i="19"/>
  <c r="P80" i="19"/>
  <c r="R127" i="19"/>
  <c r="Q127" i="19"/>
  <c r="P127" i="19"/>
  <c r="R75" i="19"/>
  <c r="P75" i="19"/>
  <c r="Q75" i="19"/>
  <c r="R103" i="19"/>
  <c r="P103" i="19"/>
  <c r="Q103" i="19"/>
  <c r="R112" i="19"/>
  <c r="P112" i="19"/>
  <c r="Q112" i="19"/>
  <c r="R116" i="19"/>
  <c r="P116" i="19"/>
  <c r="Q116" i="19"/>
  <c r="P143" i="19"/>
  <c r="R143" i="19"/>
  <c r="Q143" i="19"/>
  <c r="R129" i="19"/>
  <c r="Q129" i="19"/>
  <c r="P129" i="19"/>
  <c r="R141" i="19"/>
  <c r="Q141" i="19"/>
  <c r="P141" i="19"/>
  <c r="O77" i="19"/>
  <c r="R69" i="19"/>
  <c r="Q69" i="19"/>
  <c r="P69" i="19"/>
  <c r="R72" i="19"/>
  <c r="P72" i="19"/>
  <c r="Q72" i="19"/>
  <c r="R81" i="19"/>
  <c r="P81" i="19"/>
  <c r="Q81" i="19"/>
  <c r="R131" i="19"/>
  <c r="Q131" i="19"/>
  <c r="P131" i="19"/>
  <c r="R39" i="19"/>
  <c r="Q39" i="19"/>
  <c r="P39" i="19"/>
  <c r="R41" i="19"/>
  <c r="Q41" i="19"/>
  <c r="P41" i="19"/>
  <c r="O49" i="19"/>
  <c r="R43" i="19"/>
  <c r="Q43" i="19"/>
  <c r="P43" i="19"/>
  <c r="R45" i="19"/>
  <c r="Q45" i="19"/>
  <c r="P45" i="19"/>
  <c r="R47" i="19"/>
  <c r="Q47" i="19"/>
  <c r="P47" i="19"/>
  <c r="O51" i="19"/>
  <c r="R52" i="19"/>
  <c r="Q52" i="19"/>
  <c r="P52" i="19"/>
  <c r="R54" i="19"/>
  <c r="Q54" i="19"/>
  <c r="P54" i="19"/>
  <c r="R56" i="19"/>
  <c r="Q56" i="19"/>
  <c r="P56" i="19"/>
  <c r="R58" i="19"/>
  <c r="Q58" i="19"/>
  <c r="P58" i="19"/>
  <c r="R60" i="19"/>
  <c r="Q60" i="19"/>
  <c r="P60" i="19"/>
  <c r="R62" i="19"/>
  <c r="Q62" i="19"/>
  <c r="P62" i="19"/>
  <c r="R82" i="19"/>
  <c r="Q82" i="19"/>
  <c r="P82" i="19"/>
  <c r="R99" i="19"/>
  <c r="Q99" i="19"/>
  <c r="P99" i="19"/>
  <c r="R66" i="19"/>
  <c r="P66" i="19"/>
  <c r="Q66" i="19"/>
  <c r="O65" i="19"/>
  <c r="R76" i="19"/>
  <c r="P76" i="19"/>
  <c r="Q76" i="19"/>
  <c r="R159" i="19"/>
  <c r="Q159" i="19"/>
  <c r="P159" i="19"/>
  <c r="R97" i="19"/>
  <c r="Q97" i="19"/>
  <c r="P97" i="19"/>
  <c r="O105" i="19"/>
  <c r="R118" i="19"/>
  <c r="Q118" i="19"/>
  <c r="P118" i="19"/>
  <c r="R138" i="19"/>
  <c r="Q138" i="19"/>
  <c r="P138" i="19"/>
  <c r="R73" i="19"/>
  <c r="Q73" i="19"/>
  <c r="P73" i="19"/>
  <c r="R83" i="19"/>
  <c r="P83" i="19"/>
  <c r="O91" i="19"/>
  <c r="Q83" i="19"/>
  <c r="R136" i="19"/>
  <c r="O135" i="19"/>
  <c r="Q136" i="19"/>
  <c r="P136" i="19"/>
  <c r="R84" i="19"/>
  <c r="Q84" i="19"/>
  <c r="P84" i="19"/>
  <c r="R95" i="19"/>
  <c r="Q95" i="19"/>
  <c r="P95" i="19"/>
  <c r="R110" i="19"/>
  <c r="Q110" i="19"/>
  <c r="P110" i="19"/>
  <c r="R114" i="19"/>
  <c r="Q114" i="19"/>
  <c r="P114" i="19"/>
  <c r="R67" i="19"/>
  <c r="Q67" i="19"/>
  <c r="P67" i="19"/>
  <c r="R70" i="19"/>
  <c r="P70" i="19"/>
  <c r="Q70" i="19"/>
  <c r="Q86" i="19"/>
  <c r="P86" i="19"/>
  <c r="R86" i="19"/>
  <c r="P88" i="19"/>
  <c r="R88" i="19"/>
  <c r="Q88" i="19"/>
  <c r="R123" i="19"/>
  <c r="P123" i="19"/>
  <c r="Q123" i="19"/>
  <c r="R144" i="19"/>
  <c r="Q144" i="19"/>
  <c r="P144" i="19"/>
  <c r="R12" i="19"/>
  <c r="Q12" i="19"/>
  <c r="P12" i="19"/>
  <c r="Q14" i="19"/>
  <c r="P14" i="19"/>
  <c r="R14" i="19"/>
  <c r="R16" i="19"/>
  <c r="Q16" i="19"/>
  <c r="P16" i="19"/>
  <c r="R18" i="19"/>
  <c r="Q18" i="19"/>
  <c r="P18" i="19"/>
  <c r="R20" i="19"/>
  <c r="Q20" i="19"/>
  <c r="P20" i="19"/>
  <c r="R25" i="19"/>
  <c r="Q25" i="19"/>
  <c r="P25" i="19"/>
  <c r="O35" i="19"/>
  <c r="R27" i="19"/>
  <c r="Q27" i="19"/>
  <c r="P27" i="19"/>
  <c r="R29" i="19"/>
  <c r="Q29" i="19"/>
  <c r="P29" i="19"/>
  <c r="Q31" i="19"/>
  <c r="P31" i="19"/>
  <c r="R31" i="19"/>
  <c r="R33" i="19"/>
  <c r="Q33" i="19"/>
  <c r="P33" i="19"/>
  <c r="R38" i="19"/>
  <c r="Q38" i="19"/>
  <c r="P38" i="19"/>
  <c r="O37" i="19"/>
  <c r="R40" i="19"/>
  <c r="Q40" i="19"/>
  <c r="P40" i="19"/>
  <c r="R42" i="19"/>
  <c r="Q42" i="19"/>
  <c r="P42" i="19"/>
  <c r="Q44" i="19"/>
  <c r="P44" i="19"/>
  <c r="R44" i="19"/>
  <c r="R46" i="19"/>
  <c r="Q46" i="19"/>
  <c r="P46" i="19"/>
  <c r="R48" i="19"/>
  <c r="Q48" i="19"/>
  <c r="P48" i="19"/>
  <c r="P53" i="19"/>
  <c r="R53" i="19"/>
  <c r="Q53" i="19"/>
  <c r="O63" i="19"/>
  <c r="P55" i="19"/>
  <c r="R55" i="19"/>
  <c r="Q55" i="19"/>
  <c r="Q57" i="19"/>
  <c r="P57" i="19"/>
  <c r="R57" i="19"/>
  <c r="Q59" i="19"/>
  <c r="P59" i="19"/>
  <c r="R59" i="19"/>
  <c r="Q61" i="19"/>
  <c r="P61" i="19"/>
  <c r="R61" i="19"/>
  <c r="R90" i="19"/>
  <c r="Q90" i="19"/>
  <c r="P90" i="19"/>
  <c r="O107" i="19"/>
  <c r="R108" i="19"/>
  <c r="Q108" i="19"/>
  <c r="P108" i="19"/>
  <c r="O147" i="19"/>
  <c r="R139" i="19"/>
  <c r="Q139" i="19"/>
  <c r="P139" i="19"/>
  <c r="R157" i="19"/>
  <c r="Q157" i="19"/>
  <c r="P157" i="19"/>
  <c r="R137" i="19"/>
  <c r="Q137" i="19"/>
  <c r="P137" i="19"/>
  <c r="R155" i="19"/>
  <c r="Q155" i="19"/>
  <c r="P155" i="19"/>
  <c r="R142" i="19"/>
  <c r="Q142" i="19"/>
  <c r="P142" i="19"/>
  <c r="P145" i="19"/>
  <c r="R145" i="19"/>
  <c r="Q145" i="19"/>
  <c r="R85" i="19"/>
  <c r="P85" i="19"/>
  <c r="Q85" i="19"/>
  <c r="R87" i="19"/>
  <c r="P87" i="19"/>
  <c r="Q87" i="19"/>
  <c r="R89" i="19"/>
  <c r="P89" i="19"/>
  <c r="Q89" i="19"/>
  <c r="R94" i="19"/>
  <c r="P94" i="19"/>
  <c r="Q94" i="19"/>
  <c r="O93" i="19"/>
  <c r="R96" i="19"/>
  <c r="P96" i="19"/>
  <c r="Q96" i="19"/>
  <c r="R98" i="19"/>
  <c r="P98" i="19"/>
  <c r="Q98" i="19"/>
  <c r="R100" i="19"/>
  <c r="P100" i="19"/>
  <c r="Q100" i="19"/>
  <c r="R102" i="19"/>
  <c r="P102" i="19"/>
  <c r="Q102" i="19"/>
  <c r="R104" i="19"/>
  <c r="P104" i="19"/>
  <c r="Q104" i="19"/>
  <c r="R109" i="19"/>
  <c r="Q109" i="19"/>
  <c r="P109" i="19"/>
  <c r="R111" i="19"/>
  <c r="Q111" i="19"/>
  <c r="P111" i="19"/>
  <c r="O119" i="19"/>
  <c r="R113" i="19"/>
  <c r="Q113" i="19"/>
  <c r="P113" i="19"/>
  <c r="R115" i="19"/>
  <c r="Q115" i="19"/>
  <c r="P115" i="19"/>
  <c r="R117" i="19"/>
  <c r="Q117" i="19"/>
  <c r="P117" i="19"/>
  <c r="R122" i="19"/>
  <c r="Q122" i="19"/>
  <c r="P122" i="19"/>
  <c r="O121" i="19"/>
  <c r="R124" i="19"/>
  <c r="Q124" i="19"/>
  <c r="P124" i="19"/>
  <c r="R126" i="19"/>
  <c r="Q126" i="19"/>
  <c r="P126" i="19"/>
  <c r="R128" i="19"/>
  <c r="Q128" i="19"/>
  <c r="P128" i="19"/>
  <c r="R130" i="19"/>
  <c r="Q130" i="19"/>
  <c r="P130" i="19"/>
  <c r="R132" i="19"/>
  <c r="Q132" i="19"/>
  <c r="P132" i="19"/>
  <c r="R153" i="19"/>
  <c r="Q153" i="19"/>
  <c r="P153" i="19"/>
  <c r="O161" i="19"/>
  <c r="R140" i="19"/>
  <c r="Q140" i="19"/>
  <c r="P140" i="19"/>
  <c r="R151" i="19"/>
  <c r="Q151" i="19"/>
  <c r="P151" i="19"/>
  <c r="R146" i="19"/>
  <c r="Q146" i="19"/>
  <c r="P146" i="19"/>
  <c r="P150" i="19"/>
  <c r="O149" i="19"/>
  <c r="R150" i="19"/>
  <c r="Q150" i="19"/>
  <c r="P152" i="19"/>
  <c r="R152" i="19"/>
  <c r="Q152" i="19"/>
  <c r="P154" i="19"/>
  <c r="R154" i="19"/>
  <c r="Q154" i="19"/>
  <c r="P156" i="19"/>
  <c r="R156" i="19"/>
  <c r="Q156" i="19"/>
  <c r="P158" i="19"/>
  <c r="R158" i="19"/>
  <c r="Q158" i="19"/>
  <c r="P160" i="19"/>
  <c r="R160" i="19"/>
  <c r="Q160" i="19"/>
  <c r="Q102" i="18"/>
  <c r="Q100" i="18"/>
  <c r="Q98" i="18"/>
  <c r="J74" i="18"/>
  <c r="I74" i="18"/>
  <c r="R66" i="18"/>
  <c r="Q66" i="18"/>
  <c r="J57" i="18"/>
  <c r="I57" i="18"/>
  <c r="H48" i="18"/>
  <c r="J40" i="18"/>
  <c r="I40" i="18"/>
  <c r="R31" i="18"/>
  <c r="Q31" i="18"/>
  <c r="H22" i="18"/>
  <c r="J23" i="18"/>
  <c r="I23" i="18"/>
  <c r="Q14" i="18"/>
  <c r="H120" i="18"/>
  <c r="I121" i="18"/>
  <c r="J121" i="18"/>
  <c r="J116" i="18"/>
  <c r="I116" i="18"/>
  <c r="J85" i="18"/>
  <c r="I85" i="18"/>
  <c r="Q83" i="18"/>
  <c r="Q75" i="18"/>
  <c r="I67" i="18"/>
  <c r="J67" i="18"/>
  <c r="Q58" i="18"/>
  <c r="Q41" i="18"/>
  <c r="I32" i="18"/>
  <c r="J32" i="18"/>
  <c r="Q24" i="18"/>
  <c r="I15" i="18"/>
  <c r="J15" i="18"/>
  <c r="Q154" i="18"/>
  <c r="R144" i="18"/>
  <c r="Q144" i="18"/>
  <c r="P160" i="18"/>
  <c r="Q152" i="18"/>
  <c r="R152" i="18"/>
  <c r="Q142" i="18"/>
  <c r="Q159" i="18"/>
  <c r="R123" i="18"/>
  <c r="Q123" i="18"/>
  <c r="Q140" i="18"/>
  <c r="Q157" i="18"/>
  <c r="P104" i="18"/>
  <c r="R96" i="18"/>
  <c r="Q96" i="18"/>
  <c r="Q113" i="18"/>
  <c r="R130" i="18"/>
  <c r="Q130" i="18"/>
  <c r="Q103" i="18"/>
  <c r="R121" i="18"/>
  <c r="Q121" i="18"/>
  <c r="P120" i="18"/>
  <c r="Q138" i="18"/>
  <c r="P146" i="18"/>
  <c r="Q155" i="18"/>
  <c r="R94" i="18"/>
  <c r="Q94" i="18"/>
  <c r="Q111" i="18"/>
  <c r="R128" i="18"/>
  <c r="Q128" i="18"/>
  <c r="Q145" i="18"/>
  <c r="R101" i="18"/>
  <c r="Q101" i="18"/>
  <c r="Q136" i="18"/>
  <c r="Q153" i="18"/>
  <c r="Q109" i="18"/>
  <c r="R126" i="18"/>
  <c r="Q126" i="18"/>
  <c r="Q143" i="18"/>
  <c r="R99" i="18"/>
  <c r="Q99" i="18"/>
  <c r="Q116" i="18"/>
  <c r="R151" i="18"/>
  <c r="Q151" i="18"/>
  <c r="Q89" i="18"/>
  <c r="Q107" i="18"/>
  <c r="P106" i="18"/>
  <c r="Q124" i="18"/>
  <c r="P132" i="18"/>
  <c r="Q141" i="18"/>
  <c r="R158" i="18"/>
  <c r="Q158" i="18"/>
  <c r="Q97" i="18"/>
  <c r="Q114" i="18"/>
  <c r="R114" i="18"/>
  <c r="Q131" i="18"/>
  <c r="Q149" i="18"/>
  <c r="P148" i="18"/>
  <c r="Q87" i="18"/>
  <c r="Q122" i="18"/>
  <c r="Q139" i="18"/>
  <c r="Q156" i="18"/>
  <c r="J87" i="18"/>
  <c r="I87" i="18"/>
  <c r="R68" i="18"/>
  <c r="Q68" i="18"/>
  <c r="P76" i="18"/>
  <c r="J59" i="18"/>
  <c r="I59" i="18"/>
  <c r="Q51" i="18"/>
  <c r="P50" i="18"/>
  <c r="J42" i="18"/>
  <c r="I42" i="18"/>
  <c r="Q33" i="18"/>
  <c r="J25" i="18"/>
  <c r="I25" i="18"/>
  <c r="Q16" i="18"/>
  <c r="R112" i="18"/>
  <c r="Q112" i="18"/>
  <c r="P118" i="18"/>
  <c r="Q110" i="18"/>
  <c r="Q108" i="18"/>
  <c r="J89" i="18"/>
  <c r="I89" i="18"/>
  <c r="J69" i="18"/>
  <c r="I69" i="18"/>
  <c r="R60" i="18"/>
  <c r="Q60" i="18"/>
  <c r="J52" i="18"/>
  <c r="I52" i="18"/>
  <c r="R43" i="18"/>
  <c r="Q43" i="18"/>
  <c r="Q26" i="18"/>
  <c r="P34" i="18"/>
  <c r="J17" i="18"/>
  <c r="I17" i="18"/>
  <c r="Q9" i="18"/>
  <c r="P8" i="18"/>
  <c r="R113" i="18" s="1"/>
  <c r="J128" i="18"/>
  <c r="I128" i="18"/>
  <c r="J126" i="18"/>
  <c r="I126" i="18"/>
  <c r="H132" i="18"/>
  <c r="J124" i="18"/>
  <c r="I124" i="18"/>
  <c r="J86" i="18"/>
  <c r="I86" i="18"/>
  <c r="J79" i="18"/>
  <c r="I79" i="18"/>
  <c r="H78" i="18"/>
  <c r="Q70" i="18"/>
  <c r="J61" i="18"/>
  <c r="I61" i="18"/>
  <c r="Q53" i="18"/>
  <c r="J44" i="18"/>
  <c r="I44" i="18"/>
  <c r="J27" i="18"/>
  <c r="I27" i="18"/>
  <c r="R18" i="18"/>
  <c r="Q18" i="18"/>
  <c r="J155" i="18"/>
  <c r="I155" i="18"/>
  <c r="J84" i="18"/>
  <c r="I84" i="18"/>
  <c r="Q80" i="18"/>
  <c r="J71" i="18"/>
  <c r="I71" i="18"/>
  <c r="J54" i="18"/>
  <c r="I54" i="18"/>
  <c r="H62" i="18"/>
  <c r="Q45" i="18"/>
  <c r="J37" i="18"/>
  <c r="I37" i="18"/>
  <c r="H36" i="18"/>
  <c r="Q28" i="18"/>
  <c r="J19" i="18"/>
  <c r="I19" i="18"/>
  <c r="Q11" i="18"/>
  <c r="R117" i="18"/>
  <c r="Q117" i="18"/>
  <c r="Q115" i="18"/>
  <c r="J81" i="18"/>
  <c r="I81" i="18"/>
  <c r="Q72" i="18"/>
  <c r="R55" i="18"/>
  <c r="Q55" i="18"/>
  <c r="J46" i="18"/>
  <c r="I46" i="18"/>
  <c r="Q38" i="18"/>
  <c r="J29" i="18"/>
  <c r="I29" i="18"/>
  <c r="J12" i="18"/>
  <c r="I12" i="18"/>
  <c r="H20" i="18"/>
  <c r="Q82" i="18"/>
  <c r="P90" i="18"/>
  <c r="J73" i="18"/>
  <c r="I73" i="18"/>
  <c r="R65" i="18"/>
  <c r="Q65" i="18"/>
  <c r="P64" i="18"/>
  <c r="J56" i="18"/>
  <c r="I56" i="18"/>
  <c r="Q47" i="18"/>
  <c r="J39" i="18"/>
  <c r="I39" i="18"/>
  <c r="R30" i="18"/>
  <c r="Q30" i="18"/>
  <c r="Q13" i="18"/>
  <c r="J94" i="18"/>
  <c r="I94" i="18"/>
  <c r="I83" i="18"/>
  <c r="J83" i="18"/>
  <c r="R74" i="18"/>
  <c r="Q74" i="18"/>
  <c r="J66" i="18"/>
  <c r="I66" i="18"/>
  <c r="Q57" i="18"/>
  <c r="P48" i="18"/>
  <c r="R40" i="18"/>
  <c r="Q40" i="18"/>
  <c r="J31" i="18"/>
  <c r="I31" i="18"/>
  <c r="R23" i="18"/>
  <c r="Q23" i="18"/>
  <c r="P22" i="18"/>
  <c r="J14" i="18"/>
  <c r="I14" i="18"/>
  <c r="R127" i="18"/>
  <c r="Q127" i="18"/>
  <c r="Q125" i="18"/>
  <c r="J75" i="18"/>
  <c r="I75" i="18"/>
  <c r="Q67" i="18"/>
  <c r="J58" i="18"/>
  <c r="I58" i="18"/>
  <c r="J41" i="18"/>
  <c r="I41" i="18"/>
  <c r="Q32" i="18"/>
  <c r="J24" i="18"/>
  <c r="I24" i="18"/>
  <c r="R15" i="18"/>
  <c r="Q15" i="18"/>
  <c r="J145" i="18"/>
  <c r="I145" i="18"/>
  <c r="J136" i="18"/>
  <c r="I136" i="18"/>
  <c r="J153" i="18"/>
  <c r="I153" i="18"/>
  <c r="I143" i="18"/>
  <c r="J143" i="18"/>
  <c r="J151" i="18"/>
  <c r="I151" i="18"/>
  <c r="J97" i="18"/>
  <c r="I97" i="18"/>
  <c r="J114" i="18"/>
  <c r="I114" i="18"/>
  <c r="J131" i="18"/>
  <c r="I131" i="18"/>
  <c r="H148" i="18"/>
  <c r="J149" i="18"/>
  <c r="I149" i="18"/>
  <c r="J122" i="18"/>
  <c r="I122" i="18"/>
  <c r="J139" i="18"/>
  <c r="I139" i="18"/>
  <c r="J156" i="18"/>
  <c r="I156" i="18"/>
  <c r="J95" i="18"/>
  <c r="I95" i="18"/>
  <c r="J112" i="18"/>
  <c r="I112" i="18"/>
  <c r="J129" i="18"/>
  <c r="I129" i="18"/>
  <c r="J102" i="18"/>
  <c r="I102" i="18"/>
  <c r="J137" i="18"/>
  <c r="I137" i="18"/>
  <c r="J154" i="18"/>
  <c r="I154" i="18"/>
  <c r="J93" i="18"/>
  <c r="I93" i="18"/>
  <c r="H92" i="18"/>
  <c r="J110" i="18"/>
  <c r="I110" i="18"/>
  <c r="H118" i="18"/>
  <c r="J127" i="18"/>
  <c r="I127" i="18"/>
  <c r="J144" i="18"/>
  <c r="I144" i="18"/>
  <c r="J100" i="18"/>
  <c r="I100" i="18"/>
  <c r="J117" i="18"/>
  <c r="I117" i="18"/>
  <c r="J135" i="18"/>
  <c r="I135" i="18"/>
  <c r="H134" i="18"/>
  <c r="J152" i="18"/>
  <c r="I152" i="18"/>
  <c r="H160" i="18"/>
  <c r="J108" i="18"/>
  <c r="I108" i="18"/>
  <c r="J125" i="18"/>
  <c r="I125" i="18"/>
  <c r="J142" i="18"/>
  <c r="I142" i="18"/>
  <c r="J159" i="18"/>
  <c r="I159" i="18"/>
  <c r="J98" i="18"/>
  <c r="I98" i="18"/>
  <c r="J115" i="18"/>
  <c r="I115" i="18"/>
  <c r="J150" i="18"/>
  <c r="I150" i="18"/>
  <c r="I88" i="18"/>
  <c r="J88" i="18"/>
  <c r="I123" i="18"/>
  <c r="J123" i="18"/>
  <c r="I140" i="18"/>
  <c r="J140" i="18"/>
  <c r="I157" i="18"/>
  <c r="J157" i="18"/>
  <c r="H104" i="18"/>
  <c r="J96" i="18"/>
  <c r="I96" i="18"/>
  <c r="J113" i="18"/>
  <c r="I113" i="18"/>
  <c r="J130" i="18"/>
  <c r="I130" i="18"/>
  <c r="P134" i="18"/>
  <c r="Q135" i="18"/>
  <c r="R129" i="18"/>
  <c r="Q129" i="18"/>
  <c r="J103" i="18"/>
  <c r="I103" i="18"/>
  <c r="J101" i="18"/>
  <c r="I101" i="18"/>
  <c r="J99" i="18"/>
  <c r="I99" i="18"/>
  <c r="Q69" i="18"/>
  <c r="J60" i="18"/>
  <c r="I60" i="18"/>
  <c r="R52" i="18"/>
  <c r="Q52" i="18"/>
  <c r="J43" i="18"/>
  <c r="I43" i="18"/>
  <c r="H34" i="18"/>
  <c r="J26" i="18"/>
  <c r="I26" i="18"/>
  <c r="J158" i="18"/>
  <c r="I158" i="18"/>
  <c r="H146" i="18"/>
  <c r="J138" i="18"/>
  <c r="I138" i="18"/>
  <c r="Q86" i="18"/>
  <c r="P78" i="18"/>
  <c r="Q79" i="18"/>
  <c r="J70" i="18"/>
  <c r="I70" i="18"/>
  <c r="Q61" i="18"/>
  <c r="R61" i="18"/>
  <c r="I53" i="18"/>
  <c r="J53" i="18"/>
  <c r="Q44" i="18"/>
  <c r="R44" i="18"/>
  <c r="Q27" i="18"/>
  <c r="Q95" i="18"/>
  <c r="P92" i="18"/>
  <c r="Q93" i="18"/>
  <c r="R88" i="18"/>
  <c r="Q88" i="18"/>
  <c r="Q84" i="18"/>
  <c r="J80" i="18"/>
  <c r="I80" i="18"/>
  <c r="Q71" i="18"/>
  <c r="P62" i="18"/>
  <c r="R54" i="18"/>
  <c r="Q54" i="18"/>
  <c r="J45" i="18"/>
  <c r="I45" i="18"/>
  <c r="S161" i="19"/>
  <c r="S149" i="19"/>
  <c r="S121" i="19"/>
  <c r="S119" i="19"/>
  <c r="S93" i="19"/>
  <c r="S91" i="19"/>
  <c r="S147" i="19"/>
  <c r="S133" i="19"/>
  <c r="S135" i="19"/>
  <c r="S105" i="19"/>
  <c r="S51" i="19"/>
  <c r="S49" i="19"/>
  <c r="S77" i="19"/>
  <c r="S65" i="19"/>
  <c r="S107" i="19"/>
  <c r="S23" i="19"/>
  <c r="S21" i="19"/>
  <c r="S37" i="19"/>
  <c r="S35" i="19"/>
  <c r="S79" i="19"/>
  <c r="S63" i="19"/>
  <c r="S9" i="19"/>
  <c r="J111" i="18"/>
  <c r="I111" i="18"/>
  <c r="J109" i="18"/>
  <c r="I109" i="18"/>
  <c r="H106" i="18"/>
  <c r="J107" i="18"/>
  <c r="I107" i="18"/>
  <c r="Q85" i="18"/>
  <c r="Q81" i="18"/>
  <c r="J72" i="18"/>
  <c r="I72" i="18"/>
  <c r="J55" i="18"/>
  <c r="I55" i="18"/>
  <c r="Q46" i="18"/>
  <c r="J38" i="18"/>
  <c r="I38" i="18"/>
  <c r="Q29" i="18"/>
  <c r="Q137" i="18"/>
  <c r="R137" i="18"/>
  <c r="H90" i="18"/>
  <c r="J82" i="18"/>
  <c r="I82" i="18"/>
  <c r="Q73" i="18"/>
  <c r="H64" i="18"/>
  <c r="J65" i="18"/>
  <c r="I65" i="18"/>
  <c r="Q56" i="18"/>
  <c r="J47" i="18"/>
  <c r="I47" i="18"/>
  <c r="Q39" i="18"/>
  <c r="J30" i="18"/>
  <c r="I30" i="18"/>
  <c r="J131" i="17"/>
  <c r="I131" i="17"/>
  <c r="J116" i="17"/>
  <c r="I116" i="17"/>
  <c r="J99" i="17"/>
  <c r="I99" i="17"/>
  <c r="J85" i="17"/>
  <c r="I85" i="17"/>
  <c r="J68" i="17"/>
  <c r="I68" i="17"/>
  <c r="K33" i="17"/>
  <c r="J33" i="17"/>
  <c r="I33" i="17"/>
  <c r="J19" i="17"/>
  <c r="I19" i="17"/>
  <c r="J11" i="17"/>
  <c r="I11" i="17"/>
  <c r="J129" i="16"/>
  <c r="I129" i="16"/>
  <c r="J112" i="16"/>
  <c r="I112" i="16"/>
  <c r="K95" i="16"/>
  <c r="J95" i="16"/>
  <c r="I95" i="16"/>
  <c r="J60" i="16"/>
  <c r="I60" i="16"/>
  <c r="J43" i="16"/>
  <c r="I43" i="16"/>
  <c r="J26" i="16"/>
  <c r="I26" i="16"/>
  <c r="I75" i="17"/>
  <c r="J75" i="17"/>
  <c r="I58" i="17"/>
  <c r="K58" i="17"/>
  <c r="J58" i="17"/>
  <c r="I41" i="17"/>
  <c r="H49" i="17"/>
  <c r="J41" i="17"/>
  <c r="I24" i="17"/>
  <c r="H23" i="17"/>
  <c r="J24" i="17"/>
  <c r="I154" i="16"/>
  <c r="J154" i="16"/>
  <c r="I137" i="16"/>
  <c r="K137" i="16"/>
  <c r="J137" i="16"/>
  <c r="I102" i="16"/>
  <c r="K102" i="16"/>
  <c r="J102" i="16"/>
  <c r="I85" i="16"/>
  <c r="J85" i="16"/>
  <c r="I68" i="16"/>
  <c r="J68" i="16"/>
  <c r="I33" i="16"/>
  <c r="J33" i="16"/>
  <c r="I19" i="16"/>
  <c r="J19" i="16"/>
  <c r="I11" i="16"/>
  <c r="K11" i="16"/>
  <c r="J11" i="16"/>
  <c r="J101" i="17"/>
  <c r="I101" i="17"/>
  <c r="J83" i="17"/>
  <c r="I83" i="17"/>
  <c r="H91" i="17"/>
  <c r="J66" i="17"/>
  <c r="I66" i="17"/>
  <c r="H65" i="17"/>
  <c r="K66" i="17"/>
  <c r="J48" i="17"/>
  <c r="I48" i="17"/>
  <c r="J31" i="17"/>
  <c r="I31" i="17"/>
  <c r="J18" i="17"/>
  <c r="I18" i="17"/>
  <c r="J10" i="17"/>
  <c r="I10" i="17"/>
  <c r="H9" i="17"/>
  <c r="K73" i="17" s="1"/>
  <c r="K10" i="17"/>
  <c r="J144" i="16"/>
  <c r="I144" i="16"/>
  <c r="K144" i="16"/>
  <c r="J127" i="16"/>
  <c r="I127" i="16"/>
  <c r="J110" i="16"/>
  <c r="I110" i="16"/>
  <c r="J75" i="16"/>
  <c r="I75" i="16"/>
  <c r="J58" i="16"/>
  <c r="I58" i="16"/>
  <c r="K58" i="16"/>
  <c r="J41" i="16"/>
  <c r="I41" i="16"/>
  <c r="K41" i="16"/>
  <c r="H49" i="16"/>
  <c r="J24" i="16"/>
  <c r="I24" i="16"/>
  <c r="H23" i="16"/>
  <c r="K24" i="16"/>
  <c r="K143" i="17"/>
  <c r="J143" i="17"/>
  <c r="I143" i="17"/>
  <c r="J126" i="17"/>
  <c r="I126" i="17"/>
  <c r="J90" i="17"/>
  <c r="I90" i="17"/>
  <c r="J73" i="17"/>
  <c r="I73" i="17"/>
  <c r="J56" i="17"/>
  <c r="I56" i="17"/>
  <c r="K39" i="17"/>
  <c r="J39" i="17"/>
  <c r="I39" i="17"/>
  <c r="V13" i="17"/>
  <c r="U13" i="17"/>
  <c r="T21" i="17"/>
  <c r="K152" i="16"/>
  <c r="J152" i="16"/>
  <c r="I152" i="16"/>
  <c r="K117" i="16"/>
  <c r="J117" i="16"/>
  <c r="I117" i="16"/>
  <c r="K100" i="16"/>
  <c r="J100" i="16"/>
  <c r="I100" i="16"/>
  <c r="K83" i="16"/>
  <c r="J83" i="16"/>
  <c r="I83" i="16"/>
  <c r="H91" i="16"/>
  <c r="J66" i="16"/>
  <c r="I66" i="16"/>
  <c r="H65" i="16"/>
  <c r="K48" i="16"/>
  <c r="J48" i="16"/>
  <c r="I48" i="16"/>
  <c r="K31" i="16"/>
  <c r="J31" i="16"/>
  <c r="I31" i="16"/>
  <c r="K18" i="16"/>
  <c r="J18" i="16"/>
  <c r="I18" i="16"/>
  <c r="K10" i="16"/>
  <c r="J10" i="16"/>
  <c r="I10" i="16"/>
  <c r="H9" i="16"/>
  <c r="K75" i="16" s="1"/>
  <c r="Y41" i="18"/>
  <c r="X41" i="18"/>
  <c r="W8" i="18"/>
  <c r="X9" i="18"/>
  <c r="Y9" i="18"/>
  <c r="J152" i="17"/>
  <c r="I152" i="17"/>
  <c r="J118" i="17"/>
  <c r="I118" i="17"/>
  <c r="K81" i="17"/>
  <c r="J81" i="17"/>
  <c r="I81" i="17"/>
  <c r="K46" i="17"/>
  <c r="J46" i="17"/>
  <c r="I46" i="17"/>
  <c r="J29" i="17"/>
  <c r="I29" i="17"/>
  <c r="K17" i="17"/>
  <c r="J17" i="17"/>
  <c r="I17" i="17"/>
  <c r="K159" i="16"/>
  <c r="J159" i="16"/>
  <c r="I159" i="16"/>
  <c r="K142" i="16"/>
  <c r="J142" i="16"/>
  <c r="I142" i="16"/>
  <c r="K125" i="16"/>
  <c r="J125" i="16"/>
  <c r="I125" i="16"/>
  <c r="H133" i="16"/>
  <c r="K108" i="16"/>
  <c r="J108" i="16"/>
  <c r="I108" i="16"/>
  <c r="H107" i="16"/>
  <c r="K90" i="16"/>
  <c r="J90" i="16"/>
  <c r="I90" i="16"/>
  <c r="K73" i="16"/>
  <c r="J73" i="16"/>
  <c r="I73" i="16"/>
  <c r="K56" i="16"/>
  <c r="J56" i="16"/>
  <c r="I56" i="16"/>
  <c r="K39" i="16"/>
  <c r="J39" i="16"/>
  <c r="I39" i="16"/>
  <c r="J160" i="17"/>
  <c r="I160" i="17"/>
  <c r="K103" i="17"/>
  <c r="J103" i="17"/>
  <c r="I103" i="17"/>
  <c r="K98" i="17"/>
  <c r="I98" i="17"/>
  <c r="J98" i="17"/>
  <c r="J88" i="17"/>
  <c r="I88" i="17"/>
  <c r="J71" i="17"/>
  <c r="I71" i="17"/>
  <c r="K54" i="17"/>
  <c r="J54" i="17"/>
  <c r="I54" i="17"/>
  <c r="V20" i="17"/>
  <c r="U20" i="17"/>
  <c r="V12" i="17"/>
  <c r="U12" i="17"/>
  <c r="K150" i="16"/>
  <c r="J150" i="16"/>
  <c r="I150" i="16"/>
  <c r="H149" i="16"/>
  <c r="K132" i="16"/>
  <c r="J132" i="16"/>
  <c r="I132" i="16"/>
  <c r="K115" i="16"/>
  <c r="J115" i="16"/>
  <c r="I115" i="16"/>
  <c r="K98" i="16"/>
  <c r="J98" i="16"/>
  <c r="I98" i="16"/>
  <c r="K81" i="16"/>
  <c r="J81" i="16"/>
  <c r="I81" i="16"/>
  <c r="K46" i="16"/>
  <c r="J46" i="16"/>
  <c r="I46" i="16"/>
  <c r="K29" i="16"/>
  <c r="J29" i="16"/>
  <c r="I29" i="16"/>
  <c r="K17" i="16"/>
  <c r="J17" i="16"/>
  <c r="I17" i="16"/>
  <c r="J96" i="17"/>
  <c r="I96" i="17"/>
  <c r="J61" i="17"/>
  <c r="I61" i="17"/>
  <c r="J44" i="17"/>
  <c r="I44" i="17"/>
  <c r="K27" i="17"/>
  <c r="J27" i="17"/>
  <c r="I27" i="17"/>
  <c r="H35" i="17"/>
  <c r="J16" i="17"/>
  <c r="I16" i="17"/>
  <c r="K157" i="16"/>
  <c r="J157" i="16"/>
  <c r="I157" i="16"/>
  <c r="K140" i="16"/>
  <c r="J140" i="16"/>
  <c r="I140" i="16"/>
  <c r="K123" i="16"/>
  <c r="J123" i="16"/>
  <c r="I123" i="16"/>
  <c r="K88" i="16"/>
  <c r="J88" i="16"/>
  <c r="I88" i="16"/>
  <c r="K71" i="16"/>
  <c r="J71" i="16"/>
  <c r="I71" i="16"/>
  <c r="K54" i="16"/>
  <c r="J54" i="16"/>
  <c r="I54" i="16"/>
  <c r="Y18" i="18"/>
  <c r="X18" i="18"/>
  <c r="K109" i="17"/>
  <c r="J109" i="17"/>
  <c r="I109" i="17"/>
  <c r="K86" i="17"/>
  <c r="J86" i="17"/>
  <c r="I86" i="17"/>
  <c r="K69" i="17"/>
  <c r="J69" i="17"/>
  <c r="I69" i="17"/>
  <c r="H77" i="17"/>
  <c r="H51" i="17"/>
  <c r="K52" i="17"/>
  <c r="J52" i="17"/>
  <c r="I52" i="17"/>
  <c r="K34" i="17"/>
  <c r="J34" i="17"/>
  <c r="I34" i="17"/>
  <c r="W19" i="17"/>
  <c r="V19" i="17"/>
  <c r="U19" i="17"/>
  <c r="V11" i="17"/>
  <c r="U11" i="17"/>
  <c r="J138" i="17"/>
  <c r="I138" i="17"/>
  <c r="K155" i="17"/>
  <c r="J155" i="17"/>
  <c r="I155" i="17"/>
  <c r="K130" i="17"/>
  <c r="J130" i="17"/>
  <c r="I130" i="17"/>
  <c r="J123" i="17"/>
  <c r="I123" i="17"/>
  <c r="K123" i="17"/>
  <c r="J140" i="17"/>
  <c r="I140" i="17"/>
  <c r="K140" i="17"/>
  <c r="J157" i="17"/>
  <c r="I157" i="17"/>
  <c r="K157" i="17"/>
  <c r="I115" i="17"/>
  <c r="J115" i="17"/>
  <c r="K132" i="17"/>
  <c r="I132" i="17"/>
  <c r="J132" i="17"/>
  <c r="K150" i="17"/>
  <c r="I150" i="17"/>
  <c r="H149" i="17"/>
  <c r="J150" i="17"/>
  <c r="K108" i="17"/>
  <c r="J108" i="17"/>
  <c r="H107" i="17"/>
  <c r="I108" i="17"/>
  <c r="J125" i="17"/>
  <c r="H133" i="17"/>
  <c r="I125" i="17"/>
  <c r="K142" i="17"/>
  <c r="J142" i="17"/>
  <c r="I142" i="17"/>
  <c r="K159" i="17"/>
  <c r="J159" i="17"/>
  <c r="I159" i="17"/>
  <c r="K110" i="17"/>
  <c r="J110" i="17"/>
  <c r="I110" i="17"/>
  <c r="J127" i="17"/>
  <c r="I127" i="17"/>
  <c r="J144" i="17"/>
  <c r="I144" i="17"/>
  <c r="J102" i="17"/>
  <c r="I102" i="17"/>
  <c r="K102" i="17"/>
  <c r="J137" i="17"/>
  <c r="I137" i="17"/>
  <c r="K137" i="17"/>
  <c r="J154" i="17"/>
  <c r="I154" i="17"/>
  <c r="K154" i="17"/>
  <c r="I112" i="17"/>
  <c r="J112" i="17"/>
  <c r="I129" i="17"/>
  <c r="J129" i="17"/>
  <c r="I146" i="17"/>
  <c r="K146" i="17"/>
  <c r="J146" i="17"/>
  <c r="I104" i="17"/>
  <c r="K104" i="17"/>
  <c r="J104" i="17"/>
  <c r="H121" i="17"/>
  <c r="K122" i="17"/>
  <c r="J122" i="17"/>
  <c r="I122" i="17"/>
  <c r="H147" i="17"/>
  <c r="J139" i="17"/>
  <c r="I139" i="17"/>
  <c r="J156" i="17"/>
  <c r="I156" i="17"/>
  <c r="K130" i="16"/>
  <c r="J130" i="16"/>
  <c r="I130" i="16"/>
  <c r="K113" i="16"/>
  <c r="J113" i="16"/>
  <c r="I113" i="16"/>
  <c r="K96" i="16"/>
  <c r="J96" i="16"/>
  <c r="I96" i="16"/>
  <c r="K61" i="16"/>
  <c r="J61" i="16"/>
  <c r="I61" i="16"/>
  <c r="K44" i="16"/>
  <c r="J44" i="16"/>
  <c r="I44" i="16"/>
  <c r="K27" i="16"/>
  <c r="J27" i="16"/>
  <c r="I27" i="16"/>
  <c r="H35" i="16"/>
  <c r="K16" i="16"/>
  <c r="J16" i="16"/>
  <c r="I16" i="16"/>
  <c r="K100" i="17"/>
  <c r="I100" i="17"/>
  <c r="J100" i="17"/>
  <c r="H93" i="17"/>
  <c r="K94" i="17"/>
  <c r="J94" i="17"/>
  <c r="I94" i="17"/>
  <c r="J76" i="17"/>
  <c r="I76" i="17"/>
  <c r="K59" i="17"/>
  <c r="J59" i="17"/>
  <c r="I59" i="17"/>
  <c r="K42" i="17"/>
  <c r="J42" i="17"/>
  <c r="I42" i="17"/>
  <c r="K25" i="17"/>
  <c r="J25" i="17"/>
  <c r="I25" i="17"/>
  <c r="K15" i="17"/>
  <c r="J15" i="17"/>
  <c r="I15" i="17"/>
  <c r="K155" i="16"/>
  <c r="J155" i="16"/>
  <c r="I155" i="16"/>
  <c r="K138" i="16"/>
  <c r="J138" i="16"/>
  <c r="I138" i="16"/>
  <c r="K103" i="16"/>
  <c r="J103" i="16"/>
  <c r="I103" i="16"/>
  <c r="K86" i="16"/>
  <c r="J86" i="16"/>
  <c r="I86" i="16"/>
  <c r="H77" i="16"/>
  <c r="K69" i="16"/>
  <c r="J69" i="16"/>
  <c r="I69" i="16"/>
  <c r="H51" i="16"/>
  <c r="K52" i="16"/>
  <c r="J52" i="16"/>
  <c r="I52" i="16"/>
  <c r="K34" i="16"/>
  <c r="J34" i="16"/>
  <c r="I34" i="16"/>
  <c r="K128" i="17"/>
  <c r="J128" i="17"/>
  <c r="I128" i="17"/>
  <c r="K117" i="17"/>
  <c r="J117" i="17"/>
  <c r="I117" i="17"/>
  <c r="K84" i="17"/>
  <c r="J84" i="17"/>
  <c r="I84" i="17"/>
  <c r="K67" i="17"/>
  <c r="J67" i="17"/>
  <c r="I67" i="17"/>
  <c r="K32" i="17"/>
  <c r="J32" i="17"/>
  <c r="I32" i="17"/>
  <c r="V18" i="17"/>
  <c r="U18" i="17"/>
  <c r="V10" i="17"/>
  <c r="U10" i="17"/>
  <c r="T9" i="17"/>
  <c r="W15" i="17" s="1"/>
  <c r="K145" i="16"/>
  <c r="J145" i="16"/>
  <c r="I145" i="16"/>
  <c r="K128" i="16"/>
  <c r="J128" i="16"/>
  <c r="I128" i="16"/>
  <c r="H119" i="16"/>
  <c r="K111" i="16"/>
  <c r="J111" i="16"/>
  <c r="I111" i="16"/>
  <c r="H93" i="16"/>
  <c r="K94" i="16"/>
  <c r="J94" i="16"/>
  <c r="I94" i="16"/>
  <c r="K76" i="16"/>
  <c r="J76" i="16"/>
  <c r="I76" i="16"/>
  <c r="K59" i="16"/>
  <c r="J59" i="16"/>
  <c r="I59" i="16"/>
  <c r="K42" i="16"/>
  <c r="J42" i="16"/>
  <c r="I42" i="16"/>
  <c r="K25" i="16"/>
  <c r="J25" i="16"/>
  <c r="I25" i="16"/>
  <c r="K15" i="16"/>
  <c r="J15" i="16"/>
  <c r="I15" i="16"/>
  <c r="K145" i="17"/>
  <c r="J145" i="17"/>
  <c r="I145" i="17"/>
  <c r="Y24" i="18"/>
  <c r="X24" i="18"/>
  <c r="H119" i="17"/>
  <c r="K111" i="17"/>
  <c r="J111" i="17"/>
  <c r="I111" i="17"/>
  <c r="K82" i="17"/>
  <c r="J82" i="17"/>
  <c r="I82" i="17"/>
  <c r="K47" i="17"/>
  <c r="J47" i="17"/>
  <c r="I47" i="17"/>
  <c r="K30" i="17"/>
  <c r="J30" i="17"/>
  <c r="I30" i="17"/>
  <c r="W17" i="17"/>
  <c r="V17" i="17"/>
  <c r="U17" i="17"/>
  <c r="K160" i="16"/>
  <c r="J160" i="16"/>
  <c r="I160" i="16"/>
  <c r="K143" i="16"/>
  <c r="J143" i="16"/>
  <c r="I143" i="16"/>
  <c r="K126" i="16"/>
  <c r="J126" i="16"/>
  <c r="I126" i="16"/>
  <c r="K109" i="16"/>
  <c r="J109" i="16"/>
  <c r="I109" i="16"/>
  <c r="K74" i="16"/>
  <c r="J74" i="16"/>
  <c r="I74" i="16"/>
  <c r="K57" i="16"/>
  <c r="J57" i="16"/>
  <c r="I57" i="16"/>
  <c r="K40" i="16"/>
  <c r="J40" i="16"/>
  <c r="I40" i="16"/>
  <c r="K14" i="16"/>
  <c r="J14" i="16"/>
  <c r="I14" i="16"/>
  <c r="K141" i="17"/>
  <c r="J141" i="17"/>
  <c r="I141" i="17"/>
  <c r="K114" i="17"/>
  <c r="J114" i="17"/>
  <c r="I114" i="17"/>
  <c r="K89" i="17"/>
  <c r="J89" i="17"/>
  <c r="I89" i="17"/>
  <c r="K72" i="17"/>
  <c r="J72" i="17"/>
  <c r="I72" i="17"/>
  <c r="H63" i="17"/>
  <c r="K55" i="17"/>
  <c r="J55" i="17"/>
  <c r="I55" i="17"/>
  <c r="K151" i="16"/>
  <c r="I151" i="16"/>
  <c r="J151" i="16"/>
  <c r="K116" i="16"/>
  <c r="I116" i="16"/>
  <c r="J116" i="16"/>
  <c r="K99" i="16"/>
  <c r="I99" i="16"/>
  <c r="J99" i="16"/>
  <c r="K82" i="16"/>
  <c r="I82" i="16"/>
  <c r="J82" i="16"/>
  <c r="K47" i="16"/>
  <c r="I47" i="16"/>
  <c r="J47" i="16"/>
  <c r="K30" i="16"/>
  <c r="I30" i="16"/>
  <c r="J30" i="16"/>
  <c r="Y58" i="18"/>
  <c r="X58" i="18"/>
  <c r="K158" i="17"/>
  <c r="J158" i="17"/>
  <c r="I158" i="17"/>
  <c r="K124" i="17"/>
  <c r="J124" i="17"/>
  <c r="I124" i="17"/>
  <c r="H79" i="17"/>
  <c r="K80" i="17"/>
  <c r="J80" i="17"/>
  <c r="I80" i="17"/>
  <c r="K62" i="17"/>
  <c r="J62" i="17"/>
  <c r="I62" i="17"/>
  <c r="K45" i="17"/>
  <c r="J45" i="17"/>
  <c r="I45" i="17"/>
  <c r="V16" i="17"/>
  <c r="U16" i="17"/>
  <c r="W16" i="17"/>
  <c r="J158" i="16"/>
  <c r="I158" i="16"/>
  <c r="K158" i="16"/>
  <c r="J141" i="16"/>
  <c r="I141" i="16"/>
  <c r="K141" i="16"/>
  <c r="J124" i="16"/>
  <c r="I124" i="16"/>
  <c r="K124" i="16"/>
  <c r="J89" i="16"/>
  <c r="I89" i="16"/>
  <c r="K89" i="16"/>
  <c r="J72" i="16"/>
  <c r="I72" i="16"/>
  <c r="K72" i="16"/>
  <c r="H63" i="16"/>
  <c r="J55" i="16"/>
  <c r="I55" i="16"/>
  <c r="K55" i="16"/>
  <c r="K136" i="17"/>
  <c r="J136" i="17"/>
  <c r="H135" i="17"/>
  <c r="I136" i="17"/>
  <c r="H105" i="17"/>
  <c r="K97" i="17"/>
  <c r="J97" i="17"/>
  <c r="I97" i="17"/>
  <c r="K87" i="17"/>
  <c r="J87" i="17"/>
  <c r="I87" i="17"/>
  <c r="K70" i="17"/>
  <c r="J70" i="17"/>
  <c r="I70" i="17"/>
  <c r="K53" i="17"/>
  <c r="J53" i="17"/>
  <c r="I53" i="17"/>
  <c r="K131" i="16"/>
  <c r="J131" i="16"/>
  <c r="I131" i="16"/>
  <c r="K114" i="16"/>
  <c r="J114" i="16"/>
  <c r="I114" i="16"/>
  <c r="H105" i="16"/>
  <c r="K97" i="16"/>
  <c r="J97" i="16"/>
  <c r="I97" i="16"/>
  <c r="H79" i="16"/>
  <c r="K80" i="16"/>
  <c r="J80" i="16"/>
  <c r="I80" i="16"/>
  <c r="K62" i="16"/>
  <c r="J62" i="16"/>
  <c r="I62" i="16"/>
  <c r="K45" i="16"/>
  <c r="J45" i="16"/>
  <c r="I45" i="16"/>
  <c r="K28" i="16"/>
  <c r="J28" i="16"/>
  <c r="I28" i="16"/>
  <c r="Y38" i="18"/>
  <c r="X38" i="18"/>
  <c r="Y55" i="18"/>
  <c r="X55" i="18"/>
  <c r="Y72" i="18"/>
  <c r="X72" i="18"/>
  <c r="W132" i="18"/>
  <c r="Y124" i="18"/>
  <c r="X124" i="18"/>
  <c r="Y126" i="18"/>
  <c r="X126" i="18"/>
  <c r="Y128" i="18"/>
  <c r="X128" i="18"/>
  <c r="Y11" i="18"/>
  <c r="X11" i="18"/>
  <c r="Y28" i="18"/>
  <c r="X28" i="18"/>
  <c r="Y45" i="18"/>
  <c r="X45" i="18"/>
  <c r="Y80" i="18"/>
  <c r="X80" i="18"/>
  <c r="Y53" i="18"/>
  <c r="X53" i="18"/>
  <c r="Y70" i="18"/>
  <c r="X70" i="18"/>
  <c r="Y145" i="18"/>
  <c r="X145" i="18"/>
  <c r="W34" i="18"/>
  <c r="X26" i="18"/>
  <c r="Y26" i="18"/>
  <c r="X43" i="18"/>
  <c r="Y43" i="18"/>
  <c r="X60" i="18"/>
  <c r="Y60" i="18"/>
  <c r="Y114" i="18"/>
  <c r="X114" i="18"/>
  <c r="Y116" i="18"/>
  <c r="X116" i="18"/>
  <c r="Y16" i="18"/>
  <c r="X16" i="18"/>
  <c r="Y33" i="18"/>
  <c r="X33" i="18"/>
  <c r="W50" i="18"/>
  <c r="Y51" i="18"/>
  <c r="X51" i="18"/>
  <c r="W76" i="18"/>
  <c r="Y68" i="18"/>
  <c r="X68" i="18"/>
  <c r="Y75" i="18"/>
  <c r="X75" i="18"/>
  <c r="Y83" i="18"/>
  <c r="X83" i="18"/>
  <c r="Y14" i="18"/>
  <c r="X14" i="18"/>
  <c r="Y31" i="18"/>
  <c r="X31" i="18"/>
  <c r="Y66" i="18"/>
  <c r="X66" i="18"/>
  <c r="Y84" i="18"/>
  <c r="X84" i="18"/>
  <c r="Y89" i="18"/>
  <c r="X89" i="18"/>
  <c r="W106" i="18"/>
  <c r="Y107" i="18"/>
  <c r="X107" i="18"/>
  <c r="Y109" i="18"/>
  <c r="X109" i="18"/>
  <c r="Y111" i="18"/>
  <c r="X111" i="18"/>
  <c r="Y131" i="18"/>
  <c r="X131" i="18"/>
  <c r="Y39" i="18"/>
  <c r="X39" i="18"/>
  <c r="Y56" i="18"/>
  <c r="X56" i="18"/>
  <c r="Y73" i="18"/>
  <c r="X73" i="18"/>
  <c r="Y87" i="18"/>
  <c r="X87" i="18"/>
  <c r="Y12" i="18"/>
  <c r="X12" i="18"/>
  <c r="W20" i="18"/>
  <c r="Y29" i="18"/>
  <c r="X29" i="18"/>
  <c r="Y46" i="18"/>
  <c r="X46" i="18"/>
  <c r="Y81" i="18"/>
  <c r="X81" i="18"/>
  <c r="Y85" i="18"/>
  <c r="X85" i="18"/>
  <c r="Y19" i="18"/>
  <c r="X19" i="18"/>
  <c r="Y37" i="18"/>
  <c r="X37" i="18"/>
  <c r="W36" i="18"/>
  <c r="Y54" i="18"/>
  <c r="X54" i="18"/>
  <c r="W62" i="18"/>
  <c r="Y71" i="18"/>
  <c r="X71" i="18"/>
  <c r="Y97" i="18"/>
  <c r="X97" i="18"/>
  <c r="Y99" i="18"/>
  <c r="X99" i="18"/>
  <c r="Y101" i="18"/>
  <c r="X101" i="18"/>
  <c r="Y10" i="18"/>
  <c r="X10" i="18"/>
  <c r="Y27" i="18"/>
  <c r="X27" i="18"/>
  <c r="Y44" i="18"/>
  <c r="X44" i="18"/>
  <c r="Y61" i="18"/>
  <c r="X61" i="18"/>
  <c r="Y79" i="18"/>
  <c r="X79" i="18"/>
  <c r="W78" i="18"/>
  <c r="Y17" i="18"/>
  <c r="X17" i="18"/>
  <c r="Y52" i="18"/>
  <c r="X52" i="18"/>
  <c r="Y69" i="18"/>
  <c r="X69" i="18"/>
  <c r="W148" i="18"/>
  <c r="Y149" i="18"/>
  <c r="X149" i="18"/>
  <c r="Y25" i="18"/>
  <c r="X25" i="18"/>
  <c r="Y42" i="18"/>
  <c r="X42" i="18"/>
  <c r="Y59" i="18"/>
  <c r="X59" i="18"/>
  <c r="Y94" i="18"/>
  <c r="X94" i="18"/>
  <c r="X136" i="18"/>
  <c r="Y136" i="18"/>
  <c r="Y15" i="18"/>
  <c r="X15" i="18"/>
  <c r="Y32" i="18"/>
  <c r="X32" i="18"/>
  <c r="Y67" i="18"/>
  <c r="X67" i="18"/>
  <c r="X23" i="18"/>
  <c r="W22" i="18"/>
  <c r="Y23" i="18"/>
  <c r="X40" i="18"/>
  <c r="W48" i="18"/>
  <c r="Y40" i="18"/>
  <c r="X57" i="18"/>
  <c r="Y57" i="18"/>
  <c r="X74" i="18"/>
  <c r="Y74" i="18"/>
  <c r="Y13" i="18"/>
  <c r="X13" i="18"/>
  <c r="Y30" i="18"/>
  <c r="X30" i="18"/>
  <c r="Y47" i="18"/>
  <c r="X47" i="18"/>
  <c r="W64" i="18"/>
  <c r="Y65" i="18"/>
  <c r="X65" i="18"/>
  <c r="W90" i="18"/>
  <c r="Y82" i="18"/>
  <c r="X82" i="18"/>
  <c r="Y153" i="18"/>
  <c r="X153" i="18"/>
  <c r="Y143" i="18"/>
  <c r="X143" i="18"/>
  <c r="X151" i="18"/>
  <c r="Y151" i="18"/>
  <c r="Y141" i="18"/>
  <c r="X141" i="18"/>
  <c r="Y158" i="18"/>
  <c r="X158" i="18"/>
  <c r="Y122" i="18"/>
  <c r="X122" i="18"/>
  <c r="Y139" i="18"/>
  <c r="X139" i="18"/>
  <c r="Y156" i="18"/>
  <c r="X156" i="18"/>
  <c r="Y95" i="18"/>
  <c r="X95" i="18"/>
  <c r="Y112" i="18"/>
  <c r="X112" i="18"/>
  <c r="Y129" i="18"/>
  <c r="X129" i="18"/>
  <c r="Y102" i="18"/>
  <c r="X102" i="18"/>
  <c r="Y137" i="18"/>
  <c r="X137" i="18"/>
  <c r="Y154" i="18"/>
  <c r="X154" i="18"/>
  <c r="Y93" i="18"/>
  <c r="X93" i="18"/>
  <c r="W92" i="18"/>
  <c r="Y110" i="18"/>
  <c r="X110" i="18"/>
  <c r="W118" i="18"/>
  <c r="Y127" i="18"/>
  <c r="X127" i="18"/>
  <c r="Y144" i="18"/>
  <c r="X144" i="18"/>
  <c r="Y100" i="18"/>
  <c r="X100" i="18"/>
  <c r="Y117" i="18"/>
  <c r="X117" i="18"/>
  <c r="Y135" i="18"/>
  <c r="X135" i="18"/>
  <c r="W134" i="18"/>
  <c r="Y152" i="18"/>
  <c r="X152" i="18"/>
  <c r="W160" i="18"/>
  <c r="Y108" i="18"/>
  <c r="X108" i="18"/>
  <c r="Y125" i="18"/>
  <c r="X125" i="18"/>
  <c r="Y142" i="18"/>
  <c r="X142" i="18"/>
  <c r="Y159" i="18"/>
  <c r="X159" i="18"/>
  <c r="Y98" i="18"/>
  <c r="X98" i="18"/>
  <c r="Y115" i="18"/>
  <c r="X115" i="18"/>
  <c r="Y150" i="18"/>
  <c r="X150" i="18"/>
  <c r="Y88" i="18"/>
  <c r="X88" i="18"/>
  <c r="Y123" i="18"/>
  <c r="X123" i="18"/>
  <c r="Y140" i="18"/>
  <c r="X140" i="18"/>
  <c r="Y157" i="18"/>
  <c r="X157" i="18"/>
  <c r="X96" i="18"/>
  <c r="W104" i="18"/>
  <c r="Y96" i="18"/>
  <c r="X113" i="18"/>
  <c r="Y113" i="18"/>
  <c r="X130" i="18"/>
  <c r="Y130" i="18"/>
  <c r="Y86" i="18"/>
  <c r="X86" i="18"/>
  <c r="Y103" i="18"/>
  <c r="X103" i="18"/>
  <c r="W120" i="18"/>
  <c r="Y121" i="18"/>
  <c r="X121" i="18"/>
  <c r="W146" i="18"/>
  <c r="Y138" i="18"/>
  <c r="X138" i="18"/>
  <c r="Y155" i="18"/>
  <c r="X155" i="18"/>
  <c r="H161" i="17"/>
  <c r="K153" i="17"/>
  <c r="J153" i="17"/>
  <c r="I153" i="17"/>
  <c r="K113" i="17"/>
  <c r="J113" i="17"/>
  <c r="I113" i="17"/>
  <c r="M157" i="15"/>
  <c r="L157" i="15"/>
  <c r="K157" i="15"/>
  <c r="J157" i="15"/>
  <c r="I157" i="15"/>
  <c r="M140" i="15"/>
  <c r="L140" i="15"/>
  <c r="K140" i="15"/>
  <c r="J140" i="15"/>
  <c r="I140" i="15"/>
  <c r="M123" i="15"/>
  <c r="L123" i="15"/>
  <c r="K123" i="15"/>
  <c r="J123" i="15"/>
  <c r="I123" i="15"/>
  <c r="M88" i="15"/>
  <c r="L88" i="15"/>
  <c r="K88" i="15"/>
  <c r="J88" i="15"/>
  <c r="I88" i="15"/>
  <c r="M71" i="15"/>
  <c r="L71" i="15"/>
  <c r="K71" i="15"/>
  <c r="J71" i="15"/>
  <c r="I71" i="15"/>
  <c r="M54" i="15"/>
  <c r="L54" i="15"/>
  <c r="K54" i="15"/>
  <c r="J54" i="15"/>
  <c r="I54" i="15"/>
  <c r="M37" i="15"/>
  <c r="L37" i="15"/>
  <c r="K37" i="15"/>
  <c r="J37" i="15"/>
  <c r="I37" i="15"/>
  <c r="I154" i="15"/>
  <c r="M154" i="15"/>
  <c r="L154" i="15"/>
  <c r="K154" i="15"/>
  <c r="J154" i="15"/>
  <c r="I137" i="15"/>
  <c r="M137" i="15"/>
  <c r="L137" i="15"/>
  <c r="K137" i="15"/>
  <c r="J137" i="15"/>
  <c r="I102" i="15"/>
  <c r="M102" i="15"/>
  <c r="L102" i="15"/>
  <c r="K102" i="15"/>
  <c r="J102" i="15"/>
  <c r="I85" i="15"/>
  <c r="M85" i="15"/>
  <c r="L85" i="15"/>
  <c r="K85" i="15"/>
  <c r="J85" i="15"/>
  <c r="I68" i="15"/>
  <c r="M68" i="15"/>
  <c r="L68" i="15"/>
  <c r="K68" i="15"/>
  <c r="J68" i="15"/>
  <c r="I51" i="15"/>
  <c r="M51" i="15"/>
  <c r="L51" i="15"/>
  <c r="K51" i="15"/>
  <c r="J51" i="15"/>
  <c r="I33" i="15"/>
  <c r="M33" i="15"/>
  <c r="L33" i="15"/>
  <c r="K33" i="15"/>
  <c r="J33" i="15"/>
  <c r="J151" i="15"/>
  <c r="I151" i="15"/>
  <c r="M151" i="15"/>
  <c r="L151" i="15"/>
  <c r="K151" i="15"/>
  <c r="J116" i="15"/>
  <c r="I116" i="15"/>
  <c r="M116" i="15"/>
  <c r="L116" i="15"/>
  <c r="K116" i="15"/>
  <c r="J99" i="15"/>
  <c r="I99" i="15"/>
  <c r="M99" i="15"/>
  <c r="L99" i="15"/>
  <c r="K99" i="15"/>
  <c r="J82" i="15"/>
  <c r="I82" i="15"/>
  <c r="M82" i="15"/>
  <c r="L82" i="15"/>
  <c r="K82" i="15"/>
  <c r="J65" i="15"/>
  <c r="I65" i="15"/>
  <c r="M65" i="15"/>
  <c r="L65" i="15"/>
  <c r="K65" i="15"/>
  <c r="J47" i="15"/>
  <c r="I47" i="15"/>
  <c r="M47" i="15"/>
  <c r="L47" i="15"/>
  <c r="K47" i="15"/>
  <c r="J30" i="15"/>
  <c r="I30" i="15"/>
  <c r="M30" i="15"/>
  <c r="L30" i="15"/>
  <c r="K30" i="15"/>
  <c r="U14" i="17"/>
  <c r="W14" i="17"/>
  <c r="V14" i="17"/>
  <c r="K130" i="15"/>
  <c r="J130" i="15"/>
  <c r="I130" i="15"/>
  <c r="M130" i="15"/>
  <c r="L130" i="15"/>
  <c r="K113" i="15"/>
  <c r="J113" i="15"/>
  <c r="I113" i="15"/>
  <c r="M113" i="15"/>
  <c r="L113" i="15"/>
  <c r="K96" i="15"/>
  <c r="J96" i="15"/>
  <c r="I96" i="15"/>
  <c r="M96" i="15"/>
  <c r="L96" i="15"/>
  <c r="K79" i="15"/>
  <c r="J79" i="15"/>
  <c r="I79" i="15"/>
  <c r="M79" i="15"/>
  <c r="L79" i="15"/>
  <c r="K61" i="15"/>
  <c r="J61" i="15"/>
  <c r="I61" i="15"/>
  <c r="M61" i="15"/>
  <c r="L61" i="15"/>
  <c r="K44" i="15"/>
  <c r="J44" i="15"/>
  <c r="I44" i="15"/>
  <c r="M44" i="15"/>
  <c r="L44" i="15"/>
  <c r="K27" i="15"/>
  <c r="J27" i="15"/>
  <c r="I27" i="15"/>
  <c r="H35" i="15"/>
  <c r="M27" i="15"/>
  <c r="L27" i="15"/>
  <c r="K17" i="15"/>
  <c r="J17" i="15"/>
  <c r="I17" i="15"/>
  <c r="M17" i="15"/>
  <c r="L17" i="15"/>
  <c r="K13" i="15"/>
  <c r="J13" i="15"/>
  <c r="I13" i="15"/>
  <c r="H21" i="15"/>
  <c r="M13" i="15"/>
  <c r="L13" i="15"/>
  <c r="K9" i="15"/>
  <c r="J9" i="15"/>
  <c r="I9" i="15"/>
  <c r="M9" i="15"/>
  <c r="L9" i="15"/>
  <c r="W17" i="16"/>
  <c r="U17" i="16"/>
  <c r="V17" i="16"/>
  <c r="L144" i="15"/>
  <c r="K144" i="15"/>
  <c r="J144" i="15"/>
  <c r="I144" i="15"/>
  <c r="M144" i="15"/>
  <c r="L127" i="15"/>
  <c r="K127" i="15"/>
  <c r="J127" i="15"/>
  <c r="I127" i="15"/>
  <c r="M127" i="15"/>
  <c r="L110" i="15"/>
  <c r="K110" i="15"/>
  <c r="J110" i="15"/>
  <c r="I110" i="15"/>
  <c r="M110" i="15"/>
  <c r="L93" i="15"/>
  <c r="K93" i="15"/>
  <c r="J93" i="15"/>
  <c r="I93" i="15"/>
  <c r="M93" i="15"/>
  <c r="L75" i="15"/>
  <c r="K75" i="15"/>
  <c r="J75" i="15"/>
  <c r="I75" i="15"/>
  <c r="M75" i="15"/>
  <c r="L58" i="15"/>
  <c r="K58" i="15"/>
  <c r="J58" i="15"/>
  <c r="I58" i="15"/>
  <c r="M58" i="15"/>
  <c r="L41" i="15"/>
  <c r="K41" i="15"/>
  <c r="J41" i="15"/>
  <c r="I41" i="15"/>
  <c r="H49" i="15"/>
  <c r="M41" i="15"/>
  <c r="L24" i="15"/>
  <c r="K24" i="15"/>
  <c r="J24" i="15"/>
  <c r="I24" i="15"/>
  <c r="M24" i="15"/>
  <c r="M158" i="15"/>
  <c r="L158" i="15"/>
  <c r="K158" i="15"/>
  <c r="J158" i="15"/>
  <c r="I158" i="15"/>
  <c r="M141" i="15"/>
  <c r="L141" i="15"/>
  <c r="K141" i="15"/>
  <c r="J141" i="15"/>
  <c r="I141" i="15"/>
  <c r="M124" i="15"/>
  <c r="L124" i="15"/>
  <c r="K124" i="15"/>
  <c r="J124" i="15"/>
  <c r="I124" i="15"/>
  <c r="M107" i="15"/>
  <c r="L107" i="15"/>
  <c r="K107" i="15"/>
  <c r="J107" i="15"/>
  <c r="I107" i="15"/>
  <c r="M89" i="15"/>
  <c r="L89" i="15"/>
  <c r="K89" i="15"/>
  <c r="J89" i="15"/>
  <c r="I89" i="15"/>
  <c r="M72" i="15"/>
  <c r="L72" i="15"/>
  <c r="K72" i="15"/>
  <c r="J72" i="15"/>
  <c r="I72" i="15"/>
  <c r="M55" i="15"/>
  <c r="L55" i="15"/>
  <c r="K55" i="15"/>
  <c r="J55" i="15"/>
  <c r="I55" i="15"/>
  <c r="H63" i="15"/>
  <c r="M38" i="15"/>
  <c r="L38" i="15"/>
  <c r="K38" i="15"/>
  <c r="J38" i="15"/>
  <c r="I38" i="15"/>
  <c r="M155" i="15"/>
  <c r="L155" i="15"/>
  <c r="K155" i="15"/>
  <c r="J155" i="15"/>
  <c r="I155" i="15"/>
  <c r="M138" i="15"/>
  <c r="L138" i="15"/>
  <c r="K138" i="15"/>
  <c r="J138" i="15"/>
  <c r="I138" i="15"/>
  <c r="M121" i="15"/>
  <c r="L121" i="15"/>
  <c r="K121" i="15"/>
  <c r="J121" i="15"/>
  <c r="I121" i="15"/>
  <c r="M103" i="15"/>
  <c r="L103" i="15"/>
  <c r="K103" i="15"/>
  <c r="J103" i="15"/>
  <c r="I103" i="15"/>
  <c r="M86" i="15"/>
  <c r="L86" i="15"/>
  <c r="K86" i="15"/>
  <c r="J86" i="15"/>
  <c r="I86" i="15"/>
  <c r="M69" i="15"/>
  <c r="L69" i="15"/>
  <c r="K69" i="15"/>
  <c r="J69" i="15"/>
  <c r="I69" i="15"/>
  <c r="H77" i="15"/>
  <c r="M52" i="15"/>
  <c r="L52" i="15"/>
  <c r="K52" i="15"/>
  <c r="J52" i="15"/>
  <c r="I52" i="15"/>
  <c r="M34" i="15"/>
  <c r="L34" i="15"/>
  <c r="K34" i="15"/>
  <c r="J34" i="15"/>
  <c r="I34" i="15"/>
  <c r="M152" i="15"/>
  <c r="L152" i="15"/>
  <c r="K152" i="15"/>
  <c r="J152" i="15"/>
  <c r="I152" i="15"/>
  <c r="M135" i="15"/>
  <c r="L135" i="15"/>
  <c r="K135" i="15"/>
  <c r="J135" i="15"/>
  <c r="I135" i="15"/>
  <c r="M117" i="15"/>
  <c r="L117" i="15"/>
  <c r="K117" i="15"/>
  <c r="J117" i="15"/>
  <c r="I117" i="15"/>
  <c r="M100" i="15"/>
  <c r="L100" i="15"/>
  <c r="K100" i="15"/>
  <c r="J100" i="15"/>
  <c r="I100" i="15"/>
  <c r="M83" i="15"/>
  <c r="L83" i="15"/>
  <c r="K83" i="15"/>
  <c r="J83" i="15"/>
  <c r="I83" i="15"/>
  <c r="H91" i="15"/>
  <c r="M66" i="15"/>
  <c r="L66" i="15"/>
  <c r="K66" i="15"/>
  <c r="J66" i="15"/>
  <c r="I66" i="15"/>
  <c r="M48" i="15"/>
  <c r="L48" i="15"/>
  <c r="K48" i="15"/>
  <c r="J48" i="15"/>
  <c r="I48" i="15"/>
  <c r="M31" i="15"/>
  <c r="L31" i="15"/>
  <c r="K31" i="15"/>
  <c r="J31" i="15"/>
  <c r="I31" i="15"/>
  <c r="M20" i="15"/>
  <c r="L20" i="15"/>
  <c r="K20" i="15"/>
  <c r="J20" i="15"/>
  <c r="I20" i="15"/>
  <c r="M16" i="15"/>
  <c r="L16" i="15"/>
  <c r="K16" i="15"/>
  <c r="J16" i="15"/>
  <c r="I16" i="15"/>
  <c r="M12" i="15"/>
  <c r="L12" i="15"/>
  <c r="K12" i="15"/>
  <c r="J12" i="15"/>
  <c r="I12" i="15"/>
  <c r="M149" i="15"/>
  <c r="L149" i="15"/>
  <c r="K149" i="15"/>
  <c r="J149" i="15"/>
  <c r="I149" i="15"/>
  <c r="M131" i="15"/>
  <c r="L131" i="15"/>
  <c r="K131" i="15"/>
  <c r="J131" i="15"/>
  <c r="I131" i="15"/>
  <c r="M114" i="15"/>
  <c r="L114" i="15"/>
  <c r="K114" i="15"/>
  <c r="J114" i="15"/>
  <c r="I114" i="15"/>
  <c r="H105" i="15"/>
  <c r="M97" i="15"/>
  <c r="L97" i="15"/>
  <c r="K97" i="15"/>
  <c r="J97" i="15"/>
  <c r="I97" i="15"/>
  <c r="M80" i="15"/>
  <c r="L80" i="15"/>
  <c r="K80" i="15"/>
  <c r="J80" i="15"/>
  <c r="I80" i="15"/>
  <c r="M62" i="15"/>
  <c r="L62" i="15"/>
  <c r="K62" i="15"/>
  <c r="J62" i="15"/>
  <c r="I62" i="15"/>
  <c r="M45" i="15"/>
  <c r="L45" i="15"/>
  <c r="K45" i="15"/>
  <c r="J45" i="15"/>
  <c r="I45" i="15"/>
  <c r="M28" i="15"/>
  <c r="L28" i="15"/>
  <c r="K28" i="15"/>
  <c r="J28" i="15"/>
  <c r="I28" i="15"/>
  <c r="M145" i="15"/>
  <c r="L145" i="15"/>
  <c r="K145" i="15"/>
  <c r="J145" i="15"/>
  <c r="I145" i="15"/>
  <c r="M128" i="15"/>
  <c r="L128" i="15"/>
  <c r="K128" i="15"/>
  <c r="J128" i="15"/>
  <c r="I128" i="15"/>
  <c r="H119" i="15"/>
  <c r="M111" i="15"/>
  <c r="L111" i="15"/>
  <c r="K111" i="15"/>
  <c r="J111" i="15"/>
  <c r="I111" i="15"/>
  <c r="M94" i="15"/>
  <c r="L94" i="15"/>
  <c r="K94" i="15"/>
  <c r="J94" i="15"/>
  <c r="I94" i="15"/>
  <c r="M76" i="15"/>
  <c r="L76" i="15"/>
  <c r="K76" i="15"/>
  <c r="J76" i="15"/>
  <c r="I76" i="15"/>
  <c r="M59" i="15"/>
  <c r="L59" i="15"/>
  <c r="K59" i="15"/>
  <c r="J59" i="15"/>
  <c r="I59" i="15"/>
  <c r="M42" i="15"/>
  <c r="L42" i="15"/>
  <c r="K42" i="15"/>
  <c r="J42" i="15"/>
  <c r="I42" i="15"/>
  <c r="M25" i="15"/>
  <c r="L25" i="15"/>
  <c r="K25" i="15"/>
  <c r="J25" i="15"/>
  <c r="I25" i="15"/>
  <c r="V11" i="16"/>
  <c r="U11" i="16"/>
  <c r="W19" i="16"/>
  <c r="V19" i="16"/>
  <c r="U19" i="16"/>
  <c r="W12" i="16"/>
  <c r="V12" i="16"/>
  <c r="U12" i="16"/>
  <c r="V20" i="16"/>
  <c r="U20" i="16"/>
  <c r="V13" i="16"/>
  <c r="U13" i="16"/>
  <c r="T21" i="16"/>
  <c r="V14" i="16"/>
  <c r="U14" i="16"/>
  <c r="W14" i="16"/>
  <c r="V15" i="16"/>
  <c r="U15" i="16"/>
  <c r="M159" i="15"/>
  <c r="L159" i="15"/>
  <c r="K159" i="15"/>
  <c r="J159" i="15"/>
  <c r="I159" i="15"/>
  <c r="W10" i="16"/>
  <c r="V10" i="16"/>
  <c r="U10" i="16"/>
  <c r="T9" i="16"/>
  <c r="W16" i="16" s="1"/>
  <c r="M156" i="15"/>
  <c r="L156" i="15"/>
  <c r="K156" i="15"/>
  <c r="J156" i="15"/>
  <c r="I156" i="15"/>
  <c r="H147" i="15"/>
  <c r="M139" i="15"/>
  <c r="L139" i="15"/>
  <c r="K139" i="15"/>
  <c r="J139" i="15"/>
  <c r="I139" i="15"/>
  <c r="M122" i="15"/>
  <c r="L122" i="15"/>
  <c r="K122" i="15"/>
  <c r="J122" i="15"/>
  <c r="I122" i="15"/>
  <c r="M104" i="15"/>
  <c r="L104" i="15"/>
  <c r="K104" i="15"/>
  <c r="J104" i="15"/>
  <c r="I104" i="15"/>
  <c r="M87" i="15"/>
  <c r="L87" i="15"/>
  <c r="K87" i="15"/>
  <c r="J87" i="15"/>
  <c r="I87" i="15"/>
  <c r="M70" i="15"/>
  <c r="L70" i="15"/>
  <c r="K70" i="15"/>
  <c r="J70" i="15"/>
  <c r="I70" i="15"/>
  <c r="M53" i="15"/>
  <c r="L53" i="15"/>
  <c r="K53" i="15"/>
  <c r="J53" i="15"/>
  <c r="I53" i="15"/>
  <c r="M19" i="15"/>
  <c r="L19" i="15"/>
  <c r="K19" i="15"/>
  <c r="J19" i="15"/>
  <c r="I19" i="15"/>
  <c r="H161" i="15"/>
  <c r="M153" i="15"/>
  <c r="L153" i="15"/>
  <c r="K153" i="15"/>
  <c r="J153" i="15"/>
  <c r="I153" i="15"/>
  <c r="M136" i="15"/>
  <c r="L136" i="15"/>
  <c r="K136" i="15"/>
  <c r="J136" i="15"/>
  <c r="I136" i="15"/>
  <c r="M118" i="15"/>
  <c r="L118" i="15"/>
  <c r="K118" i="15"/>
  <c r="I118" i="15"/>
  <c r="J118" i="15"/>
  <c r="M101" i="15"/>
  <c r="L101" i="15"/>
  <c r="K101" i="15"/>
  <c r="I101" i="15"/>
  <c r="J101" i="15"/>
  <c r="M84" i="15"/>
  <c r="L84" i="15"/>
  <c r="K84" i="15"/>
  <c r="I84" i="15"/>
  <c r="J84" i="15"/>
  <c r="M67" i="15"/>
  <c r="L67" i="15"/>
  <c r="K67" i="15"/>
  <c r="I67" i="15"/>
  <c r="J67" i="15"/>
  <c r="M150" i="15"/>
  <c r="L150" i="15"/>
  <c r="K150" i="15"/>
  <c r="J150" i="15"/>
  <c r="I150" i="15"/>
  <c r="M132" i="15"/>
  <c r="L132" i="15"/>
  <c r="K132" i="15"/>
  <c r="J132" i="15"/>
  <c r="I132" i="15"/>
  <c r="M115" i="15"/>
  <c r="L115" i="15"/>
  <c r="J115" i="15"/>
  <c r="I115" i="15"/>
  <c r="K115" i="15"/>
  <c r="M98" i="15"/>
  <c r="L98" i="15"/>
  <c r="J98" i="15"/>
  <c r="I98" i="15"/>
  <c r="K98" i="15"/>
  <c r="M81" i="15"/>
  <c r="L81" i="15"/>
  <c r="J81" i="15"/>
  <c r="I81" i="15"/>
  <c r="K81" i="15"/>
  <c r="V18" i="16"/>
  <c r="U18" i="16"/>
  <c r="M146" i="15"/>
  <c r="L146" i="15"/>
  <c r="K146" i="15"/>
  <c r="J146" i="15"/>
  <c r="I146" i="15"/>
  <c r="M129" i="15"/>
  <c r="L129" i="15"/>
  <c r="K129" i="15"/>
  <c r="J129" i="15"/>
  <c r="I129" i="15"/>
  <c r="M112" i="15"/>
  <c r="K112" i="15"/>
  <c r="J112" i="15"/>
  <c r="I112" i="15"/>
  <c r="L112" i="15"/>
  <c r="M95" i="15"/>
  <c r="K95" i="15"/>
  <c r="J95" i="15"/>
  <c r="I95" i="15"/>
  <c r="L95" i="15"/>
  <c r="M60" i="15"/>
  <c r="K60" i="15"/>
  <c r="J60" i="15"/>
  <c r="I60" i="15"/>
  <c r="L60" i="15"/>
  <c r="M43" i="15"/>
  <c r="K43" i="15"/>
  <c r="J43" i="15"/>
  <c r="I43" i="15"/>
  <c r="L43" i="15"/>
  <c r="M26" i="15"/>
  <c r="K26" i="15"/>
  <c r="J26" i="15"/>
  <c r="I26" i="15"/>
  <c r="L26" i="15"/>
  <c r="M143" i="15"/>
  <c r="L143" i="15"/>
  <c r="K143" i="15"/>
  <c r="J143" i="15"/>
  <c r="I143" i="15"/>
  <c r="M126" i="15"/>
  <c r="L126" i="15"/>
  <c r="K126" i="15"/>
  <c r="J126" i="15"/>
  <c r="I126" i="15"/>
  <c r="L109" i="15"/>
  <c r="K109" i="15"/>
  <c r="J109" i="15"/>
  <c r="I109" i="15"/>
  <c r="M109" i="15"/>
  <c r="L74" i="15"/>
  <c r="K74" i="15"/>
  <c r="J74" i="15"/>
  <c r="I74" i="15"/>
  <c r="M74" i="15"/>
  <c r="L57" i="15"/>
  <c r="K57" i="15"/>
  <c r="J57" i="15"/>
  <c r="I57" i="15"/>
  <c r="M57" i="15"/>
  <c r="L40" i="15"/>
  <c r="K40" i="15"/>
  <c r="J40" i="15"/>
  <c r="I40" i="15"/>
  <c r="M40" i="15"/>
  <c r="V15" i="13"/>
  <c r="U15" i="13"/>
  <c r="W15" i="13"/>
  <c r="Y12" i="15"/>
  <c r="W12" i="15"/>
  <c r="X12" i="15"/>
  <c r="T11" i="14"/>
  <c r="S11" i="14"/>
  <c r="S22" i="14"/>
  <c r="T22" i="14"/>
  <c r="T21" i="14"/>
  <c r="S21" i="14"/>
  <c r="T13" i="14"/>
  <c r="S13" i="14"/>
  <c r="Y16" i="15"/>
  <c r="W16" i="15"/>
  <c r="X16" i="15"/>
  <c r="Y20" i="15"/>
  <c r="W20" i="15"/>
  <c r="X20" i="15"/>
  <c r="Y9" i="15"/>
  <c r="X9" i="15"/>
  <c r="W9" i="15"/>
  <c r="Y13" i="15"/>
  <c r="X13" i="15"/>
  <c r="W13" i="15"/>
  <c r="V21" i="15"/>
  <c r="Y17" i="15"/>
  <c r="X17" i="15"/>
  <c r="W17" i="15"/>
  <c r="Y10" i="15"/>
  <c r="X10" i="15"/>
  <c r="W10" i="15"/>
  <c r="Y14" i="15"/>
  <c r="X14" i="15"/>
  <c r="W14" i="15"/>
  <c r="Y18" i="15"/>
  <c r="X18" i="15"/>
  <c r="W18" i="15"/>
  <c r="X11" i="15"/>
  <c r="W11" i="15"/>
  <c r="Y11" i="15"/>
  <c r="X15" i="15"/>
  <c r="W15" i="15"/>
  <c r="Y15" i="15"/>
  <c r="Y19" i="15"/>
  <c r="X19" i="15"/>
  <c r="W19" i="15"/>
  <c r="T14" i="14"/>
  <c r="S14" i="14"/>
  <c r="R23" i="14"/>
  <c r="T15" i="14"/>
  <c r="S15" i="14"/>
  <c r="T16" i="14"/>
  <c r="S16" i="14"/>
  <c r="T18" i="14"/>
  <c r="S18" i="14"/>
  <c r="T19" i="14"/>
  <c r="S19" i="14"/>
  <c r="T20" i="14"/>
  <c r="S20" i="14"/>
  <c r="W17" i="13"/>
  <c r="U17" i="13"/>
  <c r="V17" i="13"/>
  <c r="K108" i="13"/>
  <c r="J108" i="13"/>
  <c r="I108" i="13"/>
  <c r="W19" i="13"/>
  <c r="V19" i="13"/>
  <c r="U19" i="13"/>
  <c r="H56" i="12"/>
  <c r="L9" i="12"/>
  <c r="K9" i="12"/>
  <c r="J9" i="12"/>
  <c r="I9" i="12"/>
  <c r="K42" i="12"/>
  <c r="L42" i="12"/>
  <c r="J42" i="12"/>
  <c r="I42" i="12"/>
  <c r="K46" i="12"/>
  <c r="I46" i="12"/>
  <c r="L46" i="12"/>
  <c r="J46" i="12"/>
  <c r="K50" i="12"/>
  <c r="I50" i="12"/>
  <c r="L50" i="12"/>
  <c r="J50" i="12"/>
  <c r="L40" i="12"/>
  <c r="K40" i="12"/>
  <c r="I40" i="12"/>
  <c r="J40" i="12"/>
  <c r="L44" i="12"/>
  <c r="K44" i="12"/>
  <c r="I44" i="12"/>
  <c r="J44" i="12"/>
  <c r="L48" i="12"/>
  <c r="K48" i="12"/>
  <c r="I48" i="12"/>
  <c r="J48" i="12"/>
  <c r="L52" i="12"/>
  <c r="K52" i="12"/>
  <c r="I52" i="12"/>
  <c r="J52" i="12"/>
  <c r="L33" i="12"/>
  <c r="K33" i="12"/>
  <c r="J33" i="12"/>
  <c r="I33" i="12"/>
  <c r="J37" i="12"/>
  <c r="I37" i="12"/>
  <c r="L37" i="12"/>
  <c r="K37" i="12"/>
  <c r="J41" i="12"/>
  <c r="I41" i="12"/>
  <c r="K41" i="12"/>
  <c r="L41" i="12"/>
  <c r="J45" i="12"/>
  <c r="I45" i="12"/>
  <c r="L45" i="12"/>
  <c r="K45" i="12"/>
  <c r="J49" i="12"/>
  <c r="I49" i="12"/>
  <c r="L49" i="12"/>
  <c r="K49" i="12"/>
  <c r="K122" i="13"/>
  <c r="J122" i="13"/>
  <c r="I122" i="13"/>
  <c r="V52" i="12"/>
  <c r="S52" i="12"/>
  <c r="T52" i="12"/>
  <c r="V36" i="12"/>
  <c r="S36" i="12"/>
  <c r="T36" i="12"/>
  <c r="S29" i="12"/>
  <c r="V29" i="12"/>
  <c r="T29" i="12"/>
  <c r="S25" i="12"/>
  <c r="V25" i="12"/>
  <c r="T25" i="12"/>
  <c r="S21" i="12"/>
  <c r="V21" i="12"/>
  <c r="T21" i="12"/>
  <c r="S17" i="12"/>
  <c r="V17" i="12"/>
  <c r="T17" i="12"/>
  <c r="K35" i="12"/>
  <c r="I35" i="12"/>
  <c r="L35" i="12"/>
  <c r="J35" i="12"/>
  <c r="J12" i="12"/>
  <c r="I12" i="12"/>
  <c r="L12" i="12"/>
  <c r="K12" i="12"/>
  <c r="T10" i="12"/>
  <c r="S10" i="12"/>
  <c r="V10" i="12"/>
  <c r="T6" i="12"/>
  <c r="S6" i="12"/>
  <c r="V6" i="12"/>
  <c r="V40" i="12"/>
  <c r="S40" i="12"/>
  <c r="T40" i="12"/>
  <c r="V38" i="12"/>
  <c r="T38" i="12"/>
  <c r="S38" i="12"/>
  <c r="S33" i="12"/>
  <c r="V33" i="12"/>
  <c r="T33" i="12"/>
  <c r="K31" i="12"/>
  <c r="L31" i="12"/>
  <c r="J31" i="12"/>
  <c r="I31" i="12"/>
  <c r="K27" i="12"/>
  <c r="J27" i="12"/>
  <c r="I27" i="12"/>
  <c r="L27" i="12"/>
  <c r="K23" i="12"/>
  <c r="J23" i="12"/>
  <c r="I23" i="12"/>
  <c r="L23" i="12"/>
  <c r="K19" i="12"/>
  <c r="J19" i="12"/>
  <c r="I19" i="12"/>
  <c r="L19" i="12"/>
  <c r="T13" i="12"/>
  <c r="S13" i="12"/>
  <c r="V13" i="12"/>
  <c r="K73" i="13"/>
  <c r="J73" i="13"/>
  <c r="I73" i="13"/>
  <c r="W11" i="13"/>
  <c r="V11" i="13"/>
  <c r="U11" i="13"/>
  <c r="K139" i="13"/>
  <c r="J139" i="13"/>
  <c r="I139" i="13"/>
  <c r="K87" i="13"/>
  <c r="J87" i="13"/>
  <c r="I87" i="13"/>
  <c r="W18" i="13"/>
  <c r="U18" i="13"/>
  <c r="V18" i="13"/>
  <c r="V48" i="12"/>
  <c r="S48" i="12"/>
  <c r="T48" i="12"/>
  <c r="V28" i="12"/>
  <c r="T28" i="12"/>
  <c r="S28" i="12"/>
  <c r="V24" i="12"/>
  <c r="T24" i="12"/>
  <c r="S24" i="12"/>
  <c r="V20" i="12"/>
  <c r="T20" i="12"/>
  <c r="S20" i="12"/>
  <c r="V16" i="12"/>
  <c r="T16" i="12"/>
  <c r="S16" i="12"/>
  <c r="K56" i="13"/>
  <c r="J56" i="13"/>
  <c r="I56" i="13"/>
  <c r="W9" i="13"/>
  <c r="U9" i="13"/>
  <c r="V9" i="13"/>
  <c r="W12" i="13"/>
  <c r="V12" i="13"/>
  <c r="U12" i="13"/>
  <c r="T20" i="13"/>
  <c r="W13" i="13"/>
  <c r="U13" i="13"/>
  <c r="V13" i="13"/>
  <c r="W8" i="13"/>
  <c r="V8" i="13"/>
  <c r="U8" i="13"/>
  <c r="V42" i="12"/>
  <c r="T42" i="12"/>
  <c r="S42" i="12"/>
  <c r="V9" i="12"/>
  <c r="T9" i="12"/>
  <c r="S9" i="12"/>
  <c r="T37" i="12"/>
  <c r="S37" i="12"/>
  <c r="V37" i="12"/>
  <c r="T41" i="12"/>
  <c r="S41" i="12"/>
  <c r="V41" i="12"/>
  <c r="T45" i="12"/>
  <c r="S45" i="12"/>
  <c r="V45" i="12"/>
  <c r="T49" i="12"/>
  <c r="S49" i="12"/>
  <c r="V49" i="12"/>
  <c r="T53" i="12"/>
  <c r="S53" i="12"/>
  <c r="V53" i="12"/>
  <c r="T57" i="12"/>
  <c r="S57" i="12"/>
  <c r="V57" i="12"/>
  <c r="V39" i="12"/>
  <c r="T39" i="12"/>
  <c r="S39" i="12"/>
  <c r="T43" i="12"/>
  <c r="S43" i="12"/>
  <c r="V43" i="12"/>
  <c r="T47" i="12"/>
  <c r="V47" i="12"/>
  <c r="S47" i="12"/>
  <c r="T51" i="12"/>
  <c r="V51" i="12"/>
  <c r="S51" i="12"/>
  <c r="T55" i="12"/>
  <c r="V55" i="12"/>
  <c r="S55" i="12"/>
  <c r="K70" i="13"/>
  <c r="J70" i="13"/>
  <c r="I70" i="13"/>
  <c r="K39" i="13"/>
  <c r="J39" i="13"/>
  <c r="I39" i="13"/>
  <c r="W16" i="13"/>
  <c r="V16" i="13"/>
  <c r="U16" i="13"/>
  <c r="T34" i="12"/>
  <c r="S34" i="12"/>
  <c r="V34" i="12"/>
  <c r="V12" i="12"/>
  <c r="T12" i="12"/>
  <c r="S12" i="12"/>
  <c r="K53" i="13"/>
  <c r="J53" i="13"/>
  <c r="I53" i="13"/>
  <c r="W10" i="13"/>
  <c r="U10" i="13"/>
  <c r="V10" i="13"/>
  <c r="V44" i="12"/>
  <c r="S44" i="12"/>
  <c r="T44" i="12"/>
  <c r="V27" i="12"/>
  <c r="T27" i="12"/>
  <c r="S27" i="12"/>
  <c r="V23" i="12"/>
  <c r="T23" i="12"/>
  <c r="S23" i="12"/>
  <c r="V19" i="12"/>
  <c r="T19" i="12"/>
  <c r="S19" i="12"/>
  <c r="V15" i="12"/>
  <c r="T15" i="12"/>
  <c r="S15" i="12"/>
  <c r="K36" i="13"/>
  <c r="J36" i="13"/>
  <c r="I36" i="13"/>
  <c r="V50" i="12"/>
  <c r="T50" i="12"/>
  <c r="S50" i="12"/>
  <c r="V56" i="12"/>
  <c r="S56" i="12"/>
  <c r="T56" i="12"/>
  <c r="V31" i="12"/>
  <c r="T31" i="12"/>
  <c r="S31" i="12"/>
  <c r="V30" i="12"/>
  <c r="T30" i="12"/>
  <c r="S30" i="12"/>
  <c r="V26" i="12"/>
  <c r="T26" i="12"/>
  <c r="S26" i="12"/>
  <c r="V22" i="12"/>
  <c r="T22" i="12"/>
  <c r="S22" i="12"/>
  <c r="V18" i="12"/>
  <c r="T18" i="12"/>
  <c r="S18" i="12"/>
  <c r="V11" i="12"/>
  <c r="T11" i="12"/>
  <c r="S11" i="12"/>
  <c r="K125" i="13"/>
  <c r="J125" i="13"/>
  <c r="I125" i="13"/>
  <c r="J13" i="13"/>
  <c r="I13" i="13"/>
  <c r="K13" i="13"/>
  <c r="V35" i="12"/>
  <c r="T35" i="12"/>
  <c r="S35" i="12"/>
  <c r="T14" i="12"/>
  <c r="S14" i="12"/>
  <c r="V14" i="12"/>
  <c r="T7" i="12"/>
  <c r="S7" i="12"/>
  <c r="V7" i="12"/>
  <c r="K142" i="13"/>
  <c r="J142" i="13"/>
  <c r="I142" i="13"/>
  <c r="K159" i="13"/>
  <c r="J159" i="13"/>
  <c r="I159" i="13"/>
  <c r="K31" i="13"/>
  <c r="J31" i="13"/>
  <c r="I31" i="13"/>
  <c r="K66" i="13"/>
  <c r="J66" i="13"/>
  <c r="I66" i="13"/>
  <c r="K83" i="13"/>
  <c r="J83" i="13"/>
  <c r="I83" i="13"/>
  <c r="K100" i="13"/>
  <c r="J100" i="13"/>
  <c r="I100" i="13"/>
  <c r="K117" i="13"/>
  <c r="J117" i="13"/>
  <c r="I117" i="13"/>
  <c r="K135" i="13"/>
  <c r="J135" i="13"/>
  <c r="I135" i="13"/>
  <c r="H160" i="13"/>
  <c r="K152" i="13"/>
  <c r="J152" i="13"/>
  <c r="I152" i="13"/>
  <c r="J14" i="13"/>
  <c r="K14" i="13"/>
  <c r="I14" i="13"/>
  <c r="J24" i="13"/>
  <c r="K24" i="13"/>
  <c r="I24" i="13"/>
  <c r="J41" i="13"/>
  <c r="I41" i="13"/>
  <c r="K41" i="13"/>
  <c r="J58" i="13"/>
  <c r="I58" i="13"/>
  <c r="K58" i="13"/>
  <c r="J75" i="13"/>
  <c r="I75" i="13"/>
  <c r="K75" i="13"/>
  <c r="J93" i="13"/>
  <c r="I93" i="13"/>
  <c r="K93" i="13"/>
  <c r="H118" i="13"/>
  <c r="J110" i="13"/>
  <c r="I110" i="13"/>
  <c r="K110" i="13"/>
  <c r="J127" i="13"/>
  <c r="I127" i="13"/>
  <c r="K127" i="13"/>
  <c r="K144" i="13"/>
  <c r="J144" i="13"/>
  <c r="I144" i="13"/>
  <c r="K33" i="13"/>
  <c r="I33" i="13"/>
  <c r="J33" i="13"/>
  <c r="K51" i="13"/>
  <c r="I51" i="13"/>
  <c r="J51" i="13"/>
  <c r="H76" i="13"/>
  <c r="K68" i="13"/>
  <c r="I68" i="13"/>
  <c r="J68" i="13"/>
  <c r="K85" i="13"/>
  <c r="I85" i="13"/>
  <c r="J85" i="13"/>
  <c r="K102" i="13"/>
  <c r="I102" i="13"/>
  <c r="J102" i="13"/>
  <c r="K120" i="13"/>
  <c r="I120" i="13"/>
  <c r="J120" i="13"/>
  <c r="K137" i="13"/>
  <c r="I137" i="13"/>
  <c r="J137" i="13"/>
  <c r="K154" i="13"/>
  <c r="J154" i="13"/>
  <c r="I154" i="13"/>
  <c r="K15" i="13"/>
  <c r="J15" i="13"/>
  <c r="I15" i="13"/>
  <c r="H34" i="13"/>
  <c r="K26" i="13"/>
  <c r="J26" i="13"/>
  <c r="I26" i="13"/>
  <c r="K43" i="13"/>
  <c r="J43" i="13"/>
  <c r="I43" i="13"/>
  <c r="K60" i="13"/>
  <c r="J60" i="13"/>
  <c r="I60" i="13"/>
  <c r="K78" i="13"/>
  <c r="J78" i="13"/>
  <c r="I78" i="13"/>
  <c r="K95" i="13"/>
  <c r="J95" i="13"/>
  <c r="I95" i="13"/>
  <c r="K112" i="13"/>
  <c r="J112" i="13"/>
  <c r="I112" i="13"/>
  <c r="K129" i="13"/>
  <c r="J129" i="13"/>
  <c r="I129" i="13"/>
  <c r="K156" i="13"/>
  <c r="J156" i="13"/>
  <c r="I156" i="13"/>
  <c r="K8" i="13"/>
  <c r="J8" i="13"/>
  <c r="I8" i="13"/>
  <c r="K16" i="13"/>
  <c r="J16" i="13"/>
  <c r="I16" i="13"/>
  <c r="K28" i="13"/>
  <c r="J28" i="13"/>
  <c r="I28" i="13"/>
  <c r="K45" i="13"/>
  <c r="J45" i="13"/>
  <c r="I45" i="13"/>
  <c r="K80" i="13"/>
  <c r="J80" i="13"/>
  <c r="I80" i="13"/>
  <c r="K97" i="13"/>
  <c r="J97" i="13"/>
  <c r="I97" i="13"/>
  <c r="K114" i="13"/>
  <c r="J114" i="13"/>
  <c r="I114" i="13"/>
  <c r="K131" i="13"/>
  <c r="J131" i="13"/>
  <c r="I131" i="13"/>
  <c r="K149" i="13"/>
  <c r="J149" i="13"/>
  <c r="I149" i="13"/>
  <c r="K38" i="13"/>
  <c r="J38" i="13"/>
  <c r="I38" i="13"/>
  <c r="K55" i="13"/>
  <c r="J55" i="13"/>
  <c r="I55" i="13"/>
  <c r="K72" i="13"/>
  <c r="J72" i="13"/>
  <c r="I72" i="13"/>
  <c r="K89" i="13"/>
  <c r="J89" i="13"/>
  <c r="I89" i="13"/>
  <c r="K107" i="13"/>
  <c r="J107" i="13"/>
  <c r="I107" i="13"/>
  <c r="H132" i="13"/>
  <c r="K124" i="13"/>
  <c r="J124" i="13"/>
  <c r="I124" i="13"/>
  <c r="K141" i="13"/>
  <c r="J141" i="13"/>
  <c r="I141" i="13"/>
  <c r="K158" i="13"/>
  <c r="J158" i="13"/>
  <c r="I158" i="13"/>
  <c r="J9" i="13"/>
  <c r="I9" i="13"/>
  <c r="K9" i="13"/>
  <c r="J17" i="13"/>
  <c r="I17" i="13"/>
  <c r="K17" i="13"/>
  <c r="K30" i="13"/>
  <c r="J30" i="13"/>
  <c r="I30" i="13"/>
  <c r="K47" i="13"/>
  <c r="J47" i="13"/>
  <c r="I47" i="13"/>
  <c r="K65" i="13"/>
  <c r="J65" i="13"/>
  <c r="I65" i="13"/>
  <c r="K82" i="13"/>
  <c r="J82" i="13"/>
  <c r="I82" i="13"/>
  <c r="H90" i="13"/>
  <c r="K99" i="13"/>
  <c r="J99" i="13"/>
  <c r="I99" i="13"/>
  <c r="K116" i="13"/>
  <c r="J116" i="13"/>
  <c r="I116" i="13"/>
  <c r="K134" i="13"/>
  <c r="J134" i="13"/>
  <c r="I134" i="13"/>
  <c r="K151" i="13"/>
  <c r="J151" i="13"/>
  <c r="I151" i="13"/>
  <c r="K23" i="13"/>
  <c r="J23" i="13"/>
  <c r="I23" i="13"/>
  <c r="K40" i="13"/>
  <c r="J40" i="13"/>
  <c r="I40" i="13"/>
  <c r="H48" i="13"/>
  <c r="K57" i="13"/>
  <c r="J57" i="13"/>
  <c r="I57" i="13"/>
  <c r="K74" i="13"/>
  <c r="J74" i="13"/>
  <c r="I74" i="13"/>
  <c r="K92" i="13"/>
  <c r="J92" i="13"/>
  <c r="I92" i="13"/>
  <c r="K109" i="13"/>
  <c r="J109" i="13"/>
  <c r="I109" i="13"/>
  <c r="K126" i="13"/>
  <c r="J126" i="13"/>
  <c r="I126" i="13"/>
  <c r="K143" i="13"/>
  <c r="J143" i="13"/>
  <c r="I143" i="13"/>
  <c r="K10" i="13"/>
  <c r="J10" i="13"/>
  <c r="I10" i="13"/>
  <c r="K18" i="13"/>
  <c r="J18" i="13"/>
  <c r="I18" i="13"/>
  <c r="K32" i="13"/>
  <c r="J32" i="13"/>
  <c r="I32" i="13"/>
  <c r="K50" i="13"/>
  <c r="J50" i="13"/>
  <c r="I50" i="13"/>
  <c r="K67" i="13"/>
  <c r="J67" i="13"/>
  <c r="I67" i="13"/>
  <c r="K84" i="13"/>
  <c r="J84" i="13"/>
  <c r="I84" i="13"/>
  <c r="K101" i="13"/>
  <c r="J101" i="13"/>
  <c r="I101" i="13"/>
  <c r="K136" i="13"/>
  <c r="J136" i="13"/>
  <c r="I136" i="13"/>
  <c r="K153" i="13"/>
  <c r="J153" i="13"/>
  <c r="I153" i="13"/>
  <c r="K25" i="13"/>
  <c r="J25" i="13"/>
  <c r="I25" i="13"/>
  <c r="K42" i="13"/>
  <c r="J42" i="13"/>
  <c r="I42" i="13"/>
  <c r="K59" i="13"/>
  <c r="J59" i="13"/>
  <c r="I59" i="13"/>
  <c r="K94" i="13"/>
  <c r="J94" i="13"/>
  <c r="I94" i="13"/>
  <c r="K111" i="13"/>
  <c r="J111" i="13"/>
  <c r="I111" i="13"/>
  <c r="K128" i="13"/>
  <c r="J128" i="13"/>
  <c r="I128" i="13"/>
  <c r="K145" i="13"/>
  <c r="J145" i="13"/>
  <c r="I145" i="13"/>
  <c r="K11" i="13"/>
  <c r="J11" i="13"/>
  <c r="I11" i="13"/>
  <c r="K19" i="13"/>
  <c r="J19" i="13"/>
  <c r="I19" i="13"/>
  <c r="K52" i="13"/>
  <c r="J52" i="13"/>
  <c r="I52" i="13"/>
  <c r="K69" i="13"/>
  <c r="J69" i="13"/>
  <c r="I69" i="13"/>
  <c r="K86" i="13"/>
  <c r="J86" i="13"/>
  <c r="I86" i="13"/>
  <c r="K103" i="13"/>
  <c r="J103" i="13"/>
  <c r="I103" i="13"/>
  <c r="K121" i="13"/>
  <c r="J121" i="13"/>
  <c r="I121" i="13"/>
  <c r="K138" i="13"/>
  <c r="J138" i="13"/>
  <c r="I138" i="13"/>
  <c r="H146" i="13"/>
  <c r="K155" i="13"/>
  <c r="J155" i="13"/>
  <c r="I155" i="13"/>
  <c r="J27" i="13"/>
  <c r="I27" i="13"/>
  <c r="K27" i="13"/>
  <c r="J44" i="13"/>
  <c r="I44" i="13"/>
  <c r="K44" i="13"/>
  <c r="J61" i="13"/>
  <c r="I61" i="13"/>
  <c r="K61" i="13"/>
  <c r="J79" i="13"/>
  <c r="I79" i="13"/>
  <c r="K79" i="13"/>
  <c r="J96" i="13"/>
  <c r="I96" i="13"/>
  <c r="H104" i="13"/>
  <c r="K96" i="13"/>
  <c r="J113" i="13"/>
  <c r="I113" i="13"/>
  <c r="K113" i="13"/>
  <c r="J130" i="13"/>
  <c r="I130" i="13"/>
  <c r="K130" i="13"/>
  <c r="J148" i="13"/>
  <c r="I148" i="13"/>
  <c r="K148" i="13"/>
  <c r="I12" i="13"/>
  <c r="H20" i="13"/>
  <c r="K12" i="13"/>
  <c r="J12" i="13"/>
  <c r="I37" i="13"/>
  <c r="K37" i="13"/>
  <c r="J37" i="13"/>
  <c r="I54" i="13"/>
  <c r="H62" i="13"/>
  <c r="K54" i="13"/>
  <c r="J54" i="13"/>
  <c r="I71" i="13"/>
  <c r="K71" i="13"/>
  <c r="J71" i="13"/>
  <c r="I88" i="13"/>
  <c r="K88" i="13"/>
  <c r="J88" i="13"/>
  <c r="I106" i="13"/>
  <c r="K106" i="13"/>
  <c r="J106" i="13"/>
  <c r="I123" i="13"/>
  <c r="K123" i="13"/>
  <c r="J123" i="13"/>
  <c r="I140" i="13"/>
  <c r="K140" i="13"/>
  <c r="J140" i="13"/>
  <c r="I157" i="13"/>
  <c r="K157" i="13"/>
  <c r="J157" i="13"/>
  <c r="K29" i="13"/>
  <c r="J29" i="13"/>
  <c r="I29" i="13"/>
  <c r="K46" i="13"/>
  <c r="J46" i="13"/>
  <c r="I46" i="13"/>
  <c r="K64" i="13"/>
  <c r="J64" i="13"/>
  <c r="I64" i="13"/>
  <c r="K81" i="13"/>
  <c r="J81" i="13"/>
  <c r="I81" i="13"/>
  <c r="K98" i="13"/>
  <c r="J98" i="13"/>
  <c r="I98" i="13"/>
  <c r="K115" i="13"/>
  <c r="J115" i="13"/>
  <c r="I115" i="13"/>
  <c r="K150" i="13"/>
  <c r="J150" i="13"/>
  <c r="I150" i="13"/>
  <c r="V46" i="12"/>
  <c r="T46" i="12"/>
  <c r="S46" i="12"/>
  <c r="S32" i="12"/>
  <c r="V32" i="12"/>
  <c r="T32" i="12"/>
  <c r="K20" i="6"/>
  <c r="J20" i="6"/>
  <c r="I20" i="6"/>
  <c r="S15" i="6"/>
  <c r="R15" i="6"/>
  <c r="Q15" i="6"/>
  <c r="S10" i="6"/>
  <c r="R10" i="6"/>
  <c r="Q10" i="6"/>
  <c r="M30" i="5"/>
  <c r="L30" i="5"/>
  <c r="K30" i="5"/>
  <c r="J30" i="5"/>
  <c r="I30" i="5"/>
  <c r="M11" i="5"/>
  <c r="L11" i="5"/>
  <c r="K11" i="5"/>
  <c r="J11" i="5"/>
  <c r="I11" i="5"/>
  <c r="F193" i="3"/>
  <c r="F191" i="3"/>
  <c r="F189" i="3"/>
  <c r="F187" i="3"/>
  <c r="H120" i="3"/>
  <c r="H118" i="3"/>
  <c r="H116" i="3"/>
  <c r="H114" i="3"/>
  <c r="S30" i="6"/>
  <c r="R30" i="6"/>
  <c r="Q30" i="6"/>
  <c r="K8" i="6"/>
  <c r="I8" i="6"/>
  <c r="J8" i="6"/>
  <c r="I49" i="5"/>
  <c r="M49" i="5"/>
  <c r="L49" i="5"/>
  <c r="K49" i="5"/>
  <c r="J49" i="5"/>
  <c r="I33" i="5"/>
  <c r="M33" i="5"/>
  <c r="L33" i="5"/>
  <c r="K33" i="5"/>
  <c r="J33" i="5"/>
  <c r="I17" i="5"/>
  <c r="M17" i="5"/>
  <c r="L17" i="5"/>
  <c r="K17" i="5"/>
  <c r="J17" i="5"/>
  <c r="I14" i="5"/>
  <c r="M14" i="5"/>
  <c r="L14" i="5"/>
  <c r="K14" i="5"/>
  <c r="J14" i="5"/>
  <c r="E193" i="3"/>
  <c r="E191" i="3"/>
  <c r="E189" i="3"/>
  <c r="E187" i="3"/>
  <c r="G120" i="3"/>
  <c r="G118" i="3"/>
  <c r="G116" i="3"/>
  <c r="G114" i="3"/>
  <c r="S45" i="6"/>
  <c r="R45" i="6"/>
  <c r="Q45" i="6"/>
  <c r="K22" i="6"/>
  <c r="J22" i="6"/>
  <c r="I22" i="6"/>
  <c r="R13" i="6"/>
  <c r="Q13" i="6"/>
  <c r="S13" i="6"/>
  <c r="J52" i="5"/>
  <c r="I52" i="5"/>
  <c r="M52" i="5"/>
  <c r="L52" i="5"/>
  <c r="K52" i="5"/>
  <c r="J36" i="5"/>
  <c r="I36" i="5"/>
  <c r="M36" i="5"/>
  <c r="L36" i="5"/>
  <c r="K36" i="5"/>
  <c r="J20" i="5"/>
  <c r="I20" i="5"/>
  <c r="M20" i="5"/>
  <c r="L20" i="5"/>
  <c r="K20" i="5"/>
  <c r="F122" i="3"/>
  <c r="F120" i="3"/>
  <c r="F118" i="3"/>
  <c r="F116" i="3"/>
  <c r="F114" i="3"/>
  <c r="S27" i="6"/>
  <c r="R27" i="6"/>
  <c r="Q27" i="6"/>
  <c r="J9" i="6"/>
  <c r="K9" i="6"/>
  <c r="I9" i="6"/>
  <c r="K39" i="5"/>
  <c r="J39" i="5"/>
  <c r="I39" i="5"/>
  <c r="M39" i="5"/>
  <c r="L39" i="5"/>
  <c r="K23" i="5"/>
  <c r="J23" i="5"/>
  <c r="I23" i="5"/>
  <c r="M23" i="5"/>
  <c r="L23" i="5"/>
  <c r="E122" i="3"/>
  <c r="E120" i="3"/>
  <c r="E118" i="3"/>
  <c r="E116" i="3"/>
  <c r="E114" i="3"/>
  <c r="K49" i="6"/>
  <c r="I49" i="6"/>
  <c r="J49" i="6"/>
  <c r="I17" i="6"/>
  <c r="K17" i="6"/>
  <c r="J17" i="6"/>
  <c r="L42" i="5"/>
  <c r="K42" i="5"/>
  <c r="J42" i="5"/>
  <c r="I42" i="5"/>
  <c r="M42" i="5"/>
  <c r="L26" i="5"/>
  <c r="K26" i="5"/>
  <c r="J26" i="5"/>
  <c r="I26" i="5"/>
  <c r="M26" i="5"/>
  <c r="L7" i="5"/>
  <c r="K7" i="5"/>
  <c r="J7" i="5"/>
  <c r="I7" i="5"/>
  <c r="M7" i="5"/>
  <c r="K36" i="6"/>
  <c r="J36" i="6"/>
  <c r="I36" i="6"/>
  <c r="I10" i="6"/>
  <c r="K10" i="6"/>
  <c r="J10" i="6"/>
  <c r="M45" i="5"/>
  <c r="L45" i="5"/>
  <c r="K45" i="5"/>
  <c r="J45" i="5"/>
  <c r="I45" i="5"/>
  <c r="M29" i="5"/>
  <c r="L29" i="5"/>
  <c r="K29" i="5"/>
  <c r="J29" i="5"/>
  <c r="I29" i="5"/>
  <c r="M10" i="5"/>
  <c r="L10" i="5"/>
  <c r="K10" i="5"/>
  <c r="J10" i="5"/>
  <c r="I10" i="5"/>
  <c r="I33" i="6"/>
  <c r="K33" i="6"/>
  <c r="J33" i="6"/>
  <c r="J13" i="6"/>
  <c r="I13" i="6"/>
  <c r="K13" i="6"/>
  <c r="S11" i="6"/>
  <c r="R11" i="6"/>
  <c r="Q11" i="6"/>
  <c r="S26" i="6"/>
  <c r="R26" i="6"/>
  <c r="Q26" i="6"/>
  <c r="S42" i="6"/>
  <c r="R42" i="6"/>
  <c r="Q42" i="6"/>
  <c r="S31" i="6"/>
  <c r="R31" i="6"/>
  <c r="Q31" i="6"/>
  <c r="S47" i="6"/>
  <c r="R47" i="6"/>
  <c r="Q47" i="6"/>
  <c r="S32" i="6"/>
  <c r="R32" i="6"/>
  <c r="Q32" i="6"/>
  <c r="S48" i="6"/>
  <c r="R48" i="6"/>
  <c r="Q48" i="6"/>
  <c r="S17" i="6"/>
  <c r="R17" i="6"/>
  <c r="Q17" i="6"/>
  <c r="S33" i="6"/>
  <c r="R33" i="6"/>
  <c r="Q33" i="6"/>
  <c r="S49" i="6"/>
  <c r="R49" i="6"/>
  <c r="Q49" i="6"/>
  <c r="S18" i="6"/>
  <c r="R18" i="6"/>
  <c r="Q18" i="6"/>
  <c r="S34" i="6"/>
  <c r="R34" i="6"/>
  <c r="Q34" i="6"/>
  <c r="S50" i="6"/>
  <c r="R50" i="6"/>
  <c r="Q50" i="6"/>
  <c r="S19" i="6"/>
  <c r="R19" i="6"/>
  <c r="Q19" i="6"/>
  <c r="S35" i="6"/>
  <c r="R35" i="6"/>
  <c r="Q35" i="6"/>
  <c r="S51" i="6"/>
  <c r="R51" i="6"/>
  <c r="Q51" i="6"/>
  <c r="S20" i="6"/>
  <c r="R20" i="6"/>
  <c r="Q20" i="6"/>
  <c r="S36" i="6"/>
  <c r="R36" i="6"/>
  <c r="Q36" i="6"/>
  <c r="S52" i="6"/>
  <c r="R52" i="6"/>
  <c r="Q52" i="6"/>
  <c r="S21" i="6"/>
  <c r="R21" i="6"/>
  <c r="Q21" i="6"/>
  <c r="S37" i="6"/>
  <c r="R37" i="6"/>
  <c r="Q37" i="6"/>
  <c r="R7" i="6"/>
  <c r="S7" i="6"/>
  <c r="Q7" i="6"/>
  <c r="R22" i="6"/>
  <c r="Q22" i="6"/>
  <c r="S22" i="6"/>
  <c r="R38" i="6"/>
  <c r="Q38" i="6"/>
  <c r="S38" i="6"/>
  <c r="Q23" i="6"/>
  <c r="S23" i="6"/>
  <c r="R23" i="6"/>
  <c r="Q39" i="6"/>
  <c r="S39" i="6"/>
  <c r="R39" i="6"/>
  <c r="S9" i="6"/>
  <c r="R9" i="6"/>
  <c r="Q9" i="6"/>
  <c r="R24" i="6"/>
  <c r="S24" i="6"/>
  <c r="Q24" i="6"/>
  <c r="R40" i="6"/>
  <c r="S40" i="6"/>
  <c r="Q40" i="6"/>
  <c r="M48" i="5"/>
  <c r="L48" i="5"/>
  <c r="K48" i="5"/>
  <c r="J48" i="5"/>
  <c r="I48" i="5"/>
  <c r="M32" i="5"/>
  <c r="L32" i="5"/>
  <c r="K32" i="5"/>
  <c r="J32" i="5"/>
  <c r="I32" i="5"/>
  <c r="M13" i="5"/>
  <c r="L13" i="5"/>
  <c r="K13" i="5"/>
  <c r="J13" i="5"/>
  <c r="I13" i="5"/>
  <c r="K19" i="6"/>
  <c r="J19" i="6"/>
  <c r="I19" i="6"/>
  <c r="S16" i="6"/>
  <c r="R16" i="6"/>
  <c r="Q16" i="6"/>
  <c r="M51" i="5"/>
  <c r="L51" i="5"/>
  <c r="K51" i="5"/>
  <c r="J51" i="5"/>
  <c r="I51" i="5"/>
  <c r="M35" i="5"/>
  <c r="L35" i="5"/>
  <c r="K35" i="5"/>
  <c r="J35" i="5"/>
  <c r="I35" i="5"/>
  <c r="M19" i="5"/>
  <c r="L19" i="5"/>
  <c r="K19" i="5"/>
  <c r="J19" i="5"/>
  <c r="I19" i="5"/>
  <c r="M16" i="5"/>
  <c r="L16" i="5"/>
  <c r="K16" i="5"/>
  <c r="J16" i="5"/>
  <c r="I16" i="5"/>
  <c r="S44" i="6"/>
  <c r="R44" i="6"/>
  <c r="Q44" i="6"/>
  <c r="M38" i="5"/>
  <c r="L38" i="5"/>
  <c r="K38" i="5"/>
  <c r="J38" i="5"/>
  <c r="I38" i="5"/>
  <c r="M22" i="5"/>
  <c r="L22" i="5"/>
  <c r="K22" i="5"/>
  <c r="J22" i="5"/>
  <c r="I22" i="5"/>
  <c r="Q41" i="6"/>
  <c r="S41" i="6"/>
  <c r="R41" i="6"/>
  <c r="K38" i="6"/>
  <c r="J38" i="6"/>
  <c r="I38" i="6"/>
  <c r="K21" i="6"/>
  <c r="J21" i="6"/>
  <c r="I21" i="6"/>
  <c r="S14" i="6"/>
  <c r="R14" i="6"/>
  <c r="Q14" i="6"/>
  <c r="M41" i="5"/>
  <c r="L41" i="5"/>
  <c r="K41" i="5"/>
  <c r="J41" i="5"/>
  <c r="I41" i="5"/>
  <c r="M25" i="5"/>
  <c r="L25" i="5"/>
  <c r="K25" i="5"/>
  <c r="J25" i="5"/>
  <c r="I25" i="5"/>
  <c r="I51" i="6"/>
  <c r="K51" i="6"/>
  <c r="J51" i="6"/>
  <c r="K35" i="6"/>
  <c r="J35" i="6"/>
  <c r="I35" i="6"/>
  <c r="K23" i="6"/>
  <c r="J23" i="6"/>
  <c r="I23" i="6"/>
  <c r="M47" i="5"/>
  <c r="L47" i="5"/>
  <c r="K47" i="5"/>
  <c r="J47" i="5"/>
  <c r="I47" i="5"/>
  <c r="M50" i="5"/>
  <c r="L50" i="5"/>
  <c r="K50" i="5"/>
  <c r="J50" i="5"/>
  <c r="I50" i="5"/>
  <c r="M34" i="5"/>
  <c r="L34" i="5"/>
  <c r="K34" i="5"/>
  <c r="J34" i="5"/>
  <c r="I34" i="5"/>
  <c r="I16" i="6"/>
  <c r="K16" i="6"/>
  <c r="J16" i="6"/>
  <c r="M37" i="5"/>
  <c r="L37" i="5"/>
  <c r="K37" i="5"/>
  <c r="J37" i="5"/>
  <c r="I37" i="5"/>
  <c r="K18" i="6"/>
  <c r="J18" i="6"/>
  <c r="I18" i="6"/>
  <c r="I34" i="6"/>
  <c r="K34" i="6"/>
  <c r="J34" i="6"/>
  <c r="J50" i="6"/>
  <c r="K50" i="6"/>
  <c r="I50" i="6"/>
  <c r="K52" i="6"/>
  <c r="I52" i="6"/>
  <c r="J52" i="6"/>
  <c r="K39" i="6"/>
  <c r="J39" i="6"/>
  <c r="I39" i="6"/>
  <c r="K24" i="6"/>
  <c r="J24" i="6"/>
  <c r="I24" i="6"/>
  <c r="K40" i="6"/>
  <c r="J40" i="6"/>
  <c r="I40" i="6"/>
  <c r="K25" i="6"/>
  <c r="J25" i="6"/>
  <c r="I25" i="6"/>
  <c r="K41" i="6"/>
  <c r="J41" i="6"/>
  <c r="I41" i="6"/>
  <c r="K11" i="6"/>
  <c r="J11" i="6"/>
  <c r="I11" i="6"/>
  <c r="K26" i="6"/>
  <c r="J26" i="6"/>
  <c r="I26" i="6"/>
  <c r="K42" i="6"/>
  <c r="J42" i="6"/>
  <c r="I42" i="6"/>
  <c r="K12" i="6"/>
  <c r="J12" i="6"/>
  <c r="I12" i="6"/>
  <c r="K27" i="6"/>
  <c r="J27" i="6"/>
  <c r="I27" i="6"/>
  <c r="K43" i="6"/>
  <c r="J43" i="6"/>
  <c r="I43" i="6"/>
  <c r="K28" i="6"/>
  <c r="J28" i="6"/>
  <c r="I28" i="6"/>
  <c r="K44" i="6"/>
  <c r="J44" i="6"/>
  <c r="I44" i="6"/>
  <c r="K14" i="6"/>
  <c r="I14" i="6"/>
  <c r="J14" i="6"/>
  <c r="K29" i="6"/>
  <c r="J29" i="6"/>
  <c r="I29" i="6"/>
  <c r="K45" i="6"/>
  <c r="J45" i="6"/>
  <c r="I45" i="6"/>
  <c r="J15" i="6"/>
  <c r="K15" i="6"/>
  <c r="I15" i="6"/>
  <c r="J30" i="6"/>
  <c r="I30" i="6"/>
  <c r="K30" i="6"/>
  <c r="J46" i="6"/>
  <c r="I46" i="6"/>
  <c r="K46" i="6"/>
  <c r="I31" i="6"/>
  <c r="K31" i="6"/>
  <c r="J31" i="6"/>
  <c r="I47" i="6"/>
  <c r="K47" i="6"/>
  <c r="J47" i="6"/>
  <c r="J32" i="6"/>
  <c r="K32" i="6"/>
  <c r="I32" i="6"/>
  <c r="J48" i="6"/>
  <c r="K48" i="6"/>
  <c r="I48" i="6"/>
  <c r="M40" i="5"/>
  <c r="L40" i="5"/>
  <c r="K40" i="5"/>
  <c r="J40" i="5"/>
  <c r="I40" i="5"/>
  <c r="I195" i="3"/>
  <c r="L184" i="3"/>
  <c r="K184" i="3"/>
  <c r="J184" i="3"/>
  <c r="L168" i="3"/>
  <c r="K168" i="3"/>
  <c r="J168" i="3"/>
  <c r="L209" i="3"/>
  <c r="K209" i="3"/>
  <c r="J209" i="3"/>
  <c r="L211" i="3"/>
  <c r="K211" i="3"/>
  <c r="J211" i="3"/>
  <c r="L213" i="3"/>
  <c r="K213" i="3"/>
  <c r="J213" i="3"/>
  <c r="L215" i="3"/>
  <c r="K215" i="3"/>
  <c r="J215" i="3"/>
  <c r="L217" i="3"/>
  <c r="K217" i="3"/>
  <c r="J217" i="3"/>
  <c r="L153" i="3"/>
  <c r="K153" i="3"/>
  <c r="J153" i="3"/>
  <c r="L155" i="3"/>
  <c r="K155" i="3"/>
  <c r="J155" i="3"/>
  <c r="L157" i="3"/>
  <c r="K157" i="3"/>
  <c r="J157" i="3"/>
  <c r="L159" i="3"/>
  <c r="K159" i="3"/>
  <c r="J159" i="3"/>
  <c r="L161" i="3"/>
  <c r="K161" i="3"/>
  <c r="J161" i="3"/>
  <c r="L163" i="3"/>
  <c r="K163" i="3"/>
  <c r="J163" i="3"/>
  <c r="L165" i="3"/>
  <c r="K165" i="3"/>
  <c r="J165" i="3"/>
  <c r="L167" i="3"/>
  <c r="K167" i="3"/>
  <c r="J167" i="3"/>
  <c r="L169" i="3"/>
  <c r="K169" i="3"/>
  <c r="J169" i="3"/>
  <c r="L171" i="3"/>
  <c r="K171" i="3"/>
  <c r="J171" i="3"/>
  <c r="L173" i="3"/>
  <c r="K173" i="3"/>
  <c r="J173" i="3"/>
  <c r="L175" i="3"/>
  <c r="K175" i="3"/>
  <c r="J175" i="3"/>
  <c r="I186" i="3"/>
  <c r="L177" i="3"/>
  <c r="K177" i="3"/>
  <c r="J177" i="3"/>
  <c r="I188" i="3"/>
  <c r="I190" i="3"/>
  <c r="L179" i="3"/>
  <c r="K179" i="3"/>
  <c r="J179" i="3"/>
  <c r="L181" i="3"/>
  <c r="I192" i="3"/>
  <c r="K181" i="3"/>
  <c r="J181" i="3"/>
  <c r="L183" i="3"/>
  <c r="K183" i="3"/>
  <c r="J183" i="3"/>
  <c r="I194" i="3"/>
  <c r="L185" i="3"/>
  <c r="K185" i="3"/>
  <c r="J185" i="3"/>
  <c r="I196" i="3"/>
  <c r="L208" i="3"/>
  <c r="K208" i="3"/>
  <c r="J208" i="3"/>
  <c r="L210" i="3"/>
  <c r="K210" i="3"/>
  <c r="J210" i="3"/>
  <c r="L212" i="3"/>
  <c r="K212" i="3"/>
  <c r="J212" i="3"/>
  <c r="L214" i="3"/>
  <c r="K214" i="3"/>
  <c r="J214" i="3"/>
  <c r="L216" i="3"/>
  <c r="K216" i="3"/>
  <c r="J216" i="3"/>
  <c r="L218" i="3"/>
  <c r="K218" i="3"/>
  <c r="J218" i="3"/>
  <c r="K57" i="3"/>
  <c r="J57" i="3"/>
  <c r="E68" i="2"/>
  <c r="L11" i="2"/>
  <c r="K11" i="2"/>
  <c r="J11" i="2"/>
  <c r="H195" i="3"/>
  <c r="H186" i="3"/>
  <c r="H188" i="3"/>
  <c r="H190" i="3"/>
  <c r="H192" i="3"/>
  <c r="H194" i="3"/>
  <c r="H196" i="3"/>
  <c r="I122" i="3"/>
  <c r="J111" i="3"/>
  <c r="L111" i="3"/>
  <c r="K111" i="3"/>
  <c r="J107" i="3"/>
  <c r="I118" i="3"/>
  <c r="L107" i="3"/>
  <c r="K107" i="3"/>
  <c r="J103" i="3"/>
  <c r="I114" i="3"/>
  <c r="L103" i="3"/>
  <c r="K103" i="3"/>
  <c r="J99" i="3"/>
  <c r="L99" i="3"/>
  <c r="K99" i="3"/>
  <c r="J95" i="3"/>
  <c r="L95" i="3"/>
  <c r="K95" i="3"/>
  <c r="J91" i="3"/>
  <c r="L91" i="3"/>
  <c r="K91" i="3"/>
  <c r="J87" i="3"/>
  <c r="L87" i="3"/>
  <c r="K87" i="3"/>
  <c r="J83" i="3"/>
  <c r="L83" i="3"/>
  <c r="K83" i="3"/>
  <c r="L80" i="3"/>
  <c r="K80" i="3"/>
  <c r="J80" i="3"/>
  <c r="L82" i="3"/>
  <c r="K82" i="3"/>
  <c r="J82" i="3"/>
  <c r="L84" i="3"/>
  <c r="K84" i="3"/>
  <c r="J84" i="3"/>
  <c r="L86" i="3"/>
  <c r="K86" i="3"/>
  <c r="J86" i="3"/>
  <c r="L88" i="3"/>
  <c r="K88" i="3"/>
  <c r="J88" i="3"/>
  <c r="L90" i="3"/>
  <c r="K90" i="3"/>
  <c r="J90" i="3"/>
  <c r="L92" i="3"/>
  <c r="K92" i="3"/>
  <c r="J92" i="3"/>
  <c r="L94" i="3"/>
  <c r="K94" i="3"/>
  <c r="J94" i="3"/>
  <c r="L96" i="3"/>
  <c r="K96" i="3"/>
  <c r="J96" i="3"/>
  <c r="L98" i="3"/>
  <c r="K98" i="3"/>
  <c r="J98" i="3"/>
  <c r="L100" i="3"/>
  <c r="K100" i="3"/>
  <c r="J100" i="3"/>
  <c r="L102" i="3"/>
  <c r="K102" i="3"/>
  <c r="J102" i="3"/>
  <c r="I113" i="3"/>
  <c r="I115" i="3"/>
  <c r="L104" i="3"/>
  <c r="K104" i="3"/>
  <c r="J104" i="3"/>
  <c r="I117" i="3"/>
  <c r="L106" i="3"/>
  <c r="K106" i="3"/>
  <c r="J106" i="3"/>
  <c r="L108" i="3"/>
  <c r="I119" i="3"/>
  <c r="K108" i="3"/>
  <c r="J108" i="3"/>
  <c r="L110" i="3"/>
  <c r="K110" i="3"/>
  <c r="J110" i="3"/>
  <c r="I121" i="3"/>
  <c r="L112" i="3"/>
  <c r="K112" i="3"/>
  <c r="J112" i="3"/>
  <c r="I123" i="3"/>
  <c r="L135" i="3"/>
  <c r="K135" i="3"/>
  <c r="J135" i="3"/>
  <c r="L137" i="3"/>
  <c r="K137" i="3"/>
  <c r="J137" i="3"/>
  <c r="L139" i="3"/>
  <c r="K139" i="3"/>
  <c r="J139" i="3"/>
  <c r="L141" i="3"/>
  <c r="K141" i="3"/>
  <c r="J141" i="3"/>
  <c r="L143" i="3"/>
  <c r="K143" i="3"/>
  <c r="J143" i="3"/>
  <c r="L145" i="3"/>
  <c r="K145" i="3"/>
  <c r="J145" i="3"/>
  <c r="L15" i="3"/>
  <c r="K15" i="3"/>
  <c r="J15" i="3"/>
  <c r="G43" i="2"/>
  <c r="J24" i="2"/>
  <c r="K24" i="2"/>
  <c r="L24" i="2"/>
  <c r="L13" i="2"/>
  <c r="K13" i="2"/>
  <c r="J13" i="2"/>
  <c r="G195" i="3"/>
  <c r="G186" i="3"/>
  <c r="G188" i="3"/>
  <c r="G190" i="3"/>
  <c r="G192" i="3"/>
  <c r="G194" i="3"/>
  <c r="G196" i="3"/>
  <c r="K43" i="3"/>
  <c r="J43" i="3"/>
  <c r="F43" i="2"/>
  <c r="L9" i="2"/>
  <c r="K9" i="2"/>
  <c r="J9" i="2"/>
  <c r="K52" i="3"/>
  <c r="J52" i="3"/>
  <c r="L11" i="3"/>
  <c r="K11" i="3"/>
  <c r="J11" i="3"/>
  <c r="E43" i="2"/>
  <c r="L15" i="2"/>
  <c r="K15" i="2"/>
  <c r="J15" i="2"/>
  <c r="I18" i="2"/>
  <c r="L7" i="2"/>
  <c r="K7" i="2"/>
  <c r="J7" i="2"/>
  <c r="L172" i="3"/>
  <c r="K172" i="3"/>
  <c r="J172" i="3"/>
  <c r="L156" i="3"/>
  <c r="K156" i="3"/>
  <c r="J156" i="3"/>
  <c r="K61" i="3"/>
  <c r="J61" i="3"/>
  <c r="L66" i="2"/>
  <c r="K66" i="2"/>
  <c r="J66" i="2"/>
  <c r="I69" i="2"/>
  <c r="L64" i="2"/>
  <c r="K64" i="2"/>
  <c r="J64" i="2"/>
  <c r="L62" i="2"/>
  <c r="K62" i="2"/>
  <c r="J62" i="2"/>
  <c r="L60" i="2"/>
  <c r="K60" i="2"/>
  <c r="J60" i="2"/>
  <c r="W7" i="5"/>
  <c r="V7" i="5"/>
  <c r="U7" i="5"/>
  <c r="T7" i="5"/>
  <c r="S7" i="5"/>
  <c r="L69" i="3"/>
  <c r="K69" i="3"/>
  <c r="J69" i="3"/>
  <c r="L65" i="3"/>
  <c r="K65" i="3"/>
  <c r="J65" i="3"/>
  <c r="H69" i="2"/>
  <c r="G42" i="2"/>
  <c r="K55" i="3"/>
  <c r="J55" i="3"/>
  <c r="L75" i="2"/>
  <c r="K75" i="2"/>
  <c r="J75" i="2"/>
  <c r="G69" i="2"/>
  <c r="K19" i="2"/>
  <c r="J19" i="2"/>
  <c r="K21" i="2"/>
  <c r="J21" i="2"/>
  <c r="L136" i="3"/>
  <c r="K136" i="3"/>
  <c r="J136" i="3"/>
  <c r="L37" i="3"/>
  <c r="K37" i="3"/>
  <c r="J37" i="3"/>
  <c r="L33" i="3"/>
  <c r="K33" i="3"/>
  <c r="J33" i="3"/>
  <c r="L29" i="3"/>
  <c r="K29" i="3"/>
  <c r="J29" i="3"/>
  <c r="L25" i="3"/>
  <c r="K25" i="3"/>
  <c r="J25" i="3"/>
  <c r="L21" i="3"/>
  <c r="K21" i="3"/>
  <c r="J21" i="3"/>
  <c r="K7" i="3"/>
  <c r="L7" i="3"/>
  <c r="J7" i="3"/>
  <c r="F69" i="2"/>
  <c r="K41" i="2"/>
  <c r="J41" i="2"/>
  <c r="I42" i="2"/>
  <c r="L39" i="2"/>
  <c r="K39" i="2"/>
  <c r="J39" i="2"/>
  <c r="L37" i="2"/>
  <c r="K37" i="2"/>
  <c r="J37" i="2"/>
  <c r="L35" i="2"/>
  <c r="K35" i="2"/>
  <c r="J35" i="2"/>
  <c r="L33" i="2"/>
  <c r="K33" i="2"/>
  <c r="J33" i="2"/>
  <c r="W25" i="5"/>
  <c r="V25" i="5"/>
  <c r="U25" i="5"/>
  <c r="T25" i="5"/>
  <c r="S25" i="5"/>
  <c r="W41" i="5"/>
  <c r="V41" i="5"/>
  <c r="U41" i="5"/>
  <c r="T41" i="5"/>
  <c r="S41" i="5"/>
  <c r="W22" i="5"/>
  <c r="U22" i="5"/>
  <c r="T22" i="5"/>
  <c r="S22" i="5"/>
  <c r="V22" i="5"/>
  <c r="W38" i="5"/>
  <c r="V38" i="5"/>
  <c r="U38" i="5"/>
  <c r="T38" i="5"/>
  <c r="S38" i="5"/>
  <c r="W16" i="5"/>
  <c r="V16" i="5"/>
  <c r="T16" i="5"/>
  <c r="S16" i="5"/>
  <c r="U16" i="5"/>
  <c r="W19" i="5"/>
  <c r="V19" i="5"/>
  <c r="T19" i="5"/>
  <c r="S19" i="5"/>
  <c r="U19" i="5"/>
  <c r="W35" i="5"/>
  <c r="V35" i="5"/>
  <c r="U35" i="5"/>
  <c r="T35" i="5"/>
  <c r="S35" i="5"/>
  <c r="W51" i="5"/>
  <c r="V51" i="5"/>
  <c r="U51" i="5"/>
  <c r="T51" i="5"/>
  <c r="S51" i="5"/>
  <c r="W13" i="5"/>
  <c r="V13" i="5"/>
  <c r="U13" i="5"/>
  <c r="S13" i="5"/>
  <c r="T13" i="5"/>
  <c r="W32" i="5"/>
  <c r="V32" i="5"/>
  <c r="U32" i="5"/>
  <c r="T32" i="5"/>
  <c r="S32" i="5"/>
  <c r="W48" i="5"/>
  <c r="V48" i="5"/>
  <c r="U48" i="5"/>
  <c r="T48" i="5"/>
  <c r="S48" i="5"/>
  <c r="W10" i="5"/>
  <c r="V10" i="5"/>
  <c r="U10" i="5"/>
  <c r="T10" i="5"/>
  <c r="S10" i="5"/>
  <c r="W29" i="5"/>
  <c r="V29" i="5"/>
  <c r="U29" i="5"/>
  <c r="T29" i="5"/>
  <c r="S29" i="5"/>
  <c r="W45" i="5"/>
  <c r="V45" i="5"/>
  <c r="U45" i="5"/>
  <c r="T45" i="5"/>
  <c r="S45" i="5"/>
  <c r="W26" i="5"/>
  <c r="V26" i="5"/>
  <c r="U26" i="5"/>
  <c r="T26" i="5"/>
  <c r="S26" i="5"/>
  <c r="W42" i="5"/>
  <c r="V42" i="5"/>
  <c r="U42" i="5"/>
  <c r="T42" i="5"/>
  <c r="S42" i="5"/>
  <c r="W23" i="5"/>
  <c r="V23" i="5"/>
  <c r="U23" i="5"/>
  <c r="T23" i="5"/>
  <c r="S23" i="5"/>
  <c r="W39" i="5"/>
  <c r="V39" i="5"/>
  <c r="U39" i="5"/>
  <c r="T39" i="5"/>
  <c r="S39" i="5"/>
  <c r="W20" i="5"/>
  <c r="V20" i="5"/>
  <c r="U20" i="5"/>
  <c r="T20" i="5"/>
  <c r="S20" i="5"/>
  <c r="W36" i="5"/>
  <c r="V36" i="5"/>
  <c r="U36" i="5"/>
  <c r="T36" i="5"/>
  <c r="S36" i="5"/>
  <c r="W52" i="5"/>
  <c r="S52" i="5"/>
  <c r="V52" i="5"/>
  <c r="U52" i="5"/>
  <c r="T52" i="5"/>
  <c r="W14" i="5"/>
  <c r="V14" i="5"/>
  <c r="U14" i="5"/>
  <c r="T14" i="5"/>
  <c r="S14" i="5"/>
  <c r="W17" i="5"/>
  <c r="V17" i="5"/>
  <c r="U17" i="5"/>
  <c r="T17" i="5"/>
  <c r="S17" i="5"/>
  <c r="W33" i="5"/>
  <c r="V33" i="5"/>
  <c r="U33" i="5"/>
  <c r="T33" i="5"/>
  <c r="S33" i="5"/>
  <c r="W49" i="5"/>
  <c r="V49" i="5"/>
  <c r="U49" i="5"/>
  <c r="T49" i="5"/>
  <c r="S49" i="5"/>
  <c r="W11" i="5"/>
  <c r="V11" i="5"/>
  <c r="U11" i="5"/>
  <c r="T11" i="5"/>
  <c r="S11" i="5"/>
  <c r="W30" i="5"/>
  <c r="V30" i="5"/>
  <c r="U30" i="5"/>
  <c r="T30" i="5"/>
  <c r="S30" i="5"/>
  <c r="W46" i="5"/>
  <c r="V46" i="5"/>
  <c r="U46" i="5"/>
  <c r="T46" i="5"/>
  <c r="S46" i="5"/>
  <c r="W8" i="5"/>
  <c r="V8" i="5"/>
  <c r="U8" i="5"/>
  <c r="T8" i="5"/>
  <c r="S8" i="5"/>
  <c r="W27" i="5"/>
  <c r="V27" i="5"/>
  <c r="U27" i="5"/>
  <c r="T27" i="5"/>
  <c r="S27" i="5"/>
  <c r="W43" i="5"/>
  <c r="V43" i="5"/>
  <c r="U43" i="5"/>
  <c r="T43" i="5"/>
  <c r="S43" i="5"/>
  <c r="V24" i="5"/>
  <c r="U24" i="5"/>
  <c r="T24" i="5"/>
  <c r="S24" i="5"/>
  <c r="W24" i="5"/>
  <c r="V40" i="5"/>
  <c r="U40" i="5"/>
  <c r="T40" i="5"/>
  <c r="S40" i="5"/>
  <c r="W40" i="5"/>
  <c r="U21" i="5"/>
  <c r="T21" i="5"/>
  <c r="S21" i="5"/>
  <c r="W21" i="5"/>
  <c r="V21" i="5"/>
  <c r="U37" i="5"/>
  <c r="T37" i="5"/>
  <c r="S37" i="5"/>
  <c r="W37" i="5"/>
  <c r="V37" i="5"/>
  <c r="T15" i="5"/>
  <c r="S15" i="5"/>
  <c r="W15" i="5"/>
  <c r="V15" i="5"/>
  <c r="U15" i="5"/>
  <c r="T18" i="5"/>
  <c r="S18" i="5"/>
  <c r="W18" i="5"/>
  <c r="V18" i="5"/>
  <c r="U18" i="5"/>
  <c r="T34" i="5"/>
  <c r="S34" i="5"/>
  <c r="W34" i="5"/>
  <c r="V34" i="5"/>
  <c r="U34" i="5"/>
  <c r="T50" i="5"/>
  <c r="S50" i="5"/>
  <c r="W50" i="5"/>
  <c r="V50" i="5"/>
  <c r="U50" i="5"/>
  <c r="S12" i="5"/>
  <c r="W12" i="5"/>
  <c r="V12" i="5"/>
  <c r="U12" i="5"/>
  <c r="T12" i="5"/>
  <c r="S31" i="5"/>
  <c r="W31" i="5"/>
  <c r="V31" i="5"/>
  <c r="U31" i="5"/>
  <c r="T31" i="5"/>
  <c r="S47" i="5"/>
  <c r="W47" i="5"/>
  <c r="V47" i="5"/>
  <c r="U47" i="5"/>
  <c r="T47" i="5"/>
  <c r="W9" i="5"/>
  <c r="V9" i="5"/>
  <c r="U9" i="5"/>
  <c r="T9" i="5"/>
  <c r="S9" i="5"/>
  <c r="W28" i="5"/>
  <c r="V28" i="5"/>
  <c r="U28" i="5"/>
  <c r="T28" i="5"/>
  <c r="S28" i="5"/>
  <c r="W44" i="5"/>
  <c r="V44" i="5"/>
  <c r="U44" i="5"/>
  <c r="T44" i="5"/>
  <c r="S44" i="5"/>
  <c r="K41" i="3"/>
  <c r="J41" i="3"/>
  <c r="L17" i="3"/>
  <c r="K17" i="3"/>
  <c r="J17" i="3"/>
  <c r="E69" i="2"/>
  <c r="H42" i="2"/>
  <c r="L23" i="2"/>
  <c r="J23" i="2"/>
  <c r="K23" i="2"/>
  <c r="K50" i="3"/>
  <c r="J50" i="3"/>
  <c r="E42" i="2"/>
  <c r="K16" i="2"/>
  <c r="J16" i="2"/>
  <c r="J14" i="2"/>
  <c r="I17" i="2"/>
  <c r="K14" i="2"/>
  <c r="L14" i="2"/>
  <c r="K12" i="2"/>
  <c r="J12" i="2"/>
  <c r="L12" i="2"/>
  <c r="J10" i="2"/>
  <c r="L10" i="2"/>
  <c r="K10" i="2"/>
  <c r="J8" i="2"/>
  <c r="K8" i="2"/>
  <c r="L8" i="2"/>
  <c r="K45" i="3"/>
  <c r="J45" i="3"/>
  <c r="L71" i="3"/>
  <c r="K71" i="3"/>
  <c r="J71" i="3"/>
  <c r="L67" i="3"/>
  <c r="K67" i="3"/>
  <c r="J67" i="3"/>
  <c r="L63" i="3"/>
  <c r="K63" i="3"/>
  <c r="J63" i="3"/>
  <c r="K54" i="3"/>
  <c r="J54" i="3"/>
  <c r="K46" i="3"/>
  <c r="J46" i="3"/>
  <c r="L62" i="3"/>
  <c r="K62" i="3"/>
  <c r="J62" i="3"/>
  <c r="L64" i="3"/>
  <c r="K64" i="3"/>
  <c r="J64" i="3"/>
  <c r="L66" i="3"/>
  <c r="K66" i="3"/>
  <c r="J66" i="3"/>
  <c r="L68" i="3"/>
  <c r="K68" i="3"/>
  <c r="J68" i="3"/>
  <c r="L70" i="3"/>
  <c r="K70" i="3"/>
  <c r="J70" i="3"/>
  <c r="L72" i="3"/>
  <c r="K72" i="3"/>
  <c r="J72" i="3"/>
  <c r="K53" i="3"/>
  <c r="J53" i="3"/>
  <c r="K44" i="3"/>
  <c r="J44" i="3"/>
  <c r="K60" i="3"/>
  <c r="J60" i="3"/>
  <c r="K51" i="3"/>
  <c r="J51" i="3"/>
  <c r="K42" i="3"/>
  <c r="J42" i="3"/>
  <c r="K58" i="3"/>
  <c r="J58" i="3"/>
  <c r="K49" i="3"/>
  <c r="J49" i="3"/>
  <c r="J8" i="3"/>
  <c r="L8" i="3"/>
  <c r="K8" i="3"/>
  <c r="J10" i="3"/>
  <c r="L10" i="3"/>
  <c r="K10" i="3"/>
  <c r="J12" i="3"/>
  <c r="K12" i="3"/>
  <c r="L12" i="3"/>
  <c r="J14" i="3"/>
  <c r="L14" i="3"/>
  <c r="K14" i="3"/>
  <c r="J16" i="3"/>
  <c r="L16" i="3"/>
  <c r="K16" i="3"/>
  <c r="J18" i="3"/>
  <c r="L18" i="3"/>
  <c r="K18" i="3"/>
  <c r="J20" i="3"/>
  <c r="L20" i="3"/>
  <c r="K20" i="3"/>
  <c r="J22" i="3"/>
  <c r="L22" i="3"/>
  <c r="K22" i="3"/>
  <c r="J24" i="3"/>
  <c r="L24" i="3"/>
  <c r="K24" i="3"/>
  <c r="J26" i="3"/>
  <c r="L26" i="3"/>
  <c r="K26" i="3"/>
  <c r="J28" i="3"/>
  <c r="L28" i="3"/>
  <c r="K28" i="3"/>
  <c r="J30" i="3"/>
  <c r="L30" i="3"/>
  <c r="K30" i="3"/>
  <c r="J32" i="3"/>
  <c r="L32" i="3"/>
  <c r="K32" i="3"/>
  <c r="J34" i="3"/>
  <c r="L34" i="3"/>
  <c r="K34" i="3"/>
  <c r="J36" i="3"/>
  <c r="L36" i="3"/>
  <c r="K36" i="3"/>
  <c r="J38" i="3"/>
  <c r="L38" i="3"/>
  <c r="K38" i="3"/>
  <c r="J40" i="3"/>
  <c r="K40" i="3"/>
  <c r="J56" i="3"/>
  <c r="K56" i="3"/>
  <c r="K47" i="3"/>
  <c r="J47" i="3"/>
  <c r="O146" i="45"/>
  <c r="N146" i="45"/>
  <c r="M146" i="45"/>
  <c r="L146" i="45"/>
  <c r="N16" i="45"/>
  <c r="M16" i="45"/>
  <c r="L16" i="45"/>
  <c r="T16" i="44"/>
  <c r="S16" i="44"/>
  <c r="R16" i="44"/>
  <c r="Q16" i="44"/>
  <c r="P16" i="44"/>
  <c r="I146" i="45"/>
  <c r="H146" i="45"/>
  <c r="K146" i="45" s="1"/>
  <c r="G146" i="45"/>
  <c r="M146" i="44"/>
  <c r="L146" i="44"/>
  <c r="O146" i="44"/>
  <c r="N146" i="44"/>
  <c r="J16" i="45"/>
  <c r="I16" i="45"/>
  <c r="H16" i="45"/>
  <c r="N16" i="44"/>
  <c r="M16" i="44"/>
  <c r="L16" i="44"/>
  <c r="O146" i="43"/>
  <c r="N146" i="43"/>
  <c r="M146" i="43"/>
  <c r="L146" i="43"/>
  <c r="J16" i="44"/>
  <c r="I16" i="44"/>
  <c r="H16" i="44"/>
  <c r="I129" i="39"/>
  <c r="H129" i="39"/>
  <c r="G129" i="39"/>
  <c r="Q11" i="39"/>
  <c r="P11" i="39"/>
  <c r="O11" i="39"/>
  <c r="T11" i="39"/>
  <c r="S11" i="39"/>
  <c r="R11" i="39"/>
  <c r="T16" i="45"/>
  <c r="S16" i="45"/>
  <c r="R16" i="45"/>
  <c r="Q16" i="45"/>
  <c r="P16" i="45"/>
  <c r="J16" i="43"/>
  <c r="I16" i="43"/>
  <c r="H16" i="43"/>
  <c r="I146" i="43"/>
  <c r="H146" i="43"/>
  <c r="K146" i="43" s="1"/>
  <c r="G146" i="43"/>
  <c r="M11" i="39"/>
  <c r="L11" i="39"/>
  <c r="K11" i="39"/>
  <c r="I11" i="39"/>
  <c r="H11" i="39"/>
  <c r="G11" i="39"/>
  <c r="M76" i="28"/>
  <c r="L76" i="28"/>
  <c r="K76" i="28"/>
  <c r="J76" i="28"/>
  <c r="I76" i="28"/>
  <c r="K160" i="27"/>
  <c r="J160" i="27"/>
  <c r="I160" i="27"/>
  <c r="L62" i="28"/>
  <c r="K62" i="28"/>
  <c r="J62" i="28"/>
  <c r="I62" i="28"/>
  <c r="M62" i="28"/>
  <c r="K34" i="27"/>
  <c r="J34" i="27"/>
  <c r="I34" i="27"/>
  <c r="L77" i="22"/>
  <c r="K77" i="22"/>
  <c r="J77" i="22"/>
  <c r="L49" i="22"/>
  <c r="K49" i="22"/>
  <c r="J49" i="22"/>
  <c r="K35" i="22"/>
  <c r="J35" i="22"/>
  <c r="L35" i="22"/>
  <c r="I148" i="21"/>
  <c r="H148" i="21"/>
  <c r="I50" i="21"/>
  <c r="H50" i="21"/>
  <c r="R22" i="21"/>
  <c r="Q22" i="21"/>
  <c r="J9" i="19"/>
  <c r="I9" i="19"/>
  <c r="H9" i="19"/>
  <c r="X9" i="19"/>
  <c r="Y9" i="19"/>
  <c r="J76" i="18"/>
  <c r="I76" i="18"/>
  <c r="J8" i="18"/>
  <c r="I8" i="18"/>
  <c r="R36" i="18"/>
  <c r="Q36" i="18"/>
  <c r="R20" i="18"/>
  <c r="Q20" i="18"/>
  <c r="I50" i="18"/>
  <c r="J50" i="18"/>
  <c r="K37" i="17"/>
  <c r="J37" i="17"/>
  <c r="I37" i="17"/>
  <c r="K21" i="17"/>
  <c r="J21" i="17"/>
  <c r="I21" i="17"/>
  <c r="J163" i="14"/>
  <c r="I163" i="14"/>
  <c r="J135" i="14"/>
  <c r="I135" i="14"/>
  <c r="K37" i="16"/>
  <c r="J37" i="16"/>
  <c r="I37" i="16"/>
  <c r="K147" i="16"/>
  <c r="J147" i="16"/>
  <c r="I147" i="16"/>
  <c r="J161" i="16"/>
  <c r="I161" i="16"/>
  <c r="K161" i="16"/>
  <c r="J133" i="15"/>
  <c r="I133" i="15"/>
  <c r="M133" i="15"/>
  <c r="L133" i="15"/>
  <c r="K133" i="15"/>
  <c r="K121" i="16"/>
  <c r="J121" i="16"/>
  <c r="I121" i="16"/>
  <c r="K135" i="16"/>
  <c r="J135" i="16"/>
  <c r="I135" i="16"/>
  <c r="J21" i="16"/>
  <c r="I21" i="16"/>
  <c r="K21" i="16"/>
  <c r="J37" i="14"/>
  <c r="I37" i="14"/>
  <c r="J93" i="14"/>
  <c r="I93" i="14"/>
  <c r="J51" i="14"/>
  <c r="I51" i="14"/>
  <c r="J121" i="14"/>
  <c r="I121" i="14"/>
  <c r="J149" i="14"/>
  <c r="I149" i="14"/>
  <c r="J65" i="14"/>
  <c r="I65" i="14"/>
  <c r="J107" i="14"/>
  <c r="I107" i="14"/>
  <c r="J79" i="14"/>
  <c r="I79" i="14"/>
  <c r="J23" i="14"/>
  <c r="I23" i="14"/>
  <c r="L55" i="12"/>
  <c r="K55" i="12"/>
  <c r="J55" i="12"/>
  <c r="I55" i="12"/>
  <c r="K54" i="12"/>
  <c r="I54" i="12"/>
  <c r="L54" i="12"/>
  <c r="J54" i="12"/>
  <c r="J53" i="12"/>
  <c r="I53" i="12"/>
  <c r="H57" i="12"/>
  <c r="L53" i="12"/>
  <c r="K53" i="12"/>
  <c r="K204" i="3"/>
  <c r="J204" i="3"/>
  <c r="J193" i="3"/>
  <c r="K193" i="3"/>
  <c r="K198" i="3"/>
  <c r="J198" i="3"/>
  <c r="K187" i="3"/>
  <c r="J187" i="3"/>
  <c r="K120" i="3"/>
  <c r="J120" i="3"/>
  <c r="J131" i="3"/>
  <c r="K131" i="3"/>
  <c r="K116" i="3"/>
  <c r="J116" i="3"/>
  <c r="K127" i="3"/>
  <c r="J127" i="3"/>
  <c r="K191" i="3"/>
  <c r="J191" i="3"/>
  <c r="K202" i="3"/>
  <c r="J202" i="3"/>
  <c r="K68" i="2"/>
  <c r="J68" i="2"/>
  <c r="J71" i="2"/>
  <c r="K71" i="2"/>
  <c r="K43" i="2"/>
  <c r="J43" i="2"/>
  <c r="K46" i="2"/>
  <c r="J46" i="2"/>
  <c r="K44" i="2"/>
  <c r="J44" i="2"/>
  <c r="K200" i="3"/>
  <c r="J200" i="3"/>
  <c r="K189" i="3"/>
  <c r="J189" i="3"/>
  <c r="E73" i="52" l="1"/>
  <c r="C7" i="52"/>
  <c r="F8" i="52" s="1"/>
  <c r="E29" i="52"/>
  <c r="E51" i="52"/>
  <c r="E95" i="52"/>
  <c r="H8" i="52"/>
  <c r="H8" i="50"/>
  <c r="E7" i="50"/>
  <c r="G249" i="49"/>
  <c r="H250" i="49" s="1"/>
  <c r="G161" i="49"/>
  <c r="H162" i="49" s="1"/>
  <c r="H8" i="49"/>
  <c r="G29" i="49"/>
  <c r="H30" i="49" s="1"/>
  <c r="G271" i="49"/>
  <c r="H272" i="49" s="1"/>
  <c r="G183" i="49"/>
  <c r="H184" i="49" s="1"/>
  <c r="G95" i="49"/>
  <c r="H96" i="49" s="1"/>
  <c r="G205" i="49"/>
  <c r="H206" i="49" s="1"/>
  <c r="G117" i="49"/>
  <c r="H118" i="49" s="1"/>
  <c r="G51" i="49"/>
  <c r="H52" i="49" s="1"/>
  <c r="E7" i="49"/>
  <c r="G227" i="49"/>
  <c r="H228" i="49" s="1"/>
  <c r="G73" i="49"/>
  <c r="H74" i="49" s="1"/>
  <c r="G139" i="49"/>
  <c r="H140" i="49" s="1"/>
  <c r="W18" i="16"/>
  <c r="W11" i="16"/>
  <c r="K160" i="17"/>
  <c r="K29" i="17"/>
  <c r="R93" i="18"/>
  <c r="R11" i="18"/>
  <c r="R80" i="18"/>
  <c r="R70" i="18"/>
  <c r="R108" i="18"/>
  <c r="R51" i="18"/>
  <c r="R149" i="18"/>
  <c r="R109" i="18"/>
  <c r="R155" i="18"/>
  <c r="R154" i="18"/>
  <c r="R10" i="19"/>
  <c r="K18" i="17"/>
  <c r="K116" i="17"/>
  <c r="R73" i="18"/>
  <c r="R57" i="18"/>
  <c r="R47" i="18"/>
  <c r="R157" i="18"/>
  <c r="K142" i="44"/>
  <c r="K115" i="17"/>
  <c r="K16" i="17"/>
  <c r="K32" i="16"/>
  <c r="K136" i="16"/>
  <c r="K139" i="16"/>
  <c r="K70" i="16"/>
  <c r="K87" i="16"/>
  <c r="K12" i="16"/>
  <c r="K146" i="16"/>
  <c r="K104" i="16"/>
  <c r="K20" i="16"/>
  <c r="K67" i="16"/>
  <c r="K13" i="16"/>
  <c r="K101" i="16"/>
  <c r="K118" i="16"/>
  <c r="K53" i="16"/>
  <c r="K153" i="16"/>
  <c r="K38" i="16"/>
  <c r="K122" i="16"/>
  <c r="K156" i="16"/>
  <c r="K84" i="16"/>
  <c r="K66" i="16"/>
  <c r="K126" i="17"/>
  <c r="K101" i="17"/>
  <c r="K85" i="16"/>
  <c r="K41" i="17"/>
  <c r="K19" i="17"/>
  <c r="R81" i="18"/>
  <c r="R86" i="18"/>
  <c r="R69" i="18"/>
  <c r="R38" i="18"/>
  <c r="R110" i="18"/>
  <c r="R107" i="18"/>
  <c r="R153" i="18"/>
  <c r="W13" i="17"/>
  <c r="K60" i="16"/>
  <c r="R95" i="18"/>
  <c r="R125" i="18"/>
  <c r="R131" i="18"/>
  <c r="R138" i="18"/>
  <c r="R140" i="18"/>
  <c r="R24" i="18"/>
  <c r="W13" i="16"/>
  <c r="K76" i="17"/>
  <c r="K156" i="17"/>
  <c r="K129" i="17"/>
  <c r="K144" i="17"/>
  <c r="K125" i="17"/>
  <c r="K138" i="17"/>
  <c r="K71" i="17"/>
  <c r="K110" i="16"/>
  <c r="K31" i="17"/>
  <c r="K131" i="17"/>
  <c r="R85" i="18"/>
  <c r="R27" i="18"/>
  <c r="R28" i="18"/>
  <c r="R26" i="18"/>
  <c r="R89" i="18"/>
  <c r="R136" i="18"/>
  <c r="W20" i="16"/>
  <c r="K139" i="17"/>
  <c r="K112" i="17"/>
  <c r="K127" i="17"/>
  <c r="W11" i="17"/>
  <c r="K88" i="17"/>
  <c r="K127" i="16"/>
  <c r="K48" i="17"/>
  <c r="R16" i="18"/>
  <c r="R97" i="18"/>
  <c r="R159" i="18"/>
  <c r="R41" i="18"/>
  <c r="K68" i="17"/>
  <c r="R39" i="18"/>
  <c r="R29" i="18"/>
  <c r="R71" i="18"/>
  <c r="R72" i="18"/>
  <c r="R116" i="18"/>
  <c r="R145" i="18"/>
  <c r="R103" i="18"/>
  <c r="K139" i="44"/>
  <c r="K44" i="17"/>
  <c r="K118" i="17"/>
  <c r="K56" i="17"/>
  <c r="K19" i="16"/>
  <c r="K75" i="17"/>
  <c r="K112" i="16"/>
  <c r="R32" i="18"/>
  <c r="R45" i="18"/>
  <c r="R156" i="18"/>
  <c r="R142" i="18"/>
  <c r="R58" i="18"/>
  <c r="R14" i="18"/>
  <c r="R98" i="18"/>
  <c r="K138" i="44"/>
  <c r="W15" i="16"/>
  <c r="W12" i="17"/>
  <c r="K154" i="16"/>
  <c r="K85" i="17"/>
  <c r="R135" i="18"/>
  <c r="R13" i="18"/>
  <c r="R82" i="18"/>
  <c r="R33" i="18"/>
  <c r="R139" i="18"/>
  <c r="R100" i="18"/>
  <c r="R28" i="19"/>
  <c r="R34" i="19"/>
  <c r="W10" i="17"/>
  <c r="K61" i="17"/>
  <c r="K152" i="17"/>
  <c r="K33" i="16"/>
  <c r="K26" i="16"/>
  <c r="K129" i="16"/>
  <c r="R56" i="18"/>
  <c r="R46" i="18"/>
  <c r="R84" i="18"/>
  <c r="R115" i="18"/>
  <c r="R53" i="18"/>
  <c r="R141" i="18"/>
  <c r="R143" i="18"/>
  <c r="R111" i="18"/>
  <c r="K144" i="44"/>
  <c r="R150" i="18"/>
  <c r="R37" i="18"/>
  <c r="R19" i="18"/>
  <c r="R42" i="18"/>
  <c r="R10" i="18"/>
  <c r="R17" i="18"/>
  <c r="R25" i="18"/>
  <c r="R12" i="18"/>
  <c r="R59" i="18"/>
  <c r="R122" i="18"/>
  <c r="R75" i="18"/>
  <c r="R102" i="18"/>
  <c r="W20" i="17"/>
  <c r="K14" i="17"/>
  <c r="K60" i="17"/>
  <c r="K28" i="17"/>
  <c r="K40" i="17"/>
  <c r="K151" i="17"/>
  <c r="K95" i="17"/>
  <c r="K57" i="17"/>
  <c r="K13" i="17"/>
  <c r="K74" i="17"/>
  <c r="K12" i="17"/>
  <c r="K26" i="17"/>
  <c r="K38" i="17"/>
  <c r="K20" i="17"/>
  <c r="K43" i="17"/>
  <c r="K83" i="17"/>
  <c r="K24" i="17"/>
  <c r="K99" i="17"/>
  <c r="W18" i="17"/>
  <c r="K96" i="17"/>
  <c r="K90" i="17"/>
  <c r="K68" i="16"/>
  <c r="K43" i="16"/>
  <c r="K11" i="17"/>
  <c r="R79" i="18"/>
  <c r="R67" i="18"/>
  <c r="R9" i="18"/>
  <c r="R87" i="18"/>
  <c r="R124" i="18"/>
  <c r="R83" i="18"/>
  <c r="K137" i="44"/>
  <c r="J57" i="12"/>
  <c r="I57" i="12"/>
  <c r="L57" i="12"/>
  <c r="K57" i="12"/>
  <c r="J17" i="2"/>
  <c r="K17" i="2"/>
  <c r="J45" i="2"/>
  <c r="K45" i="2"/>
  <c r="J42" i="2"/>
  <c r="K42" i="2"/>
  <c r="K70" i="2"/>
  <c r="J70" i="2"/>
  <c r="K69" i="2"/>
  <c r="L69" i="2"/>
  <c r="J69" i="2"/>
  <c r="J72" i="2"/>
  <c r="L72" i="2"/>
  <c r="K72" i="2"/>
  <c r="K18" i="2"/>
  <c r="J18" i="2"/>
  <c r="K134" i="3"/>
  <c r="J134" i="3"/>
  <c r="K123" i="3"/>
  <c r="J123" i="3"/>
  <c r="K132" i="3"/>
  <c r="J132" i="3"/>
  <c r="K121" i="3"/>
  <c r="J121" i="3"/>
  <c r="K130" i="3"/>
  <c r="J130" i="3"/>
  <c r="K119" i="3"/>
  <c r="J119" i="3"/>
  <c r="K128" i="3"/>
  <c r="J128" i="3"/>
  <c r="K117" i="3"/>
  <c r="J117" i="3"/>
  <c r="K126" i="3"/>
  <c r="J126" i="3"/>
  <c r="J115" i="3"/>
  <c r="K115" i="3"/>
  <c r="K113" i="3"/>
  <c r="J113" i="3"/>
  <c r="K124" i="3"/>
  <c r="J124" i="3"/>
  <c r="K125" i="3"/>
  <c r="J125" i="3"/>
  <c r="K114" i="3"/>
  <c r="J114" i="3"/>
  <c r="K118" i="3"/>
  <c r="J118" i="3"/>
  <c r="J129" i="3"/>
  <c r="K129" i="3"/>
  <c r="K133" i="3"/>
  <c r="J133" i="3"/>
  <c r="K122" i="3"/>
  <c r="J122" i="3"/>
  <c r="K207" i="3"/>
  <c r="J207" i="3"/>
  <c r="K196" i="3"/>
  <c r="J196" i="3"/>
  <c r="K205" i="3"/>
  <c r="J205" i="3"/>
  <c r="K194" i="3"/>
  <c r="J194" i="3"/>
  <c r="K203" i="3"/>
  <c r="J203" i="3"/>
  <c r="K192" i="3"/>
  <c r="J192" i="3"/>
  <c r="K201" i="3"/>
  <c r="J201" i="3"/>
  <c r="J190" i="3"/>
  <c r="K190" i="3"/>
  <c r="K188" i="3"/>
  <c r="J188" i="3"/>
  <c r="K199" i="3"/>
  <c r="J199" i="3"/>
  <c r="K186" i="3"/>
  <c r="J186" i="3"/>
  <c r="K197" i="3"/>
  <c r="J197" i="3"/>
  <c r="K195" i="3"/>
  <c r="J195" i="3"/>
  <c r="J206" i="3"/>
  <c r="K206" i="3"/>
  <c r="K62" i="13"/>
  <c r="J62" i="13"/>
  <c r="I62" i="13"/>
  <c r="I20" i="13"/>
  <c r="K20" i="13"/>
  <c r="J20" i="13"/>
  <c r="K104" i="13"/>
  <c r="J104" i="13"/>
  <c r="I104" i="13"/>
  <c r="K146" i="13"/>
  <c r="J146" i="13"/>
  <c r="I146" i="13"/>
  <c r="K48" i="13"/>
  <c r="J48" i="13"/>
  <c r="I48" i="13"/>
  <c r="K90" i="13"/>
  <c r="J90" i="13"/>
  <c r="I90" i="13"/>
  <c r="K132" i="13"/>
  <c r="J132" i="13"/>
  <c r="I132" i="13"/>
  <c r="K34" i="13"/>
  <c r="J34" i="13"/>
  <c r="I34" i="13"/>
  <c r="K76" i="13"/>
  <c r="J76" i="13"/>
  <c r="I76" i="13"/>
  <c r="K118" i="13"/>
  <c r="J118" i="13"/>
  <c r="I118" i="13"/>
  <c r="K160" i="13"/>
  <c r="J160" i="13"/>
  <c r="I160" i="13"/>
  <c r="W20" i="13"/>
  <c r="V20" i="13"/>
  <c r="U20" i="13"/>
  <c r="L56" i="12"/>
  <c r="K56" i="12"/>
  <c r="I56" i="12"/>
  <c r="J56" i="12"/>
  <c r="T23" i="14"/>
  <c r="S23" i="14"/>
  <c r="Y21" i="15"/>
  <c r="X21" i="15"/>
  <c r="W21" i="15"/>
  <c r="M161" i="15"/>
  <c r="L161" i="15"/>
  <c r="K161" i="15"/>
  <c r="J161" i="15"/>
  <c r="I161" i="15"/>
  <c r="K147" i="15"/>
  <c r="J147" i="15"/>
  <c r="I147" i="15"/>
  <c r="M147" i="15"/>
  <c r="L147" i="15"/>
  <c r="W9" i="16"/>
  <c r="U9" i="16"/>
  <c r="V9" i="16"/>
  <c r="W21" i="16"/>
  <c r="V21" i="16"/>
  <c r="U21" i="16"/>
  <c r="I119" i="15"/>
  <c r="M119" i="15"/>
  <c r="L119" i="15"/>
  <c r="K119" i="15"/>
  <c r="J119" i="15"/>
  <c r="M105" i="15"/>
  <c r="L105" i="15"/>
  <c r="K105" i="15"/>
  <c r="J105" i="15"/>
  <c r="I105" i="15"/>
  <c r="L91" i="15"/>
  <c r="K91" i="15"/>
  <c r="J91" i="15"/>
  <c r="I91" i="15"/>
  <c r="M91" i="15"/>
  <c r="M77" i="15"/>
  <c r="K77" i="15"/>
  <c r="J77" i="15"/>
  <c r="I77" i="15"/>
  <c r="L77" i="15"/>
  <c r="M63" i="15"/>
  <c r="L63" i="15"/>
  <c r="J63" i="15"/>
  <c r="I63" i="15"/>
  <c r="K63" i="15"/>
  <c r="M49" i="15"/>
  <c r="L49" i="15"/>
  <c r="K49" i="15"/>
  <c r="I49" i="15"/>
  <c r="J49" i="15"/>
  <c r="K21" i="15"/>
  <c r="J21" i="15"/>
  <c r="I21" i="15"/>
  <c r="M21" i="15"/>
  <c r="L21" i="15"/>
  <c r="M35" i="15"/>
  <c r="L35" i="15"/>
  <c r="K35" i="15"/>
  <c r="J35" i="15"/>
  <c r="I35" i="15"/>
  <c r="K161" i="17"/>
  <c r="J161" i="17"/>
  <c r="I161" i="17"/>
  <c r="Y146" i="18"/>
  <c r="X146" i="18"/>
  <c r="Y120" i="18"/>
  <c r="X120" i="18"/>
  <c r="Y104" i="18"/>
  <c r="X104" i="18"/>
  <c r="Y160" i="18"/>
  <c r="X160" i="18"/>
  <c r="X134" i="18"/>
  <c r="Y134" i="18"/>
  <c r="Y118" i="18"/>
  <c r="X118" i="18"/>
  <c r="Y92" i="18"/>
  <c r="X92" i="18"/>
  <c r="Y90" i="18"/>
  <c r="X90" i="18"/>
  <c r="Y64" i="18"/>
  <c r="X64" i="18"/>
  <c r="Y48" i="18"/>
  <c r="X48" i="18"/>
  <c r="Y22" i="18"/>
  <c r="X22" i="18"/>
  <c r="X148" i="18"/>
  <c r="Y148" i="18"/>
  <c r="Y78" i="18"/>
  <c r="X78" i="18"/>
  <c r="Y62" i="18"/>
  <c r="X62" i="18"/>
  <c r="Y36" i="18"/>
  <c r="X36" i="18"/>
  <c r="X20" i="18"/>
  <c r="Y20" i="18"/>
  <c r="Y106" i="18"/>
  <c r="X106" i="18"/>
  <c r="Y76" i="18"/>
  <c r="X76" i="18"/>
  <c r="Y50" i="18"/>
  <c r="X50" i="18"/>
  <c r="Y34" i="18"/>
  <c r="X34" i="18"/>
  <c r="Y132" i="18"/>
  <c r="X132" i="18"/>
  <c r="K79" i="16"/>
  <c r="J79" i="16"/>
  <c r="I79" i="16"/>
  <c r="K105" i="16"/>
  <c r="J105" i="16"/>
  <c r="I105" i="16"/>
  <c r="J105" i="17"/>
  <c r="K105" i="17"/>
  <c r="I105" i="17"/>
  <c r="K135" i="17"/>
  <c r="J135" i="17"/>
  <c r="I135" i="17"/>
  <c r="K63" i="16"/>
  <c r="J63" i="16"/>
  <c r="I63" i="16"/>
  <c r="K79" i="17"/>
  <c r="J79" i="17"/>
  <c r="I79" i="17"/>
  <c r="K63" i="17"/>
  <c r="J63" i="17"/>
  <c r="I63" i="17"/>
  <c r="J119" i="17"/>
  <c r="I119" i="17"/>
  <c r="K119" i="17"/>
  <c r="J93" i="16"/>
  <c r="I93" i="16"/>
  <c r="K93" i="16"/>
  <c r="I119" i="16"/>
  <c r="K119" i="16"/>
  <c r="J119" i="16"/>
  <c r="W9" i="17"/>
  <c r="V9" i="17"/>
  <c r="U9" i="17"/>
  <c r="I51" i="16"/>
  <c r="K51" i="16"/>
  <c r="J51" i="16"/>
  <c r="K77" i="16"/>
  <c r="J77" i="16"/>
  <c r="I77" i="16"/>
  <c r="I93" i="17"/>
  <c r="K93" i="17"/>
  <c r="J93" i="17"/>
  <c r="K35" i="16"/>
  <c r="I35" i="16"/>
  <c r="J35" i="16"/>
  <c r="K147" i="17"/>
  <c r="J147" i="17"/>
  <c r="I147" i="17"/>
  <c r="K121" i="17"/>
  <c r="J121" i="17"/>
  <c r="I121" i="17"/>
  <c r="K133" i="17"/>
  <c r="J133" i="17"/>
  <c r="I133" i="17"/>
  <c r="K107" i="17"/>
  <c r="J107" i="17"/>
  <c r="I107" i="17"/>
  <c r="I149" i="17"/>
  <c r="K149" i="17"/>
  <c r="J149" i="17"/>
  <c r="K51" i="17"/>
  <c r="J51" i="17"/>
  <c r="I51" i="17"/>
  <c r="K77" i="17"/>
  <c r="J77" i="17"/>
  <c r="I77" i="17"/>
  <c r="K35" i="17"/>
  <c r="J35" i="17"/>
  <c r="I35" i="17"/>
  <c r="K149" i="16"/>
  <c r="J149" i="16"/>
  <c r="I149" i="16"/>
  <c r="J107" i="16"/>
  <c r="I107" i="16"/>
  <c r="K107" i="16"/>
  <c r="K133" i="16"/>
  <c r="I133" i="16"/>
  <c r="J133" i="16"/>
  <c r="Y8" i="18"/>
  <c r="X8" i="18"/>
  <c r="K9" i="16"/>
  <c r="J9" i="16"/>
  <c r="I9" i="16"/>
  <c r="K65" i="16"/>
  <c r="I65" i="16"/>
  <c r="J65" i="16"/>
  <c r="K91" i="16"/>
  <c r="J91" i="16"/>
  <c r="I91" i="16"/>
  <c r="W21" i="17"/>
  <c r="V21" i="17"/>
  <c r="U21" i="17"/>
  <c r="K23" i="16"/>
  <c r="J23" i="16"/>
  <c r="I23" i="16"/>
  <c r="K49" i="16"/>
  <c r="J49" i="16"/>
  <c r="I49" i="16"/>
  <c r="K9" i="17"/>
  <c r="J9" i="17"/>
  <c r="I9" i="17"/>
  <c r="K65" i="17"/>
  <c r="J65" i="17"/>
  <c r="I65" i="17"/>
  <c r="K91" i="17"/>
  <c r="J91" i="17"/>
  <c r="I91" i="17"/>
  <c r="K23" i="17"/>
  <c r="J23" i="17"/>
  <c r="I23" i="17"/>
  <c r="K49" i="17"/>
  <c r="J49" i="17"/>
  <c r="I49" i="17"/>
  <c r="J64" i="18"/>
  <c r="I64" i="18"/>
  <c r="J90" i="18"/>
  <c r="I90" i="18"/>
  <c r="I106" i="18"/>
  <c r="J106" i="18"/>
  <c r="R62" i="18"/>
  <c r="Q62" i="18"/>
  <c r="R92" i="18"/>
  <c r="Q92" i="18"/>
  <c r="R78" i="18"/>
  <c r="Q78" i="18"/>
  <c r="J146" i="18"/>
  <c r="I146" i="18"/>
  <c r="J34" i="18"/>
  <c r="I34" i="18"/>
  <c r="R134" i="18"/>
  <c r="Q134" i="18"/>
  <c r="J104" i="18"/>
  <c r="I104" i="18"/>
  <c r="I160" i="18"/>
  <c r="J160" i="18"/>
  <c r="J134" i="18"/>
  <c r="I134" i="18"/>
  <c r="I118" i="18"/>
  <c r="J118" i="18"/>
  <c r="J92" i="18"/>
  <c r="I92" i="18"/>
  <c r="J148" i="18"/>
  <c r="I148" i="18"/>
  <c r="Q22" i="18"/>
  <c r="R22" i="18"/>
  <c r="R48" i="18"/>
  <c r="Q48" i="18"/>
  <c r="R64" i="18"/>
  <c r="Q64" i="18"/>
  <c r="R90" i="18"/>
  <c r="Q90" i="18"/>
  <c r="J20" i="18"/>
  <c r="I20" i="18"/>
  <c r="I36" i="18"/>
  <c r="J36" i="18"/>
  <c r="J62" i="18"/>
  <c r="I62" i="18"/>
  <c r="J78" i="18"/>
  <c r="I78" i="18"/>
  <c r="J132" i="18"/>
  <c r="I132" i="18"/>
  <c r="R8" i="18"/>
  <c r="Q8" i="18"/>
  <c r="R34" i="18"/>
  <c r="Q34" i="18"/>
  <c r="R118" i="18"/>
  <c r="Q118" i="18"/>
  <c r="R50" i="18"/>
  <c r="Q50" i="18"/>
  <c r="R76" i="18"/>
  <c r="Q76" i="18"/>
  <c r="R148" i="18"/>
  <c r="Q148" i="18"/>
  <c r="R132" i="18"/>
  <c r="Q132" i="18"/>
  <c r="R106" i="18"/>
  <c r="Q106" i="18"/>
  <c r="R146" i="18"/>
  <c r="Q146" i="18"/>
  <c r="R120" i="18"/>
  <c r="Q120" i="18"/>
  <c r="R104" i="18"/>
  <c r="Q104" i="18"/>
  <c r="Q160" i="18"/>
  <c r="R160" i="18"/>
  <c r="J120" i="18"/>
  <c r="I120" i="18"/>
  <c r="J22" i="18"/>
  <c r="I22" i="18"/>
  <c r="J48" i="18"/>
  <c r="I48" i="18"/>
  <c r="R149" i="19"/>
  <c r="P149" i="19"/>
  <c r="R161" i="19"/>
  <c r="P161" i="19"/>
  <c r="R121" i="19"/>
  <c r="P121" i="19"/>
  <c r="R119" i="19"/>
  <c r="P119" i="19"/>
  <c r="P93" i="19"/>
  <c r="R93" i="19"/>
  <c r="P147" i="19"/>
  <c r="R147" i="19"/>
  <c r="R107" i="19"/>
  <c r="P107" i="19"/>
  <c r="R63" i="19"/>
  <c r="P63" i="19"/>
  <c r="R37" i="19"/>
  <c r="P37" i="19"/>
  <c r="R35" i="19"/>
  <c r="P35" i="19"/>
  <c r="R135" i="19"/>
  <c r="P135" i="19"/>
  <c r="R91" i="19"/>
  <c r="P91" i="19"/>
  <c r="R105" i="19"/>
  <c r="P105" i="19"/>
  <c r="R65" i="19"/>
  <c r="P65" i="19"/>
  <c r="P51" i="19"/>
  <c r="R51" i="19"/>
  <c r="R49" i="19"/>
  <c r="P49" i="19"/>
  <c r="R77" i="19"/>
  <c r="P77" i="19"/>
  <c r="R79" i="19"/>
  <c r="P79" i="19"/>
  <c r="R133" i="19"/>
  <c r="P133" i="19"/>
  <c r="J35" i="19"/>
  <c r="I35" i="19"/>
  <c r="H35" i="19"/>
  <c r="X161" i="19"/>
  <c r="Y161" i="19"/>
  <c r="Y147" i="19"/>
  <c r="X147" i="19"/>
  <c r="Y133" i="19"/>
  <c r="X133" i="19"/>
  <c r="Y107" i="19"/>
  <c r="X107" i="19"/>
  <c r="X105" i="19"/>
  <c r="Y105" i="19"/>
  <c r="Y135" i="19"/>
  <c r="X135" i="19"/>
  <c r="X149" i="19"/>
  <c r="Y149" i="19"/>
  <c r="X91" i="19"/>
  <c r="Y91" i="19"/>
  <c r="Y51" i="19"/>
  <c r="X51" i="19"/>
  <c r="Y49" i="19"/>
  <c r="X49" i="19"/>
  <c r="Y23" i="19"/>
  <c r="X23" i="19"/>
  <c r="Y21" i="19"/>
  <c r="X21" i="19"/>
  <c r="X77" i="19"/>
  <c r="Y77" i="19"/>
  <c r="X65" i="19"/>
  <c r="Y65" i="19"/>
  <c r="Y119" i="19"/>
  <c r="X119" i="19"/>
  <c r="Y79" i="19"/>
  <c r="X79" i="19"/>
  <c r="Y121" i="19"/>
  <c r="X121" i="19"/>
  <c r="Y63" i="19"/>
  <c r="X63" i="19"/>
  <c r="Y37" i="19"/>
  <c r="X37" i="19"/>
  <c r="X93" i="19"/>
  <c r="Y93" i="19"/>
  <c r="H161" i="19"/>
  <c r="J161" i="19"/>
  <c r="I161" i="19"/>
  <c r="J147" i="19"/>
  <c r="I147" i="19"/>
  <c r="H147" i="19"/>
  <c r="J135" i="19"/>
  <c r="H135" i="19"/>
  <c r="I135" i="19"/>
  <c r="J133" i="19"/>
  <c r="I133" i="19"/>
  <c r="H133" i="19"/>
  <c r="J107" i="19"/>
  <c r="I107" i="19"/>
  <c r="H107" i="19"/>
  <c r="J105" i="19"/>
  <c r="H105" i="19"/>
  <c r="I105" i="19"/>
  <c r="H149" i="19"/>
  <c r="J149" i="19"/>
  <c r="I149" i="19"/>
  <c r="J51" i="19"/>
  <c r="I51" i="19"/>
  <c r="H51" i="19"/>
  <c r="J49" i="19"/>
  <c r="I49" i="19"/>
  <c r="H49" i="19"/>
  <c r="J23" i="19"/>
  <c r="I23" i="19"/>
  <c r="H23" i="19"/>
  <c r="J21" i="19"/>
  <c r="I21" i="19"/>
  <c r="H21" i="19"/>
  <c r="J79" i="19"/>
  <c r="I79" i="19"/>
  <c r="H79" i="19"/>
  <c r="J93" i="19"/>
  <c r="H93" i="19"/>
  <c r="I93" i="19"/>
  <c r="J63" i="19"/>
  <c r="I63" i="19"/>
  <c r="H63" i="19"/>
  <c r="J37" i="19"/>
  <c r="I37" i="19"/>
  <c r="H37" i="19"/>
  <c r="J119" i="19"/>
  <c r="I119" i="19"/>
  <c r="H119" i="19"/>
  <c r="J91" i="19"/>
  <c r="I91" i="19"/>
  <c r="H91" i="19"/>
  <c r="J121" i="19"/>
  <c r="I121" i="19"/>
  <c r="H121" i="19"/>
  <c r="J77" i="19"/>
  <c r="H77" i="19"/>
  <c r="I77" i="19"/>
  <c r="J65" i="19"/>
  <c r="H65" i="19"/>
  <c r="I65" i="19"/>
  <c r="R21" i="19"/>
  <c r="P21" i="19"/>
  <c r="R9" i="19"/>
  <c r="P9" i="19"/>
  <c r="R23" i="19"/>
  <c r="P23" i="19"/>
  <c r="M149" i="19"/>
  <c r="M161" i="19"/>
  <c r="M121" i="19"/>
  <c r="M119" i="19"/>
  <c r="M93" i="19"/>
  <c r="M91" i="19"/>
  <c r="M79" i="19"/>
  <c r="M133" i="19"/>
  <c r="M107" i="19"/>
  <c r="M63" i="19"/>
  <c r="M37" i="19"/>
  <c r="M35" i="19"/>
  <c r="M135" i="19"/>
  <c r="M105" i="19"/>
  <c r="M65" i="19"/>
  <c r="M77" i="19"/>
  <c r="M147" i="19"/>
  <c r="M51" i="19"/>
  <c r="L7" i="19"/>
  <c r="M23" i="19"/>
  <c r="M9" i="19"/>
  <c r="M21" i="19"/>
  <c r="M49" i="19"/>
  <c r="Y35" i="19"/>
  <c r="X35" i="19"/>
  <c r="I92" i="21"/>
  <c r="H92" i="21"/>
  <c r="I106" i="21"/>
  <c r="H106" i="21"/>
  <c r="I64" i="21"/>
  <c r="H64" i="21"/>
  <c r="I22" i="21"/>
  <c r="H22" i="21"/>
  <c r="I162" i="21"/>
  <c r="H162" i="21"/>
  <c r="I120" i="21"/>
  <c r="H120" i="21"/>
  <c r="I78" i="21"/>
  <c r="H78" i="21"/>
  <c r="H36" i="21"/>
  <c r="I36" i="21"/>
  <c r="H134" i="21"/>
  <c r="I134" i="21"/>
  <c r="K63" i="22"/>
  <c r="J63" i="22"/>
  <c r="L63" i="22"/>
  <c r="X21" i="22"/>
  <c r="W21" i="22"/>
  <c r="V21" i="22"/>
  <c r="K105" i="22"/>
  <c r="J105" i="22"/>
  <c r="L105" i="22"/>
  <c r="K161" i="22"/>
  <c r="J161" i="22"/>
  <c r="L161" i="22"/>
  <c r="L147" i="22"/>
  <c r="K147" i="22"/>
  <c r="J147" i="22"/>
  <c r="L133" i="22"/>
  <c r="K133" i="22"/>
  <c r="J133" i="22"/>
  <c r="L119" i="22"/>
  <c r="K119" i="22"/>
  <c r="J119" i="22"/>
  <c r="L21" i="22"/>
  <c r="K21" i="22"/>
  <c r="J21" i="22"/>
  <c r="L91" i="22"/>
  <c r="K91" i="22"/>
  <c r="J91" i="22"/>
  <c r="K34" i="26"/>
  <c r="J34" i="26"/>
  <c r="I34" i="26"/>
  <c r="K160" i="26"/>
  <c r="J160" i="26"/>
  <c r="I160" i="26"/>
  <c r="K118" i="26"/>
  <c r="J118" i="26"/>
  <c r="I118" i="26"/>
  <c r="K132" i="26"/>
  <c r="I132" i="26"/>
  <c r="J132" i="26"/>
  <c r="K20" i="26"/>
  <c r="J20" i="26"/>
  <c r="I20" i="26"/>
  <c r="K62" i="26"/>
  <c r="J62" i="26"/>
  <c r="I62" i="26"/>
  <c r="K104" i="26"/>
  <c r="J104" i="26"/>
  <c r="I104" i="26"/>
  <c r="K48" i="26"/>
  <c r="J48" i="26"/>
  <c r="I48" i="26"/>
  <c r="I90" i="26"/>
  <c r="K90" i="26"/>
  <c r="J90" i="26"/>
  <c r="K146" i="26"/>
  <c r="J146" i="26"/>
  <c r="I146" i="26"/>
  <c r="K76" i="26"/>
  <c r="J76" i="26"/>
  <c r="I76" i="26"/>
  <c r="K90" i="27"/>
  <c r="J90" i="27"/>
  <c r="I90" i="27"/>
  <c r="J48" i="27"/>
  <c r="I48" i="27"/>
  <c r="K48" i="27"/>
  <c r="K62" i="27"/>
  <c r="J62" i="27"/>
  <c r="I62" i="27"/>
  <c r="K104" i="27"/>
  <c r="J104" i="27"/>
  <c r="I104" i="27"/>
  <c r="J118" i="27"/>
  <c r="I118" i="27"/>
  <c r="K118" i="27"/>
  <c r="K132" i="27"/>
  <c r="J132" i="27"/>
  <c r="I132" i="27"/>
  <c r="K20" i="27"/>
  <c r="J20" i="27"/>
  <c r="I20" i="27"/>
  <c r="J146" i="27"/>
  <c r="I146" i="27"/>
  <c r="K146" i="27"/>
  <c r="K76" i="27"/>
  <c r="J76" i="27"/>
  <c r="I76" i="27"/>
  <c r="M118" i="28"/>
  <c r="L118" i="28"/>
  <c r="K118" i="28"/>
  <c r="J118" i="28"/>
  <c r="I118" i="28"/>
  <c r="M132" i="28"/>
  <c r="L132" i="28"/>
  <c r="K132" i="28"/>
  <c r="I132" i="28"/>
  <c r="J132" i="28"/>
  <c r="M146" i="28"/>
  <c r="L146" i="28"/>
  <c r="J146" i="28"/>
  <c r="I146" i="28"/>
  <c r="K146" i="28"/>
  <c r="M160" i="28"/>
  <c r="K160" i="28"/>
  <c r="J160" i="28"/>
  <c r="I160" i="28"/>
  <c r="L160" i="28"/>
  <c r="M90" i="28"/>
  <c r="L90" i="28"/>
  <c r="K90" i="28"/>
  <c r="I90" i="28"/>
  <c r="J90" i="28"/>
  <c r="J34" i="28"/>
  <c r="M34" i="28"/>
  <c r="L34" i="28"/>
  <c r="K34" i="28"/>
  <c r="I34" i="28"/>
  <c r="M20" i="28"/>
  <c r="L20" i="28"/>
  <c r="K20" i="28"/>
  <c r="J20" i="28"/>
  <c r="I20" i="28"/>
  <c r="M104" i="28"/>
  <c r="L104" i="28"/>
  <c r="J104" i="28"/>
  <c r="K104" i="28"/>
  <c r="I104" i="28"/>
  <c r="K48" i="28"/>
  <c r="I48" i="28"/>
  <c r="M48" i="28"/>
  <c r="L48" i="28"/>
  <c r="J48" i="28"/>
  <c r="R16" i="43"/>
  <c r="Q16" i="43"/>
  <c r="P16" i="43"/>
  <c r="T16" i="43"/>
  <c r="S16" i="43"/>
  <c r="N16" i="43"/>
  <c r="M16" i="43"/>
  <c r="L16" i="43"/>
  <c r="O129" i="39"/>
  <c r="N129" i="39"/>
  <c r="M129" i="39"/>
  <c r="L129" i="39"/>
  <c r="K129" i="39"/>
  <c r="I146" i="44"/>
  <c r="H146" i="44"/>
  <c r="K146" i="44" s="1"/>
  <c r="G146" i="44"/>
  <c r="H52" i="52" l="1"/>
  <c r="H96" i="52"/>
  <c r="H30" i="52"/>
  <c r="F30" i="52"/>
  <c r="C73" i="52"/>
  <c r="D74" i="52" s="1"/>
  <c r="C51" i="52"/>
  <c r="D52" i="52" s="1"/>
  <c r="D8" i="52"/>
  <c r="C29" i="52"/>
  <c r="D30" i="52" s="1"/>
  <c r="C95" i="52"/>
  <c r="D96" i="52" s="1"/>
  <c r="H74" i="52"/>
  <c r="F8" i="50"/>
  <c r="C7" i="50"/>
  <c r="E73" i="49"/>
  <c r="F74" i="49" s="1"/>
  <c r="E249" i="49"/>
  <c r="F250" i="49" s="1"/>
  <c r="E161" i="49"/>
  <c r="F162" i="49" s="1"/>
  <c r="F8" i="49"/>
  <c r="E29" i="49"/>
  <c r="F30" i="49" s="1"/>
  <c r="E271" i="49"/>
  <c r="F272" i="49" s="1"/>
  <c r="E183" i="49"/>
  <c r="F184" i="49" s="1"/>
  <c r="E95" i="49"/>
  <c r="F96" i="49" s="1"/>
  <c r="E205" i="49"/>
  <c r="F206" i="49" s="1"/>
  <c r="E117" i="49"/>
  <c r="F118" i="49" s="1"/>
  <c r="E51" i="49"/>
  <c r="F52" i="49" s="1"/>
  <c r="E227" i="49"/>
  <c r="F228" i="49" s="1"/>
  <c r="E139" i="49"/>
  <c r="F140" i="49" s="1"/>
  <c r="C7" i="49"/>
  <c r="L149" i="19"/>
  <c r="L161" i="19"/>
  <c r="L121" i="19"/>
  <c r="L79" i="19"/>
  <c r="L133" i="19"/>
  <c r="L107" i="19"/>
  <c r="L93" i="19"/>
  <c r="L63" i="19"/>
  <c r="L37" i="19"/>
  <c r="L35" i="19"/>
  <c r="L91" i="19"/>
  <c r="L135" i="19"/>
  <c r="L119" i="19"/>
  <c r="L105" i="19"/>
  <c r="L77" i="19"/>
  <c r="L147" i="19"/>
  <c r="L51" i="19"/>
  <c r="K7" i="19"/>
  <c r="Q7" i="19" s="1"/>
  <c r="L23" i="19"/>
  <c r="L9" i="19"/>
  <c r="L65" i="19"/>
  <c r="L21" i="19"/>
  <c r="L49" i="19"/>
  <c r="F74" i="52" l="1"/>
  <c r="F96" i="52"/>
  <c r="F52" i="52"/>
  <c r="E29" i="50"/>
  <c r="F30" i="50" s="1"/>
  <c r="D8" i="50"/>
  <c r="C29" i="50"/>
  <c r="D30" i="50" s="1"/>
  <c r="C227" i="49"/>
  <c r="D228" i="49" s="1"/>
  <c r="C139" i="49"/>
  <c r="D140" i="49" s="1"/>
  <c r="C117" i="49"/>
  <c r="D118" i="49" s="1"/>
  <c r="C73" i="49"/>
  <c r="D74" i="49" s="1"/>
  <c r="C249" i="49"/>
  <c r="D250" i="49" s="1"/>
  <c r="C161" i="49"/>
  <c r="D162" i="49" s="1"/>
  <c r="D8" i="49"/>
  <c r="C51" i="49"/>
  <c r="D52" i="49" s="1"/>
  <c r="C29" i="49"/>
  <c r="D30" i="49" s="1"/>
  <c r="C271" i="49"/>
  <c r="D272" i="49" s="1"/>
  <c r="C183" i="49"/>
  <c r="D184" i="49" s="1"/>
  <c r="C95" i="49"/>
  <c r="D96" i="49" s="1"/>
  <c r="C205" i="49"/>
  <c r="D206" i="49" s="1"/>
  <c r="K149" i="19"/>
  <c r="Q149" i="19" s="1"/>
  <c r="K135" i="19"/>
  <c r="Q135" i="19" s="1"/>
  <c r="K133" i="19"/>
  <c r="Q133" i="19" s="1"/>
  <c r="K107" i="19"/>
  <c r="Q107" i="19" s="1"/>
  <c r="K105" i="19"/>
  <c r="Q105" i="19" s="1"/>
  <c r="K79" i="19"/>
  <c r="Q79" i="19" s="1"/>
  <c r="K161" i="19"/>
  <c r="Q161" i="19" s="1"/>
  <c r="K121" i="19"/>
  <c r="Q121" i="19" s="1"/>
  <c r="K93" i="19"/>
  <c r="Q93" i="19" s="1"/>
  <c r="K63" i="19"/>
  <c r="Q63" i="19" s="1"/>
  <c r="K37" i="19"/>
  <c r="Q37" i="19" s="1"/>
  <c r="K91" i="19"/>
  <c r="Q91" i="19" s="1"/>
  <c r="K119" i="19"/>
  <c r="Q119" i="19" s="1"/>
  <c r="K65" i="19"/>
  <c r="Q65" i="19" s="1"/>
  <c r="K147" i="19"/>
  <c r="Q147" i="19" s="1"/>
  <c r="K51" i="19"/>
  <c r="Q51" i="19" s="1"/>
  <c r="K23" i="19"/>
  <c r="Q23" i="19" s="1"/>
  <c r="K9" i="19"/>
  <c r="Q9" i="19" s="1"/>
  <c r="K35" i="19"/>
  <c r="Q35" i="19" s="1"/>
  <c r="K21" i="19"/>
  <c r="Q21" i="19" s="1"/>
  <c r="K49" i="19"/>
  <c r="Q49" i="19" s="1"/>
  <c r="K77" i="19"/>
  <c r="Q77" i="19" s="1"/>
</calcChain>
</file>

<file path=xl/sharedStrings.xml><?xml version="1.0" encoding="utf-8"?>
<sst xmlns="http://schemas.openxmlformats.org/spreadsheetml/2006/main" count="5707" uniqueCount="320">
  <si>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</si>
  <si>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</si>
  <si>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</si>
  <si>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</si>
  <si>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</si>
  <si>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</si>
  <si>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</si>
  <si>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</si>
  <si>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</si>
  <si>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</si>
  <si>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</si>
  <si>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</si>
  <si>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</si>
  <si>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</si>
  <si>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</si>
  <si>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</si>
  <si>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</si>
  <si>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</si>
  <si>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</si>
  <si>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</si>
  <si>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</si>
  <si>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</si>
  <si>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</si>
  <si>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</si>
  <si>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</si>
  <si>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</si>
  <si>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</si>
  <si>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</si>
  <si>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</si>
  <si>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</si>
  <si>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</si>
  <si>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</si>
  <si>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</si>
  <si>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</si>
  <si>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</si>
  <si>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</si>
  <si>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</si>
  <si>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</si>
  <si>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</si>
  <si>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</si>
  <si>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</si>
  <si>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</si>
  <si>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</si>
  <si>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</si>
  <si>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</si>
  <si>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</si>
  <si>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</si>
  <si>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</si>
  <si>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</si>
  <si>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</si>
  <si>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</si>
  <si>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</si>
  <si>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</si>
  <si>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</si>
  <si>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</si>
  <si>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</si>
  <si>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</si>
  <si>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</si>
  <si>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</si>
  <si>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</si>
  <si>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</si>
  <si>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</si>
  <si>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</si>
  <si>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</si>
  <si>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</si>
  <si>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</si>
  <si>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</si>
  <si>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</si>
  <si>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</si>
  <si>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</si>
  <si>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</si>
  <si>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</si>
  <si>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</si>
  <si>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</si>
  <si>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</si>
  <si>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</si>
  <si>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</si>
  <si>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</si>
  <si>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</si>
  <si>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</si>
  <si>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</si>
  <si>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</si>
  <si>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</si>
  <si>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</si>
  <si>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</si>
  <si>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</si>
  <si>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</si>
  <si>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</si>
  <si>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</si>
  <si>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</si>
  <si>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</si>
  <si>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</si>
  <si>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</si>
  <si>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</si>
  <si>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</si>
  <si>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</si>
  <si>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</si>
  <si>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</si>
  <si>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</si>
  <si>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</si>
  <si>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</si>
  <si>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</si>
  <si>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</si>
  <si>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</si>
  <si>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</si>
  <si>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</si>
  <si>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</si>
  <si>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</si>
  <si>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</si>
  <si>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</si>
  <si>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</si>
  <si>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</si>
  <si>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</si>
  <si>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</si>
  <si>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</si>
  <si>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</si>
  <si>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</si>
  <si>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</si>
  <si>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</si>
  <si>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</si>
  <si>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</si>
  <si>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</si>
  <si>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</si>
  <si>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</si>
  <si>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</si>
  <si>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</si>
  <si>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</si>
  <si>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</si>
  <si>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</si>
  <si>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</si>
  <si>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</si>
  <si>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</si>
  <si>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</si>
  <si>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</si>
  <si>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</si>
  <si>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</si>
  <si>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</si>
  <si>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</si>
  <si>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</si>
  <si>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</si>
  <si>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</si>
  <si>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</si>
  <si>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</si>
  <si>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</si>
  <si>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</si>
  <si>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</si>
  <si>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</si>
  <si>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</si>
  <si>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</si>
  <si>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</si>
  <si>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</si>
  <si>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</si>
  <si>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</si>
  <si>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</si>
  <si>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</si>
  <si>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</si>
  <si>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</si>
  <si>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</si>
  <si>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</si>
  <si>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</si>
  <si>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</si>
  <si>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</si>
  <si>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</si>
  <si>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</si>
  <si>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</si>
  <si>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</si>
  <si>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</si>
  <si>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</si>
  <si>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</si>
  <si>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</si>
  <si>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</si>
  <si>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</si>
  <si>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</si>
  <si>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</si>
  <si>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</si>
  <si>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</si>
  <si>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</si>
  <si>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</si>
  <si>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</si>
  <si>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</si>
  <si>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</si>
  <si>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</si>
  <si>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</si>
  <si>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</si>
  <si>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</si>
  <si>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</si>
  <si>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</si>
  <si>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</si>
  <si>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</si>
  <si>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</si>
  <si>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</si>
  <si>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</si>
  <si>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</si>
  <si>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</si>
  <si>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</si>
  <si>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</si>
  <si>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</si>
  <si>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</si>
  <si>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</si>
  <si>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</si>
  <si>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</si>
  <si>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</si>
  <si>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</si>
  <si>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</si>
  <si>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</si>
  <si>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</si>
  <si>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</si>
  <si>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</si>
  <si>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</si>
  <si>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</si>
  <si>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</si>
  <si>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</si>
  <si>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</si>
  <si>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</si>
  <si>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</si>
  <si>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</si>
  <si>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</si>
  <si>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</si>
  <si>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</si>
  <si>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</si>
  <si>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</si>
  <si>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</si>
  <si>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</si>
  <si>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</si>
  <si>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</si>
  <si>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</si>
  <si>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</si>
  <si>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</si>
  <si>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</si>
  <si>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</si>
  <si>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</si>
  <si>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</si>
  <si>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</si>
  <si>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</si>
  <si>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</si>
  <si>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</si>
  <si>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</si>
  <si>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</si>
  <si>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</si>
  <si>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</si>
  <si>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</si>
  <si>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</si>
  <si>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</si>
  <si>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</si>
  <si>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</si>
  <si>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</si>
  <si>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</si>
  <si>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</si>
  <si>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</si>
  <si>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</si>
  <si>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</si>
  <si>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</si>
  <si>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</si>
  <si>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</si>
  <si>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</si>
  <si>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</si>
  <si>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</si>
  <si>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</si>
  <si>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</si>
  <si>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</si>
  <si>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junio 2020</t>
  </si>
  <si>
    <t>junio 2020</t>
  </si>
  <si>
    <t>Viajeros entrados en los establecimientos alojativos de Santiago del Teide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</si>
  <si>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</si>
  <si>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</si>
  <si>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</si>
  <si>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</si>
  <si>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</si>
  <si>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</si>
  <si>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</si>
  <si>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</si>
  <si>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</si>
  <si>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junio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</si>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</sst>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  <xf numFmtId="0" fontId="15" fillId="3" borderId="64" xfId="0" applyFon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2 2" xfId="4" xr:uid="{7EED67B2-7E69-45E9-A695-B2C545876CCD}"/>
    <cellStyle name="Normal 2 6" xfId="3" xr:uid="{EA7AEEC6-BEF4-46D8-B7D8-AF37AA4D3C92}"/>
    <cellStyle name="Porcentaje" xfId="1" builtinId="5"/>
  </cellStyles>
  <dxfs count="0"/>
  <tableStyles count="1" defaultTableStyle="TableStyleMedium2" defaultPivotStyle="PivotStyleLight16">
    <tableStyle name="Invisible" pivot="0" table="0" count="0" xr9:uid="{942B2573-A68A-41BC-A559-2AF06B25B6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4-497C-BCDB-986A0EB649C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4-497C-BCDB-986A0EB649C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4-497C-BCDB-986A0EB649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4-497C-BCDB-986A0EB649C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4-497C-BCDB-986A0EB649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24-497C-BCDB-986A0EB649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12">
                  <c:v>136065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24-497C-BCDB-986A0EB64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24-497C-BCDB-986A0EB649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24-497C-BCDB-986A0EB649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4-497C-BCDB-986A0EB649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4-497C-BCDB-986A0EB649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4-497C-BCDB-986A0EB649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4-497C-BCDB-986A0EB649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4-497C-BCDB-986A0EB649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4-497C-BCDB-986A0EB649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4-497C-BCDB-986A0EB649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4-497C-BCDB-986A0EB649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4-497C-BCDB-986A0EB649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4-497C-BCDB-986A0EB649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4-497C-BCDB-986A0EB649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4-497C-BCDB-986A0EB649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4-497C-BCDB-986A0EB649C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12">
                  <c:v>-4.4634958082318765E-2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24-497C-BCDB-986A0EB64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0-4BE2-8BE1-8EEF68639B5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0-4BE2-8BE1-8EEF68639B5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0-4BE2-8BE1-8EEF68639B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A0-4BE2-8BE1-8EEF68639B5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0-4BE2-8BE1-8EEF68639B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0-4BE2-8BE1-8EEF68639B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2">
                  <c:v>547</c:v>
                </c:pt>
                <c:pt idx="3">
                  <c:v>590</c:v>
                </c:pt>
                <c:pt idx="4">
                  <c:v>280</c:v>
                </c:pt>
                <c:pt idx="5">
                  <c:v>397</c:v>
                </c:pt>
                <c:pt idx="12">
                  <c:v>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A0-4BE2-8BE1-8EEF6863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A0-4BE2-8BE1-8EEF68639B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A0-4BE2-8BE1-8EEF68639B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0-4BE2-8BE1-8EEF68639B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0-4BE2-8BE1-8EEF68639B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0-4BE2-8BE1-8EEF68639B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0-4BE2-8BE1-8EEF68639B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0-4BE2-8BE1-8EEF68639B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0-4BE2-8BE1-8EEF68639B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0-4BE2-8BE1-8EEF68639B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0-4BE2-8BE1-8EEF68639B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0-4BE2-8BE1-8EEF68639B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0-4BE2-8BE1-8EEF68639B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0-4BE2-8BE1-8EEF68639B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0-4BE2-8BE1-8EEF68639B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0-4BE2-8BE1-8EEF68639B5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2">
                  <c:v>0.1095334685598377</c:v>
                </c:pt>
                <c:pt idx="3">
                  <c:v>3.5087719298245723E-2</c:v>
                </c:pt>
                <c:pt idx="4">
                  <c:v>-0.46869070208728658</c:v>
                </c:pt>
                <c:pt idx="5">
                  <c:v>-8.101851851851849E-2</c:v>
                </c:pt>
                <c:pt idx="12">
                  <c:v>-7.4268104776579302E-2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A0-4BE2-8BE1-8EEF6863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D-45B6-A1EA-467E5AC1D94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D-45B6-A1EA-467E5AC1D94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D-45B6-A1EA-467E5AC1D9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D-45B6-A1EA-467E5AC1D94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D-45B6-A1EA-467E5AC1D9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D-45B6-A1EA-467E5AC1D9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12">
                  <c:v>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4D-45B6-A1EA-467E5AC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4D-45B6-A1EA-467E5AC1D9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4D-45B6-A1EA-467E5AC1D9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4D-45B6-A1EA-467E5AC1D9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4D-45B6-A1EA-467E5AC1D9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4D-45B6-A1EA-467E5AC1D9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D-45B6-A1EA-467E5AC1D9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D-45B6-A1EA-467E5AC1D9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D-45B6-A1EA-467E5AC1D9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D-45B6-A1EA-467E5AC1D9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D-45B6-A1EA-467E5AC1D9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D-45B6-A1EA-467E5AC1D9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D-45B6-A1EA-467E5AC1D9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D-45B6-A1EA-467E5AC1D9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D-45B6-A1EA-467E5AC1D9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D-45B6-A1EA-467E5AC1D94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12">
                  <c:v>-0.27659574468085102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4D-45B6-A1EA-467E5AC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7-412E-8C8D-80EE4CF80A8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7-412E-8C8D-80EE4CF80A8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7-412E-8C8D-80EE4CF80A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7-412E-8C8D-80EE4CF80A8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7-412E-8C8D-80EE4CF80A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7-412E-8C8D-80EE4CF80A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2">
                  <c:v>650</c:v>
                </c:pt>
                <c:pt idx="3">
                  <c:v>320</c:v>
                </c:pt>
                <c:pt idx="4">
                  <c:v>9</c:v>
                </c:pt>
                <c:pt idx="5">
                  <c:v>23</c:v>
                </c:pt>
                <c:pt idx="12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B7-412E-8C8D-80EE4CF8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B7-412E-8C8D-80EE4CF80A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B7-412E-8C8D-80EE4CF80A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B7-412E-8C8D-80EE4CF80A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B7-412E-8C8D-80EE4CF80A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B7-412E-8C8D-80EE4CF80A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B7-412E-8C8D-80EE4CF80A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B7-412E-8C8D-80EE4CF80A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7-412E-8C8D-80EE4CF80A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7-412E-8C8D-80EE4CF80A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7-412E-8C8D-80EE4CF80A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7-412E-8C8D-80EE4CF80A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7-412E-8C8D-80EE4CF80A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7-412E-8C8D-80EE4CF80A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B7-412E-8C8D-80EE4CF80A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B7-412E-8C8D-80EE4CF80A8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2">
                  <c:v>0.30260521042084165</c:v>
                </c:pt>
                <c:pt idx="3">
                  <c:v>0.57635467980295574</c:v>
                </c:pt>
                <c:pt idx="4">
                  <c:v>-0.59090909090909083</c:v>
                </c:pt>
                <c:pt idx="5">
                  <c:v>2.8333333333333335</c:v>
                </c:pt>
                <c:pt idx="12">
                  <c:v>0.13306451612903225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B7-412E-8C8D-80EE4CF8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46-41FF-A4A5-50DC9D8EE85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6-41FF-A4A5-50DC9D8EE85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46-41FF-A4A5-50DC9D8EE8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6-41FF-A4A5-50DC9D8EE85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46-41FF-A4A5-50DC9D8EE8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46-41FF-A4A5-50DC9D8EE8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2">
                  <c:v>331</c:v>
                </c:pt>
                <c:pt idx="3">
                  <c:v>95</c:v>
                </c:pt>
                <c:pt idx="4">
                  <c:v>14</c:v>
                </c:pt>
                <c:pt idx="5">
                  <c:v>23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46-41FF-A4A5-50DC9D8EE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46-41FF-A4A5-50DC9D8EE8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46-41FF-A4A5-50DC9D8EE8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46-41FF-A4A5-50DC9D8EE8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46-41FF-A4A5-50DC9D8EE8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46-41FF-A4A5-50DC9D8EE8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46-41FF-A4A5-50DC9D8EE8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46-41FF-A4A5-50DC9D8EE8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6-41FF-A4A5-50DC9D8EE8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6-41FF-A4A5-50DC9D8EE8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6-41FF-A4A5-50DC9D8EE8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6-41FF-A4A5-50DC9D8EE8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6-41FF-A4A5-50DC9D8EE8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6-41FF-A4A5-50DC9D8EE8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6-41FF-A4A5-50DC9D8EE8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6-41FF-A4A5-50DC9D8EE85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2">
                  <c:v>-0.25784753363228696</c:v>
                </c:pt>
                <c:pt idx="3">
                  <c:v>-1.041666666666663E-2</c:v>
                </c:pt>
                <c:pt idx="4">
                  <c:v>0</c:v>
                </c:pt>
                <c:pt idx="5">
                  <c:v>3.5999999999999996</c:v>
                </c:pt>
                <c:pt idx="12">
                  <c:v>-0.25085675119945172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46-41FF-A4A5-50DC9D8EE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60-489E-9B8D-0AA183B8A97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0-489E-9B8D-0AA183B8A97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60-489E-9B8D-0AA183B8A9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60-489E-9B8D-0AA183B8A97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60-489E-9B8D-0AA183B8A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60-489E-9B8D-0AA183B8A9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2">
                  <c:v>24054</c:v>
                </c:pt>
                <c:pt idx="3">
                  <c:v>23503</c:v>
                </c:pt>
                <c:pt idx="4">
                  <c:v>19536</c:v>
                </c:pt>
                <c:pt idx="5">
                  <c:v>23159</c:v>
                </c:pt>
                <c:pt idx="12">
                  <c:v>136065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60-489E-9B8D-0AA183B8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60-489E-9B8D-0AA183B8A9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60-489E-9B8D-0AA183B8A9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60-489E-9B8D-0AA183B8A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60-489E-9B8D-0AA183B8A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60-489E-9B8D-0AA183B8A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60-489E-9B8D-0AA183B8A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60-489E-9B8D-0AA183B8A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60-489E-9B8D-0AA183B8A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60-489E-9B8D-0AA183B8A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60-489E-9B8D-0AA183B8A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60-489E-9B8D-0AA183B8A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60-489E-9B8D-0AA183B8A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60-489E-9B8D-0AA183B8A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60-489E-9B8D-0AA183B8A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60-489E-9B8D-0AA183B8A97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2">
                  <c:v>-0.12070478140078955</c:v>
                </c:pt>
                <c:pt idx="3">
                  <c:v>5.845530285971634E-2</c:v>
                </c:pt>
                <c:pt idx="4">
                  <c:v>-0.16687278775214298</c:v>
                </c:pt>
                <c:pt idx="5">
                  <c:v>1.3922332647432256E-2</c:v>
                </c:pt>
                <c:pt idx="12">
                  <c:v>-4.4634958082318765E-2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60-489E-9B8D-0AA183B8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C-403D-8277-67CE7A8BDEA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C-403D-8277-67CE7A8BDEA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C-403D-8277-67CE7A8BDE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C-403D-8277-67CE7A8BDEA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C-403D-8277-67CE7A8BDE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EC-403D-8277-67CE7A8BDE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2">
                  <c:v>19601</c:v>
                </c:pt>
                <c:pt idx="3">
                  <c:v>19232</c:v>
                </c:pt>
                <c:pt idx="4">
                  <c:v>15443</c:v>
                </c:pt>
                <c:pt idx="5">
                  <c:v>19200</c:v>
                </c:pt>
                <c:pt idx="12">
                  <c:v>110668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C-403D-8277-67CE7A8BD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EC-403D-8277-67CE7A8BDE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EC-403D-8277-67CE7A8BDE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C-403D-8277-67CE7A8BDE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C-403D-8277-67CE7A8BDE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C-403D-8277-67CE7A8BDE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C-403D-8277-67CE7A8BDE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C-403D-8277-67CE7A8BDE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C-403D-8277-67CE7A8BDE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C-403D-8277-67CE7A8BDE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C-403D-8277-67CE7A8BDE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C-403D-8277-67CE7A8BDE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C-403D-8277-67CE7A8BDE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C-403D-8277-67CE7A8BDE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C-403D-8277-67CE7A8BDE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EC-403D-8277-67CE7A8BDEA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2">
                  <c:v>-0.11539850166982579</c:v>
                </c:pt>
                <c:pt idx="3">
                  <c:v>4.0242319342276067E-2</c:v>
                </c:pt>
                <c:pt idx="4">
                  <c:v>-0.21353636178447744</c:v>
                </c:pt>
                <c:pt idx="5">
                  <c:v>-3.7876822497794338E-3</c:v>
                </c:pt>
                <c:pt idx="12">
                  <c:v>-6.201635801161165E-2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EC-403D-8277-67CE7A8BD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F-48C3-AAF0-4EC60B00974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8C3-AAF0-4EC60B00974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5F-48C3-AAF0-4EC60B0097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F-48C3-AAF0-4EC60B00974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F-48C3-AAF0-4EC60B0097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5F-48C3-AAF0-4EC60B0097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2">
                  <c:v>15694</c:v>
                </c:pt>
                <c:pt idx="3">
                  <c:v>15532</c:v>
                </c:pt>
                <c:pt idx="4">
                  <c:v>10784</c:v>
                </c:pt>
                <c:pt idx="5">
                  <c:v>14746</c:v>
                </c:pt>
                <c:pt idx="12">
                  <c:v>86086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5F-48C3-AAF0-4EC60B00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5F-48C3-AAF0-4EC60B0097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5F-48C3-AAF0-4EC60B0097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5F-48C3-AAF0-4EC60B0097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5F-48C3-AAF0-4EC60B0097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5F-48C3-AAF0-4EC60B0097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5F-48C3-AAF0-4EC60B0097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5F-48C3-AAF0-4EC60B0097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5F-48C3-AAF0-4EC60B0097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5F-48C3-AAF0-4EC60B0097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5F-48C3-AAF0-4EC60B0097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5F-48C3-AAF0-4EC60B0097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5F-48C3-AAF0-4EC60B0097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5F-48C3-AAF0-4EC60B0097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5F-48C3-AAF0-4EC60B0097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5F-48C3-AAF0-4EC60B00974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2">
                  <c:v>-0.10273855125493114</c:v>
                </c:pt>
                <c:pt idx="3">
                  <c:v>4.7619047619047672E-2</c:v>
                </c:pt>
                <c:pt idx="4">
                  <c:v>-0.29141205072606613</c:v>
                </c:pt>
                <c:pt idx="5">
                  <c:v>4.4959128065396037E-3</c:v>
                </c:pt>
                <c:pt idx="12">
                  <c:v>-6.7384568717093196E-2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5F-48C3-AAF0-4EC60B00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44-4947-8DB4-1E384E3ED30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4-4947-8DB4-1E384E3ED30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44-4947-8DB4-1E384E3ED3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4-4947-8DB4-1E384E3ED30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44-4947-8DB4-1E384E3ED3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44-4947-8DB4-1E384E3ED3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2">
                  <c:v>3907</c:v>
                </c:pt>
                <c:pt idx="3">
                  <c:v>3700</c:v>
                </c:pt>
                <c:pt idx="4">
                  <c:v>4659</c:v>
                </c:pt>
                <c:pt idx="5">
                  <c:v>4454</c:v>
                </c:pt>
                <c:pt idx="12">
                  <c:v>24582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44-4947-8DB4-1E384E3E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44-4947-8DB4-1E384E3ED3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44-4947-8DB4-1E384E3ED3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4-4947-8DB4-1E384E3ED3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4-4947-8DB4-1E384E3ED3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4-4947-8DB4-1E384E3ED3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44-4947-8DB4-1E384E3ED3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44-4947-8DB4-1E384E3ED3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44-4947-8DB4-1E384E3ED3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44-4947-8DB4-1E384E3ED3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44-4947-8DB4-1E384E3ED3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44-4947-8DB4-1E384E3ED3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44-4947-8DB4-1E384E3ED3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44-4947-8DB4-1E384E3ED3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44-4947-8DB4-1E384E3ED3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44-4947-8DB4-1E384E3ED30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2">
                  <c:v>-0.16284551103492606</c:v>
                </c:pt>
                <c:pt idx="3">
                  <c:v>1.0376843255051948E-2</c:v>
                </c:pt>
                <c:pt idx="4">
                  <c:v>5.4788317862802804E-2</c:v>
                </c:pt>
                <c:pt idx="5">
                  <c:v>-3.026344437187023E-2</c:v>
                </c:pt>
                <c:pt idx="12">
                  <c:v>-4.2719732076794248E-2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44-4947-8DB4-1E384E3E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6-48DA-A3E8-B2D5271B246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6-48DA-A3E8-B2D5271B246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6-48DA-A3E8-B2D5271B24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6-48DA-A3E8-B2D5271B246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6-48DA-A3E8-B2D5271B24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B6-48DA-A3E8-B2D5271B24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2">
                  <c:v>4453</c:v>
                </c:pt>
                <c:pt idx="3">
                  <c:v>4271</c:v>
                </c:pt>
                <c:pt idx="4">
                  <c:v>4093</c:v>
                </c:pt>
                <c:pt idx="5">
                  <c:v>3959</c:v>
                </c:pt>
                <c:pt idx="12">
                  <c:v>25397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B6-48DA-A3E8-B2D5271B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B6-48DA-A3E8-B2D5271B24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B6-48DA-A3E8-B2D5271B24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B6-48DA-A3E8-B2D5271B24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6-48DA-A3E8-B2D5271B24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6-48DA-A3E8-B2D5271B24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6-48DA-A3E8-B2D5271B24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6-48DA-A3E8-B2D5271B24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6-48DA-A3E8-B2D5271B24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6-48DA-A3E8-B2D5271B24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6-48DA-A3E8-B2D5271B24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6-48DA-A3E8-B2D5271B24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6-48DA-A3E8-B2D5271B24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6-48DA-A3E8-B2D5271B24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6-48DA-A3E8-B2D5271B24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6-48DA-A3E8-B2D5271B246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2">
                  <c:v>-0.14332435552135436</c:v>
                </c:pt>
                <c:pt idx="3">
                  <c:v>0.14904492870594566</c:v>
                </c:pt>
                <c:pt idx="4">
                  <c:v>7.3432992394440122E-2</c:v>
                </c:pt>
                <c:pt idx="5">
                  <c:v>0.109585201793722</c:v>
                </c:pt>
                <c:pt idx="12">
                  <c:v>3.9284691246879833E-2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B6-48DA-A3E8-B2D5271B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B-4F0E-968B-99F282A3C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B-4F0E-968B-99F282A3C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1-4396-B610-95BCF55CCA6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1-4396-B610-95BCF55CCA6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1-4396-B610-95BCF55CCA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1-4396-B610-95BCF55CCA6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1-4396-B610-95BCF55CCA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61-4396-B610-95BCF55CCA6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2">
                  <c:v>929</c:v>
                </c:pt>
                <c:pt idx="3">
                  <c:v>2250</c:v>
                </c:pt>
                <c:pt idx="4">
                  <c:v>1847</c:v>
                </c:pt>
                <c:pt idx="5">
                  <c:v>2922</c:v>
                </c:pt>
                <c:pt idx="12">
                  <c:v>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61-4396-B610-95BCF55C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61-4396-B610-95BCF55CCA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61-4396-B610-95BCF55CCA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61-4396-B610-95BCF55CCA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1-4396-B610-95BCF55CCA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1-4396-B610-95BCF55CCA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1-4396-B610-95BCF55CCA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1-4396-B610-95BCF55CCA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1-4396-B610-95BCF55CCA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1-4396-B610-95BCF55CCA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1-4396-B610-95BCF55CCA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1-4396-B610-95BCF55CCA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61-4396-B610-95BCF55CCA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61-4396-B610-95BCF55CCA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61-4396-B610-95BCF55CCA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61-4396-B610-95BCF55CCA6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2">
                  <c:v>-0.60299145299145307</c:v>
                </c:pt>
                <c:pt idx="3">
                  <c:v>0.6268980477223427</c:v>
                </c:pt>
                <c:pt idx="4">
                  <c:v>-0.16273798730734357</c:v>
                </c:pt>
                <c:pt idx="5">
                  <c:v>6.8763716166788669E-2</c:v>
                </c:pt>
                <c:pt idx="12">
                  <c:v>-0.14214531618046744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61-4396-B610-95BCF55C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C-45EF-AC53-CF5961C4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C-45EF-AC53-CF5961C4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E-438C-8E41-AEB6BDCB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E-438C-8E41-AEB6BDCB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C-47E7-A305-507FCC6B151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3C-47E7-A305-507FCC6B15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3C-47E7-A305-507FCC6B15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3C-47E7-A305-507FCC6B15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3C-47E7-A305-507FCC6B15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3C-47E7-A305-507FCC6B15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3C-47E7-A305-507FCC6B15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3C-47E7-A305-507FCC6B15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3C-47E7-A305-507FCC6B151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3C-47E7-A305-507FCC6B151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3C-47E7-A305-507FCC6B15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3C-47E7-A305-507FCC6B15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3C-47E7-A305-507FCC6B15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3C-47E7-A305-507FCC6B15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3C-47E7-A305-507FCC6B151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3C-47E7-A305-507FCC6B15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3C-47E7-A305-507FCC6B151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3C-47E7-A305-507FCC6B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2-4720-9BB5-C4778F61B7E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52-4720-9BB5-C4778F61B7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52-4720-9BB5-C4778F61B7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52-4720-9BB5-C4778F61B7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52-4720-9BB5-C4778F61B7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52-4720-9BB5-C4778F61B7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52-4720-9BB5-C4778F61B7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C52-4720-9BB5-C4778F61B7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22841</c:v>
                </c:pt>
                <c:pt idx="1">
                  <c:v>2734</c:v>
                </c:pt>
                <c:pt idx="2">
                  <c:v>1876</c:v>
                </c:pt>
                <c:pt idx="3">
                  <c:v>858</c:v>
                </c:pt>
                <c:pt idx="4">
                  <c:v>20107</c:v>
                </c:pt>
                <c:pt idx="5">
                  <c:v>10338</c:v>
                </c:pt>
                <c:pt idx="6">
                  <c:v>1391</c:v>
                </c:pt>
                <c:pt idx="7">
                  <c:v>1716</c:v>
                </c:pt>
                <c:pt idx="8">
                  <c:v>432</c:v>
                </c:pt>
                <c:pt idx="9">
                  <c:v>533</c:v>
                </c:pt>
                <c:pt idx="10">
                  <c:v>6</c:v>
                </c:pt>
                <c:pt idx="11">
                  <c:v>5</c:v>
                </c:pt>
                <c:pt idx="12">
                  <c:v>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52-4720-9BB5-C4778F61B7E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8.4310467600284822E-2</c:v>
                </c:pt>
                <c:pt idx="1">
                  <c:v>-0.21863389539868539</c:v>
                </c:pt>
                <c:pt idx="2">
                  <c:v>-0.15419296663660953</c:v>
                </c:pt>
                <c:pt idx="3">
                  <c:v>-0.33021077283372369</c:v>
                </c:pt>
                <c:pt idx="4">
                  <c:v>0.14465444608903555</c:v>
                </c:pt>
                <c:pt idx="5">
                  <c:v>0.24539212143115297</c:v>
                </c:pt>
                <c:pt idx="6">
                  <c:v>-5.0071530758225569E-3</c:v>
                </c:pt>
                <c:pt idx="7">
                  <c:v>-5.7142857142857162E-2</c:v>
                </c:pt>
                <c:pt idx="8">
                  <c:v>-0.12373225152129819</c:v>
                </c:pt>
                <c:pt idx="9">
                  <c:v>0.46027397260273983</c:v>
                </c:pt>
                <c:pt idx="10">
                  <c:v>2</c:v>
                </c:pt>
                <c:pt idx="11">
                  <c:v>-0.54545454545454541</c:v>
                </c:pt>
                <c:pt idx="12">
                  <c:v>9.8531684698609068E-2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C52-4720-9BB5-C4778F61B7E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52-4720-9BB5-C4778F61B7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C52-4720-9BB5-C4778F61B7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C52-4720-9BB5-C4778F61B7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C52-4720-9BB5-C4778F61B7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C52-4720-9BB5-C4778F61B7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C52-4720-9BB5-C4778F61B7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C52-4720-9BB5-C4778F61B7E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0.11969703603169739</c:v>
                </c:pt>
                <c:pt idx="2">
                  <c:v>8.2133006435795283E-2</c:v>
                </c:pt>
                <c:pt idx="3">
                  <c:v>3.7564029595902104E-2</c:v>
                </c:pt>
                <c:pt idx="4">
                  <c:v>0.88030296396830265</c:v>
                </c:pt>
                <c:pt idx="5">
                  <c:v>0.45260715380237293</c:v>
                </c:pt>
                <c:pt idx="6">
                  <c:v>6.0899260102447353E-2</c:v>
                </c:pt>
                <c:pt idx="7">
                  <c:v>7.5128059191804208E-2</c:v>
                </c:pt>
                <c:pt idx="8">
                  <c:v>1.8913357558775885E-2</c:v>
                </c:pt>
                <c:pt idx="9">
                  <c:v>2.3335230506545249E-2</c:v>
                </c:pt>
                <c:pt idx="10">
                  <c:v>2.6268552164966506E-4</c:v>
                </c:pt>
                <c:pt idx="11">
                  <c:v>2.189046013747209E-4</c:v>
                </c:pt>
                <c:pt idx="12">
                  <c:v>0.24893831268333261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C52-4720-9BB5-C4778F61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3-496A-B4F2-195F57E4500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3-496A-B4F2-195F57E450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23-496A-B4F2-195F57E450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23-496A-B4F2-195F57E450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23-496A-B4F2-195F57E450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23-496A-B4F2-195F57E450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23-496A-B4F2-195F57E450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B23-496A-B4F2-195F57E450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136065</c:v>
                </c:pt>
                <c:pt idx="1">
                  <c:v>9469</c:v>
                </c:pt>
                <c:pt idx="2">
                  <c:v>126596</c:v>
                </c:pt>
                <c:pt idx="3">
                  <c:v>56898</c:v>
                </c:pt>
                <c:pt idx="4">
                  <c:v>10416</c:v>
                </c:pt>
                <c:pt idx="5">
                  <c:v>11494</c:v>
                </c:pt>
                <c:pt idx="6">
                  <c:v>3004</c:v>
                </c:pt>
                <c:pt idx="7">
                  <c:v>2142</c:v>
                </c:pt>
                <c:pt idx="8">
                  <c:v>2248</c:v>
                </c:pt>
                <c:pt idx="9">
                  <c:v>1093</c:v>
                </c:pt>
                <c:pt idx="10">
                  <c:v>39301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23-496A-B4F2-195F57E4500F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-4.4634958082318765E-2</c:v>
                </c:pt>
                <c:pt idx="1">
                  <c:v>-0.14214531618046744</c:v>
                </c:pt>
                <c:pt idx="2">
                  <c:v>-3.6442793643061577E-2</c:v>
                </c:pt>
                <c:pt idx="3">
                  <c:v>-7.9026394815873147E-4</c:v>
                </c:pt>
                <c:pt idx="4">
                  <c:v>-0.11149023287554383</c:v>
                </c:pt>
                <c:pt idx="5">
                  <c:v>-0.13863908872901676</c:v>
                </c:pt>
                <c:pt idx="6">
                  <c:v>-7.4268104776579302E-2</c:v>
                </c:pt>
                <c:pt idx="7">
                  <c:v>-0.27659574468085102</c:v>
                </c:pt>
                <c:pt idx="8">
                  <c:v>0.13306451612903225</c:v>
                </c:pt>
                <c:pt idx="9">
                  <c:v>-0.25085675119945172</c:v>
                </c:pt>
                <c:pt idx="10">
                  <c:v>-1.0673379483952194E-2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23-496A-B4F2-195F57E450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23-496A-B4F2-195F57E450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23-496A-B4F2-195F57E450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23-496A-B4F2-195F57E450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23-496A-B4F2-195F57E450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23-496A-B4F2-195F57E450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B23-496A-B4F2-195F57E450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B23-496A-B4F2-195F57E4500F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6.9591739242273909E-2</c:v>
                </c:pt>
                <c:pt idx="2">
                  <c:v>0.93040826075772609</c:v>
                </c:pt>
                <c:pt idx="3">
                  <c:v>0.41816778745452543</c:v>
                </c:pt>
                <c:pt idx="4">
                  <c:v>7.6551648109359494E-2</c:v>
                </c:pt>
                <c:pt idx="5">
                  <c:v>8.447433212067762E-2</c:v>
                </c:pt>
                <c:pt idx="6">
                  <c:v>2.2077683460110978E-2</c:v>
                </c:pt>
                <c:pt idx="7">
                  <c:v>1.5742476022489252E-2</c:v>
                </c:pt>
                <c:pt idx="8">
                  <c:v>1.6521515452173594E-2</c:v>
                </c:pt>
                <c:pt idx="9">
                  <c:v>8.0329254400470368E-3</c:v>
                </c:pt>
                <c:pt idx="10">
                  <c:v>0.2888398926983427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23-496A-B4F2-195F57E4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4-4B0D-BCDF-E4306FC84E9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A4-4B0D-BCDF-E4306FC84E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A4-4B0D-BCDF-E4306FC84E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A4-4B0D-BCDF-E4306FC84E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A4-4B0D-BCDF-E4306FC84E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A4-4B0D-BCDF-E4306FC84E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A4-4B0D-BCDF-E4306FC84E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A4-4B0D-BCDF-E4306FC84E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110668</c:v>
                </c:pt>
                <c:pt idx="1">
                  <c:v>6445</c:v>
                </c:pt>
                <c:pt idx="2">
                  <c:v>104223</c:v>
                </c:pt>
                <c:pt idx="3">
                  <c:v>47287</c:v>
                </c:pt>
                <c:pt idx="4">
                  <c:v>9003</c:v>
                </c:pt>
                <c:pt idx="5">
                  <c:v>9439</c:v>
                </c:pt>
                <c:pt idx="6">
                  <c:v>2312</c:v>
                </c:pt>
                <c:pt idx="7">
                  <c:v>1714</c:v>
                </c:pt>
                <c:pt idx="8">
                  <c:v>1993</c:v>
                </c:pt>
                <c:pt idx="9">
                  <c:v>806</c:v>
                </c:pt>
                <c:pt idx="10">
                  <c:v>31669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A4-4B0D-BCDF-E4306FC84E9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-6.201635801161165E-2</c:v>
                </c:pt>
                <c:pt idx="1">
                  <c:v>-0.19937888198757769</c:v>
                </c:pt>
                <c:pt idx="2">
                  <c:v>-5.1957975167144177E-2</c:v>
                </c:pt>
                <c:pt idx="3">
                  <c:v>-1.2611973022070955E-2</c:v>
                </c:pt>
                <c:pt idx="4">
                  <c:v>-0.12105828370594551</c:v>
                </c:pt>
                <c:pt idx="5">
                  <c:v>-0.17921739130434777</c:v>
                </c:pt>
                <c:pt idx="6">
                  <c:v>-0.114176245210728</c:v>
                </c:pt>
                <c:pt idx="7">
                  <c:v>-0.3176751592356688</c:v>
                </c:pt>
                <c:pt idx="8">
                  <c:v>0.10968819599109136</c:v>
                </c:pt>
                <c:pt idx="9">
                  <c:v>-0.30095403295750212</c:v>
                </c:pt>
                <c:pt idx="10">
                  <c:v>-1.7406143344709912E-2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A4-4B0D-BCDF-E4306FC84E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A4-4B0D-BCDF-E4306FC84E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A4-4B0D-BCDF-E4306FC84E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A4-4B0D-BCDF-E4306FC84E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A4-4B0D-BCDF-E4306FC84E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A4-4B0D-BCDF-E4306FC84E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A4-4B0D-BCDF-E4306FC84E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7A4-4B0D-BCDF-E4306FC84E9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5.8237250153612606E-2</c:v>
                </c:pt>
                <c:pt idx="2">
                  <c:v>0.94176274984638741</c:v>
                </c:pt>
                <c:pt idx="3">
                  <c:v>0.42728702063830554</c:v>
                </c:pt>
                <c:pt idx="4">
                  <c:v>8.1351429500849393E-2</c:v>
                </c:pt>
                <c:pt idx="5">
                  <c:v>8.5291141070589507E-2</c:v>
                </c:pt>
                <c:pt idx="6">
                  <c:v>2.0891314562475151E-2</c:v>
                </c:pt>
                <c:pt idx="7">
                  <c:v>1.5487765207648101E-2</c:v>
                </c:pt>
                <c:pt idx="8">
                  <c:v>1.8008819170853362E-2</c:v>
                </c:pt>
                <c:pt idx="9">
                  <c:v>7.2830447825929807E-3</c:v>
                </c:pt>
                <c:pt idx="10">
                  <c:v>0.28616221491307331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7A4-4B0D-BCDF-E4306FC84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2-427A-8821-49C58DEEFB6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72-427A-8821-49C58DEEFB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72-427A-8821-49C58DEEFB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72-427A-8821-49C58DEEFB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72-427A-8821-49C58DEEFB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72-427A-8821-49C58DEEFB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72-427A-8821-49C58DEEFB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72-427A-8821-49C58DEEFB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25397</c:v>
                </c:pt>
                <c:pt idx="1">
                  <c:v>3024</c:v>
                </c:pt>
                <c:pt idx="2">
                  <c:v>22373</c:v>
                </c:pt>
                <c:pt idx="3">
                  <c:v>9611</c:v>
                </c:pt>
                <c:pt idx="4">
                  <c:v>1413</c:v>
                </c:pt>
                <c:pt idx="5">
                  <c:v>2055</c:v>
                </c:pt>
                <c:pt idx="6">
                  <c:v>692</c:v>
                </c:pt>
                <c:pt idx="7">
                  <c:v>428</c:v>
                </c:pt>
                <c:pt idx="8">
                  <c:v>255</c:v>
                </c:pt>
                <c:pt idx="9">
                  <c:v>287</c:v>
                </c:pt>
                <c:pt idx="10">
                  <c:v>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72-427A-8821-49C58DEEFB61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3.9284691246879833E-2</c:v>
                </c:pt>
                <c:pt idx="1">
                  <c:v>1.2048192771084265E-2</c:v>
                </c:pt>
                <c:pt idx="2">
                  <c:v>4.3078931418714106E-2</c:v>
                </c:pt>
                <c:pt idx="3">
                  <c:v>6.1754308440123751E-2</c:v>
                </c:pt>
                <c:pt idx="4">
                  <c:v>-4.5270270270270307E-2</c:v>
                </c:pt>
                <c:pt idx="5">
                  <c:v>0.11442516268980474</c:v>
                </c:pt>
                <c:pt idx="6">
                  <c:v>8.9763779527558984E-2</c:v>
                </c:pt>
                <c:pt idx="7">
                  <c:v>-4.6770601336302842E-2</c:v>
                </c:pt>
                <c:pt idx="8">
                  <c:v>0.3563829787234043</c:v>
                </c:pt>
                <c:pt idx="9">
                  <c:v>-6.2091503267973858E-2</c:v>
                </c:pt>
                <c:pt idx="10">
                  <c:v>1.8278852568379023E-2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72-427A-8821-49C58DEEFB6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72-427A-8821-49C58DEEFB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72-427A-8821-49C58DEEFB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72-427A-8821-49C58DEEFB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72-427A-8821-49C58DEEFB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72-427A-8821-49C58DEEFB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72-427A-8821-49C58DEEFB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72-427A-8821-49C58DEEFB61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0.11906918139937787</c:v>
                </c:pt>
                <c:pt idx="2">
                  <c:v>0.88093081860062217</c:v>
                </c:pt>
                <c:pt idx="3">
                  <c:v>0.37843052329015237</c:v>
                </c:pt>
                <c:pt idx="4">
                  <c:v>5.5636492499114065E-2</c:v>
                </c:pt>
                <c:pt idx="5">
                  <c:v>8.0915068708902624E-2</c:v>
                </c:pt>
                <c:pt idx="6">
                  <c:v>2.7247312674725362E-2</c:v>
                </c:pt>
                <c:pt idx="7">
                  <c:v>1.6852384139859039E-2</c:v>
                </c:pt>
                <c:pt idx="8">
                  <c:v>1.0040555971177699E-2</c:v>
                </c:pt>
                <c:pt idx="9">
                  <c:v>1.1300547308737252E-2</c:v>
                </c:pt>
                <c:pt idx="10">
                  <c:v>0.30050793400795367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72-427A-8821-49C58DEE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0-4C61-B109-D1BBED8F9C1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E0-4C61-B109-D1BBED8F9C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E0-4C61-B109-D1BBED8F9C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E0-4C61-B109-D1BBED8F9C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E0-4C61-B109-D1BBED8F9C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E0-4C61-B109-D1BBED8F9C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E0-4C61-B109-D1BBED8F9C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E0-4C61-B109-D1BBED8F9C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27371</c:v>
                </c:pt>
                <c:pt idx="1">
                  <c:v>3028</c:v>
                </c:pt>
                <c:pt idx="2">
                  <c:v>24343</c:v>
                </c:pt>
                <c:pt idx="3">
                  <c:v>12623</c:v>
                </c:pt>
                <c:pt idx="4">
                  <c:v>1939</c:v>
                </c:pt>
                <c:pt idx="5">
                  <c:v>1998</c:v>
                </c:pt>
                <c:pt idx="6">
                  <c:v>505</c:v>
                </c:pt>
                <c:pt idx="7">
                  <c:v>378</c:v>
                </c:pt>
                <c:pt idx="8">
                  <c:v>28</c:v>
                </c:pt>
                <c:pt idx="9">
                  <c:v>25</c:v>
                </c:pt>
                <c:pt idx="10">
                  <c:v>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E0-4C61-B109-D1BBED8F9C17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-3.3499617667407389E-3</c:v>
                </c:pt>
                <c:pt idx="1">
                  <c:v>-5.5815403804178376E-2</c:v>
                </c:pt>
                <c:pt idx="2">
                  <c:v>3.5867414248020868E-3</c:v>
                </c:pt>
                <c:pt idx="3">
                  <c:v>-1.3365640143817359E-2</c:v>
                </c:pt>
                <c:pt idx="4">
                  <c:v>0.17372881355932202</c:v>
                </c:pt>
                <c:pt idx="5">
                  <c:v>-1.9980019980020414E-3</c:v>
                </c:pt>
                <c:pt idx="6">
                  <c:v>-0.13080895008605853</c:v>
                </c:pt>
                <c:pt idx="7">
                  <c:v>-0.41756548536209548</c:v>
                </c:pt>
                <c:pt idx="8">
                  <c:v>3.666666666666667</c:v>
                </c:pt>
                <c:pt idx="9">
                  <c:v>4</c:v>
                </c:pt>
                <c:pt idx="10">
                  <c:v>4.2637429572103036E-2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E0-4C61-B109-D1BBED8F9C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E0-4C61-B109-D1BBED8F9C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E0-4C61-B109-D1BBED8F9C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E0-4C61-B109-D1BBED8F9C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E0-4C61-B109-D1BBED8F9C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E0-4C61-B109-D1BBED8F9C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E0-4C61-B109-D1BBED8F9C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E0-4C61-B109-D1BBED8F9C17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0.11062803697343904</c:v>
                </c:pt>
                <c:pt idx="2">
                  <c:v>0.88937196302656096</c:v>
                </c:pt>
                <c:pt idx="3">
                  <c:v>0.46118154250849441</c:v>
                </c:pt>
                <c:pt idx="4">
                  <c:v>7.084140148332177E-2</c:v>
                </c:pt>
                <c:pt idx="5">
                  <c:v>7.2996967593438308E-2</c:v>
                </c:pt>
                <c:pt idx="6">
                  <c:v>1.8450184501845018E-2</c:v>
                </c:pt>
                <c:pt idx="7">
                  <c:v>1.3810237112272113E-2</c:v>
                </c:pt>
                <c:pt idx="8">
                  <c:v>1.0229805268349714E-3</c:v>
                </c:pt>
                <c:pt idx="9">
                  <c:v>9.1337547038836727E-4</c:v>
                </c:pt>
                <c:pt idx="10">
                  <c:v>0.250155273829966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E0-4C61-B109-D1BBED8F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5-4BD5-8CA8-76574129642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55-4BD5-8CA8-7657412964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55-4BD5-8CA8-7657412964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55-4BD5-8CA8-7657412964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55-4BD5-8CA8-7657412964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5-4BD5-8CA8-7657412964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55-4BD5-8CA8-7657412964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F55-4BD5-8CA8-7657412964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163088</c:v>
                </c:pt>
                <c:pt idx="1">
                  <c:v>10260</c:v>
                </c:pt>
                <c:pt idx="2">
                  <c:v>4818</c:v>
                </c:pt>
                <c:pt idx="3">
                  <c:v>5442</c:v>
                </c:pt>
                <c:pt idx="4">
                  <c:v>152828</c:v>
                </c:pt>
                <c:pt idx="5">
                  <c:v>69320</c:v>
                </c:pt>
                <c:pt idx="6">
                  <c:v>12956</c:v>
                </c:pt>
                <c:pt idx="7">
                  <c:v>13426</c:v>
                </c:pt>
                <c:pt idx="8">
                  <c:v>3703</c:v>
                </c:pt>
                <c:pt idx="9">
                  <c:v>2707</c:v>
                </c:pt>
                <c:pt idx="10">
                  <c:v>2700</c:v>
                </c:pt>
                <c:pt idx="11">
                  <c:v>1343</c:v>
                </c:pt>
                <c:pt idx="12">
                  <c:v>46673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55-4BD5-8CA8-76574129642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-4.635823548673812E-2</c:v>
                </c:pt>
                <c:pt idx="1">
                  <c:v>-0.15970515970515975</c:v>
                </c:pt>
                <c:pt idx="2">
                  <c:v>-0.3702783949810482</c:v>
                </c:pt>
                <c:pt idx="3">
                  <c:v>0.1936828251809608</c:v>
                </c:pt>
                <c:pt idx="4">
                  <c:v>-3.7643413976801932E-2</c:v>
                </c:pt>
                <c:pt idx="5">
                  <c:v>1.0805056941629365E-2</c:v>
                </c:pt>
                <c:pt idx="6">
                  <c:v>-0.11857949520375533</c:v>
                </c:pt>
                <c:pt idx="7">
                  <c:v>-0.16494588879213834</c:v>
                </c:pt>
                <c:pt idx="8">
                  <c:v>-0.12850082372322902</c:v>
                </c:pt>
                <c:pt idx="9">
                  <c:v>-0.2634013605442177</c:v>
                </c:pt>
                <c:pt idx="10">
                  <c:v>7.2705601907032236E-2</c:v>
                </c:pt>
                <c:pt idx="11">
                  <c:v>-0.27483801295896326</c:v>
                </c:pt>
                <c:pt idx="12">
                  <c:v>-1.0263587590389589E-2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55-4BD5-8CA8-7657412964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55-4BD5-8CA8-7657412964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55-4BD5-8CA8-7657412964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55-4BD5-8CA8-7657412964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55-4BD5-8CA8-7657412964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F55-4BD5-8CA8-7657412964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F55-4BD5-8CA8-7657412964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F55-4BD5-8CA8-76574129642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6.2910821151770824E-2</c:v>
                </c:pt>
                <c:pt idx="2">
                  <c:v>2.954233297360934E-2</c:v>
                </c:pt>
                <c:pt idx="3">
                  <c:v>3.336848817816148E-2</c:v>
                </c:pt>
                <c:pt idx="4">
                  <c:v>0.93708917884822918</c:v>
                </c:pt>
                <c:pt idx="5">
                  <c:v>0.42504660060826055</c:v>
                </c:pt>
                <c:pt idx="6">
                  <c:v>7.9441773766310217E-2</c:v>
                </c:pt>
                <c:pt idx="7">
                  <c:v>8.2323653487687623E-2</c:v>
                </c:pt>
                <c:pt idx="8">
                  <c:v>2.2705533209065043E-2</c:v>
                </c:pt>
                <c:pt idx="9">
                  <c:v>1.6598400863337585E-2</c:v>
                </c:pt>
                <c:pt idx="10">
                  <c:v>1.6555479250466007E-2</c:v>
                </c:pt>
                <c:pt idx="11">
                  <c:v>8.234818012361424E-3</c:v>
                </c:pt>
                <c:pt idx="12">
                  <c:v>0.28618291965074072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55-4BD5-8CA8-765741296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A-4629-814B-916EFD8A5D6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A-4629-814B-916EFD8A5D6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A-4629-814B-916EFD8A5D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A-4629-814B-916EFD8A5D6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A-4629-814B-916EFD8A5D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A-4629-814B-916EFD8A5D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12">
                  <c:v>963996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A-4629-814B-916EFD8A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1A-4629-814B-916EFD8A5D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1A-4629-814B-916EFD8A5D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A-4629-814B-916EFD8A5D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A-4629-814B-916EFD8A5D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A-4629-814B-916EFD8A5D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A-4629-814B-916EFD8A5D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A-4629-814B-916EFD8A5D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A-4629-814B-916EFD8A5D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A-4629-814B-916EFD8A5D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A-4629-814B-916EFD8A5D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A-4629-814B-916EFD8A5D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A-4629-814B-916EFD8A5D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A-4629-814B-916EFD8A5D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A-4629-814B-916EFD8A5D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A-4629-814B-916EFD8A5D6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12">
                  <c:v>-2.5021846074179566E-2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1A-4629-814B-916EFD8A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C-470B-9838-2EED4BE7C03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C-470B-9838-2EED4BE7C03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C-470B-9838-2EED4BE7C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C-470B-9838-2EED4BE7C03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C-470B-9838-2EED4BE7C0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0C-470B-9838-2EED4BE7C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2">
                  <c:v>604</c:v>
                </c:pt>
                <c:pt idx="3">
                  <c:v>1123</c:v>
                </c:pt>
                <c:pt idx="4">
                  <c:v>815</c:v>
                </c:pt>
                <c:pt idx="5">
                  <c:v>1243</c:v>
                </c:pt>
                <c:pt idx="12">
                  <c:v>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0C-470B-9838-2EED4BE7C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0C-470B-9838-2EED4BE7C0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0C-470B-9838-2EED4BE7C0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0C-470B-9838-2EED4BE7C0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0C-470B-9838-2EED4BE7C0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0C-470B-9838-2EED4BE7C0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0C-470B-9838-2EED4BE7C0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C-470B-9838-2EED4BE7C0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C-470B-9838-2EED4BE7C0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C-470B-9838-2EED4BE7C0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C-470B-9838-2EED4BE7C0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C-470B-9838-2EED4BE7C0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C-470B-9838-2EED4BE7C0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0C-470B-9838-2EED4BE7C0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0C-470B-9838-2EED4BE7C0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0C-470B-9838-2EED4BE7C03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2">
                  <c:v>-0.25707257072570722</c:v>
                </c:pt>
                <c:pt idx="3">
                  <c:v>0.99467140319715819</c:v>
                </c:pt>
                <c:pt idx="4">
                  <c:v>9.8382749326145547E-2</c:v>
                </c:pt>
                <c:pt idx="5">
                  <c:v>0.44871794871794868</c:v>
                </c:pt>
                <c:pt idx="12">
                  <c:v>0.2245524296675192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0C-470B-9838-2EED4BE7C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E-4ED5-8B52-5F3D3D71717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E-4ED5-8B52-5F3D3D71717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E-4ED5-8B52-5F3D3D7171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E-4ED5-8B52-5F3D3D71717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E-4ED5-8B52-5F3D3D7171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AE-4ED5-8B52-5F3D3D7171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2">
                  <c:v>3474</c:v>
                </c:pt>
                <c:pt idx="3">
                  <c:v>8301</c:v>
                </c:pt>
                <c:pt idx="4">
                  <c:v>7050</c:v>
                </c:pt>
                <c:pt idx="5">
                  <c:v>9472</c:v>
                </c:pt>
                <c:pt idx="12">
                  <c:v>34981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E-4ED5-8B52-5F3D3D717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AE-4ED5-8B52-5F3D3D7171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AE-4ED5-8B52-5F3D3D7171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E-4ED5-8B52-5F3D3D7171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E-4ED5-8B52-5F3D3D7171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E-4ED5-8B52-5F3D3D7171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E-4ED5-8B52-5F3D3D7171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E-4ED5-8B52-5F3D3D7171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E-4ED5-8B52-5F3D3D7171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E-4ED5-8B52-5F3D3D7171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E-4ED5-8B52-5F3D3D7171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E-4ED5-8B52-5F3D3D7171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E-4ED5-8B52-5F3D3D7171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E-4ED5-8B52-5F3D3D7171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E-4ED5-8B52-5F3D3D7171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E-4ED5-8B52-5F3D3D71717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2">
                  <c:v>-0.52618657937806868</c:v>
                </c:pt>
                <c:pt idx="3">
                  <c:v>0.58385804235832861</c:v>
                </c:pt>
                <c:pt idx="4">
                  <c:v>5.999097880018045E-2</c:v>
                </c:pt>
                <c:pt idx="5">
                  <c:v>1.7072908837109324E-2</c:v>
                </c:pt>
                <c:pt idx="12">
                  <c:v>-4.2639371630312839E-2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AE-4ED5-8B52-5F3D3D717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3-4DA5-8031-703986E4225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3-4DA5-8031-703986E4225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3-4DA5-8031-703986E422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3-4DA5-8031-703986E4225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3-4DA5-8031-703986E422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13-4DA5-8031-703986E422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2">
                  <c:v>2781</c:v>
                </c:pt>
                <c:pt idx="3">
                  <c:v>5202</c:v>
                </c:pt>
                <c:pt idx="4">
                  <c:v>4562</c:v>
                </c:pt>
                <c:pt idx="5">
                  <c:v>5916</c:v>
                </c:pt>
                <c:pt idx="12">
                  <c:v>23866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3-4DA5-8031-703986E4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13-4DA5-8031-703986E422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13-4DA5-8031-703986E422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13-4DA5-8031-703986E422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3-4DA5-8031-703986E422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3-4DA5-8031-703986E422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3-4DA5-8031-703986E422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3-4DA5-8031-703986E422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3-4DA5-8031-703986E422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3-4DA5-8031-703986E422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3-4DA5-8031-703986E422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3-4DA5-8031-703986E422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3-4DA5-8031-703986E422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3-4DA5-8031-703986E422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3-4DA5-8031-703986E422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3-4DA5-8031-703986E4225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2">
                  <c:v>-0.16860986547085199</c:v>
                </c:pt>
                <c:pt idx="3">
                  <c:v>0.92524056254626208</c:v>
                </c:pt>
                <c:pt idx="4">
                  <c:v>0.24644808743169389</c:v>
                </c:pt>
                <c:pt idx="5">
                  <c:v>0.43661971830985924</c:v>
                </c:pt>
                <c:pt idx="12">
                  <c:v>0.31290571019914193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13-4DA5-8031-703986E4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2-4D4D-A840-D0C0C1538BE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2-4D4D-A840-D0C0C1538BE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2-4D4D-A840-D0C0C1538B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2-4D4D-A840-D0C0C1538BE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02-4D4D-A840-D0C0C1538B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02-4D4D-A840-D0C0C1538B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2">
                  <c:v>693</c:v>
                </c:pt>
                <c:pt idx="3">
                  <c:v>3099</c:v>
                </c:pt>
                <c:pt idx="4">
                  <c:v>2488</c:v>
                </c:pt>
                <c:pt idx="5">
                  <c:v>3556</c:v>
                </c:pt>
                <c:pt idx="12">
                  <c:v>11115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02-4D4D-A840-D0C0C153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02-4D4D-A840-D0C0C1538B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02-4D4D-A840-D0C0C1538B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02-4D4D-A840-D0C0C1538B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02-4D4D-A840-D0C0C1538B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02-4D4D-A840-D0C0C1538B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2-4D4D-A840-D0C0C1538B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2-4D4D-A840-D0C0C1538B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02-4D4D-A840-D0C0C1538B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02-4D4D-A840-D0C0C1538B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02-4D4D-A840-D0C0C1538B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02-4D4D-A840-D0C0C1538B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02-4D4D-A840-D0C0C1538B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02-4D4D-A840-D0C0C1538B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02-4D4D-A840-D0C0C1538B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02-4D4D-A840-D0C0C1538BE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2">
                  <c:v>-0.82618510158013547</c:v>
                </c:pt>
                <c:pt idx="3">
                  <c:v>0.22055927530523833</c:v>
                </c:pt>
                <c:pt idx="4">
                  <c:v>-0.1681711802072885</c:v>
                </c:pt>
                <c:pt idx="5">
                  <c:v>-0.31549566891241576</c:v>
                </c:pt>
                <c:pt idx="12">
                  <c:v>-0.39464081477043733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02-4D4D-A840-D0C0C153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6-40A0-B815-A88DF9E4496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6-40A0-B815-A88DF9E4496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66-40A0-B815-A88DF9E449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6-40A0-B815-A88DF9E4496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6-40A0-B815-A88DF9E449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66-40A0-B815-A88DF9E449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2">
                  <c:v>162929</c:v>
                </c:pt>
                <c:pt idx="3">
                  <c:v>151843</c:v>
                </c:pt>
                <c:pt idx="4">
                  <c:v>136165</c:v>
                </c:pt>
                <c:pt idx="5">
                  <c:v>146652</c:v>
                </c:pt>
                <c:pt idx="12">
                  <c:v>929015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66-40A0-B815-A88DF9E4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66-40A0-B815-A88DF9E449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66-40A0-B815-A88DF9E449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66-40A0-B815-A88DF9E449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66-40A0-B815-A88DF9E449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66-40A0-B815-A88DF9E449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66-40A0-B815-A88DF9E449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6-40A0-B815-A88DF9E449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6-40A0-B815-A88DF9E449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6-40A0-B815-A88DF9E449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6-40A0-B815-A88DF9E449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6-40A0-B815-A88DF9E449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6-40A0-B815-A88DF9E449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6-40A0-B815-A88DF9E449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6-40A0-B815-A88DF9E449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6-40A0-B815-A88DF9E4496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2">
                  <c:v>-3.8982411022897567E-2</c:v>
                </c:pt>
                <c:pt idx="3">
                  <c:v>1.6209234311107545E-2</c:v>
                </c:pt>
                <c:pt idx="4">
                  <c:v>-0.11161783223398769</c:v>
                </c:pt>
                <c:pt idx="5">
                  <c:v>-7.7672530446549759E-3</c:v>
                </c:pt>
                <c:pt idx="12">
                  <c:v>-2.4345802391732008E-2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66-40A0-B815-A88DF9E4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5-465F-A76F-BBEE9EE49D1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5-465F-A76F-BBEE9EE49D1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F5-465F-A76F-BBEE9EE49D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5-465F-A76F-BBEE9EE49D1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5-465F-A76F-BBEE9EE49D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F5-465F-A76F-BBEE9EE49D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2">
                  <c:v>65836</c:v>
                </c:pt>
                <c:pt idx="3">
                  <c:v>70585</c:v>
                </c:pt>
                <c:pt idx="4">
                  <c:v>74655</c:v>
                </c:pt>
                <c:pt idx="5">
                  <c:v>76127</c:v>
                </c:pt>
                <c:pt idx="12">
                  <c:v>432280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F5-465F-A76F-BBEE9EE4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F5-465F-A76F-BBEE9EE49D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F5-465F-A76F-BBEE9EE49D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F5-465F-A76F-BBEE9EE49D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F5-465F-A76F-BBEE9EE49D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F5-465F-A76F-BBEE9EE49D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F5-465F-A76F-BBEE9EE49D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F5-465F-A76F-BBEE9EE49D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5-465F-A76F-BBEE9EE49D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5-465F-A76F-BBEE9EE49D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5-465F-A76F-BBEE9EE49D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5-465F-A76F-BBEE9EE49D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5-465F-A76F-BBEE9EE49D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5-465F-A76F-BBEE9EE49D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5-465F-A76F-BBEE9EE49D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5-465F-A76F-BBEE9EE49D1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2">
                  <c:v>5.8303460914015615E-2</c:v>
                </c:pt>
                <c:pt idx="3">
                  <c:v>8.3589192508443322E-2</c:v>
                </c:pt>
                <c:pt idx="4">
                  <c:v>1.1935734785291086E-3</c:v>
                </c:pt>
                <c:pt idx="5">
                  <c:v>-1.4447911137578817E-2</c:v>
                </c:pt>
                <c:pt idx="12">
                  <c:v>4.3615136137358901E-2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F5-465F-A76F-BBEE9EE4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2-4116-ABAC-636AD89346A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2-4116-ABAC-636AD89346A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2-4116-ABAC-636AD89346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2-4116-ABAC-636AD89346A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2-4116-ABAC-636AD89346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A2-4116-ABAC-636AD89346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2">
                  <c:v>19555</c:v>
                </c:pt>
                <c:pt idx="3">
                  <c:v>16806</c:v>
                </c:pt>
                <c:pt idx="4">
                  <c:v>10398</c:v>
                </c:pt>
                <c:pt idx="5">
                  <c:v>14419</c:v>
                </c:pt>
                <c:pt idx="12">
                  <c:v>91210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A2-4116-ABAC-636AD8934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A2-4116-ABAC-636AD89346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A2-4116-ABAC-636AD89346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A2-4116-ABAC-636AD89346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A2-4116-ABAC-636AD89346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A2-4116-ABAC-636AD89346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2-4116-ABAC-636AD89346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2-4116-ABAC-636AD89346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2-4116-ABAC-636AD89346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2-4116-ABAC-636AD89346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2-4116-ABAC-636AD89346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2-4116-ABAC-636AD89346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2-4116-ABAC-636AD89346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2-4116-ABAC-636AD89346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2-4116-ABAC-636AD89346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2-4116-ABAC-636AD89346A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2">
                  <c:v>-0.27963604214248872</c:v>
                </c:pt>
                <c:pt idx="3">
                  <c:v>6.5019011406844074E-2</c:v>
                </c:pt>
                <c:pt idx="4">
                  <c:v>-0.32034773514608794</c:v>
                </c:pt>
                <c:pt idx="5">
                  <c:v>0.19709422997094239</c:v>
                </c:pt>
                <c:pt idx="12">
                  <c:v>-0.12561233978506992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A2-4116-ABAC-636AD8934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D-47A8-BF6D-39336920435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D-47A8-BF6D-39336920435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D-47A8-BF6D-3933692043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D-47A8-BF6D-39336920435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D-47A8-BF6D-3933692043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7D-47A8-BF6D-3933692043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2">
                  <c:v>13070</c:v>
                </c:pt>
                <c:pt idx="3">
                  <c:v>13583</c:v>
                </c:pt>
                <c:pt idx="4">
                  <c:v>12618</c:v>
                </c:pt>
                <c:pt idx="5">
                  <c:v>12238</c:v>
                </c:pt>
                <c:pt idx="12">
                  <c:v>77606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7D-47A8-BF6D-39336920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7D-47A8-BF6D-3933692043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7D-47A8-BF6D-3933692043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7D-47A8-BF6D-3933692043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7D-47A8-BF6D-3933692043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7D-47A8-BF6D-3933692043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7D-47A8-BF6D-3933692043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7D-47A8-BF6D-3933692043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D-47A8-BF6D-3933692043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D-47A8-BF6D-3933692043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D-47A8-BF6D-3933692043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D-47A8-BF6D-3933692043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D-47A8-BF6D-3933692043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7D-47A8-BF6D-3933692043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7D-47A8-BF6D-3933692043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7D-47A8-BF6D-39336920435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2">
                  <c:v>-0.24319629415170818</c:v>
                </c:pt>
                <c:pt idx="3">
                  <c:v>-0.28306766599809985</c:v>
                </c:pt>
                <c:pt idx="4">
                  <c:v>-0.27785726549533563</c:v>
                </c:pt>
                <c:pt idx="5">
                  <c:v>4.1620563452208659E-2</c:v>
                </c:pt>
                <c:pt idx="12">
                  <c:v>-0.13773985311600723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7D-47A8-BF6D-39336920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7-4B36-BEC3-64C8F8EB720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7-4B36-BEC3-64C8F8EB720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7-4B36-BEC3-64C8F8EB72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7-4B36-BEC3-64C8F8EB720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7-4B36-BEC3-64C8F8EB72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7-4B36-BEC3-64C8F8EB72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2">
                  <c:v>2940</c:v>
                </c:pt>
                <c:pt idx="3">
                  <c:v>3393</c:v>
                </c:pt>
                <c:pt idx="4">
                  <c:v>2524</c:v>
                </c:pt>
                <c:pt idx="5">
                  <c:v>2367</c:v>
                </c:pt>
                <c:pt idx="12">
                  <c:v>15984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47-4B36-BEC3-64C8F8EB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47-4B36-BEC3-64C8F8EB72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47-4B36-BEC3-64C8F8EB72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47-4B36-BEC3-64C8F8EB72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47-4B36-BEC3-64C8F8EB72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47-4B36-BEC3-64C8F8EB72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7-4B36-BEC3-64C8F8EB72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7-4B36-BEC3-64C8F8EB72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7-4B36-BEC3-64C8F8EB72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7-4B36-BEC3-64C8F8EB72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7-4B36-BEC3-64C8F8EB72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7-4B36-BEC3-64C8F8EB72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7-4B36-BEC3-64C8F8EB72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7-4B36-BEC3-64C8F8EB72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7-4B36-BEC3-64C8F8EB72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7-4B36-BEC3-64C8F8EB720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2">
                  <c:v>-0.35540451655338745</c:v>
                </c:pt>
                <c:pt idx="3">
                  <c:v>-3.2506415739948724E-2</c:v>
                </c:pt>
                <c:pt idx="4">
                  <c:v>-0.48065843621399174</c:v>
                </c:pt>
                <c:pt idx="5">
                  <c:v>-0.45309611829944552</c:v>
                </c:pt>
                <c:pt idx="12">
                  <c:v>-0.33657078819574149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47-4B36-BEC3-64C8F8EB7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C-418D-9593-0BD614C50F2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C-418D-9593-0BD614C50F2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C-418D-9593-0BD614C50F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C-418D-9593-0BD614C50F2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5C-418D-9593-0BD614C50F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5C-418D-9593-0BD614C50F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2">
                  <c:v>4108</c:v>
                </c:pt>
                <c:pt idx="3">
                  <c:v>4247</c:v>
                </c:pt>
                <c:pt idx="4">
                  <c:v>3153</c:v>
                </c:pt>
                <c:pt idx="5">
                  <c:v>3653</c:v>
                </c:pt>
                <c:pt idx="12">
                  <c:v>24051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5C-418D-9593-0BD614C5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5C-418D-9593-0BD614C50F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5C-418D-9593-0BD614C50F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5C-418D-9593-0BD614C50F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5C-418D-9593-0BD614C50F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5C-418D-9593-0BD614C50F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5C-418D-9593-0BD614C50F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C-418D-9593-0BD614C50F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C-418D-9593-0BD614C50F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C-418D-9593-0BD614C50F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C-418D-9593-0BD614C50F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C-418D-9593-0BD614C50F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C-418D-9593-0BD614C50F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C-418D-9593-0BD614C50F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C-418D-9593-0BD614C50F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C-418D-9593-0BD614C50F2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2">
                  <c:v>-0.17010101010101009</c:v>
                </c:pt>
                <c:pt idx="3">
                  <c:v>-0.10739806641445981</c:v>
                </c:pt>
                <c:pt idx="4">
                  <c:v>-0.44848696868987226</c:v>
                </c:pt>
                <c:pt idx="5">
                  <c:v>-0.30032560812104958</c:v>
                </c:pt>
                <c:pt idx="12">
                  <c:v>-0.26318853011457632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5C-418D-9593-0BD614C5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2-4126-A290-83A31349308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2-4126-A290-83A31349308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2-4126-A290-83A3134930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2-4126-A290-83A31349308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2-4126-A290-83A3134930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02-4126-A290-83A3134930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2">
                  <c:v>5135</c:v>
                </c:pt>
                <c:pt idx="3">
                  <c:v>2670</c:v>
                </c:pt>
                <c:pt idx="4">
                  <c:v>122</c:v>
                </c:pt>
                <c:pt idx="5">
                  <c:v>136</c:v>
                </c:pt>
                <c:pt idx="12">
                  <c:v>17804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02-4126-A290-83A31349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02-4126-A290-83A3134930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02-4126-A290-83A3134930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2-4126-A290-83A3134930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2-4126-A290-83A3134930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2-4126-A290-83A3134930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2-4126-A290-83A3134930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2-4126-A290-83A3134930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2-4126-A290-83A3134930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2-4126-A290-83A3134930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2-4126-A290-83A3134930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2-4126-A290-83A3134930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2-4126-A290-83A3134930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2-4126-A290-83A3134930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2-4126-A290-83A3134930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2-4126-A290-83A31349308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2">
                  <c:v>0.27609343936381703</c:v>
                </c:pt>
                <c:pt idx="3">
                  <c:v>0.78237650200267028</c:v>
                </c:pt>
                <c:pt idx="4">
                  <c:v>-0.36787564766839376</c:v>
                </c:pt>
                <c:pt idx="5">
                  <c:v>3.8571428571428568</c:v>
                </c:pt>
                <c:pt idx="12">
                  <c:v>9.7724890560453748E-2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02-4126-A290-83A31349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2D-4ACD-B28B-75E0D4A262C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D-4ACD-B28B-75E0D4A262C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2D-4ACD-B28B-75E0D4A262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D-4ACD-B28B-75E0D4A262C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2D-4ACD-B28B-75E0D4A262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2D-4ACD-B28B-75E0D4A262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2">
                  <c:v>325</c:v>
                </c:pt>
                <c:pt idx="3">
                  <c:v>1127</c:v>
                </c:pt>
                <c:pt idx="4">
                  <c:v>1032</c:v>
                </c:pt>
                <c:pt idx="5">
                  <c:v>1679</c:v>
                </c:pt>
                <c:pt idx="12">
                  <c:v>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2D-4ACD-B28B-75E0D4A26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2D-4ACD-B28B-75E0D4A262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2D-4ACD-B28B-75E0D4A262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2D-4ACD-B28B-75E0D4A262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2D-4ACD-B28B-75E0D4A262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2D-4ACD-B28B-75E0D4A262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2D-4ACD-B28B-75E0D4A262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2D-4ACD-B28B-75E0D4A262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2D-4ACD-B28B-75E0D4A262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2D-4ACD-B28B-75E0D4A262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2D-4ACD-B28B-75E0D4A262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2D-4ACD-B28B-75E0D4A262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2D-4ACD-B28B-75E0D4A262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2D-4ACD-B28B-75E0D4A262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2D-4ACD-B28B-75E0D4A262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2D-4ACD-B28B-75E0D4A262C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2">
                  <c:v>-0.78716437459070066</c:v>
                </c:pt>
                <c:pt idx="3">
                  <c:v>0.37439024390243913</c:v>
                </c:pt>
                <c:pt idx="4">
                  <c:v>-0.29508196721311475</c:v>
                </c:pt>
                <c:pt idx="5">
                  <c:v>-0.10501066098081024</c:v>
                </c:pt>
                <c:pt idx="12">
                  <c:v>-0.34329405162738491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2D-4ACD-B28B-75E0D4A26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14-4857-8716-720EF97C474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4-4857-8716-720EF97C474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14-4857-8716-720EF97C47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4-4857-8716-720EF97C474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14-4857-8716-720EF97C47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14-4857-8716-720EF97C47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2">
                  <c:v>2401</c:v>
                </c:pt>
                <c:pt idx="3">
                  <c:v>897</c:v>
                </c:pt>
                <c:pt idx="4">
                  <c:v>79</c:v>
                </c:pt>
                <c:pt idx="5">
                  <c:v>166</c:v>
                </c:pt>
                <c:pt idx="12">
                  <c:v>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14-4857-8716-720EF97C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14-4857-8716-720EF97C47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14-4857-8716-720EF97C47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14-4857-8716-720EF97C47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14-4857-8716-720EF97C47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14-4857-8716-720EF97C47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14-4857-8716-720EF97C47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14-4857-8716-720EF97C47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14-4857-8716-720EF97C47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14-4857-8716-720EF97C47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14-4857-8716-720EF97C47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14-4857-8716-720EF97C47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14-4857-8716-720EF97C47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14-4857-8716-720EF97C47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14-4857-8716-720EF97C47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14-4857-8716-720EF97C474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2">
                  <c:v>-0.15842972309849279</c:v>
                </c:pt>
                <c:pt idx="3">
                  <c:v>-2.5000000000000022E-2</c:v>
                </c:pt>
                <c:pt idx="4">
                  <c:v>0.11267605633802824</c:v>
                </c:pt>
                <c:pt idx="5">
                  <c:v>5.916666666666667</c:v>
                </c:pt>
                <c:pt idx="12">
                  <c:v>-0.16211310661062284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14-4857-8716-720EF97C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5-40AD-8DE4-424613F293E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5-40AD-8DE4-424613F293E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5-40AD-8DE4-424613F293E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5-40AD-8DE4-424613F293E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5-40AD-8DE4-424613F293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C5-40AD-8DE4-424613F293E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2">
                  <c:v>166403</c:v>
                </c:pt>
                <c:pt idx="3">
                  <c:v>160144</c:v>
                </c:pt>
                <c:pt idx="4">
                  <c:v>143215</c:v>
                </c:pt>
                <c:pt idx="5">
                  <c:v>156124</c:v>
                </c:pt>
                <c:pt idx="12">
                  <c:v>963996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C5-40AD-8DE4-424613F29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C5-40AD-8DE4-424613F293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C5-40AD-8DE4-424613F293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5-40AD-8DE4-424613F293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5-40AD-8DE4-424613F293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5-40AD-8DE4-424613F293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5-40AD-8DE4-424613F293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5-40AD-8DE4-424613F293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5-40AD-8DE4-424613F293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5-40AD-8DE4-424613F293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5-40AD-8DE4-424613F293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5-40AD-8DE4-424613F293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5-40AD-8DE4-424613F293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5-40AD-8DE4-424613F293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5-40AD-8DE4-424613F293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5-40AD-8DE4-424613F293E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2">
                  <c:v>-5.9179058065245704E-2</c:v>
                </c:pt>
                <c:pt idx="3">
                  <c:v>3.5445034979503687E-2</c:v>
                </c:pt>
                <c:pt idx="4">
                  <c:v>-0.10448087841724818</c:v>
                </c:pt>
                <c:pt idx="5">
                  <c:v>-6.2948323817888507E-3</c:v>
                </c:pt>
                <c:pt idx="12">
                  <c:v>-2.5021846074179566E-2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C5-40AD-8DE4-424613F29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2-4A1C-AC3B-E60D50810F8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A1C-AC3B-E60D50810F8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2-4A1C-AC3B-E60D50810F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2-4A1C-AC3B-E60D50810F8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2-4A1C-AC3B-E60D50810F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2-4A1C-AC3B-E60D50810F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2">
                  <c:v>134131</c:v>
                </c:pt>
                <c:pt idx="3">
                  <c:v>131324</c:v>
                </c:pt>
                <c:pt idx="4">
                  <c:v>120839</c:v>
                </c:pt>
                <c:pt idx="5">
                  <c:v>131926</c:v>
                </c:pt>
                <c:pt idx="12">
                  <c:v>793790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2-4A1C-AC3B-E60D5081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C2-4A1C-AC3B-E60D50810F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C2-4A1C-AC3B-E60D50810F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2-4A1C-AC3B-E60D50810F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2-4A1C-AC3B-E60D50810F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2-4A1C-AC3B-E60D50810F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2-4A1C-AC3B-E60D50810F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2-4A1C-AC3B-E60D50810F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2-4A1C-AC3B-E60D50810F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2-4A1C-AC3B-E60D50810F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2-4A1C-AC3B-E60D50810F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2-4A1C-AC3B-E60D50810F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2-4A1C-AC3B-E60D50810F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2-4A1C-AC3B-E60D50810F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2-4A1C-AC3B-E60D50810F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2-4A1C-AC3B-E60D50810F8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2">
                  <c:v>-8.0456854531868016E-2</c:v>
                </c:pt>
                <c:pt idx="3">
                  <c:v>2.2208146039546239E-3</c:v>
                </c:pt>
                <c:pt idx="4">
                  <c:v>-0.12977819386432377</c:v>
                </c:pt>
                <c:pt idx="5">
                  <c:v>-3.8559362178155809E-2</c:v>
                </c:pt>
                <c:pt idx="12">
                  <c:v>-5.1853674501494251E-2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C2-4A1C-AC3B-E60D5081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E-4361-B5A8-C153F17121E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E-4361-B5A8-C153F17121E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4E-4361-B5A8-C153F17121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E-4361-B5A8-C153F17121E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E-4361-B5A8-C153F17121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4E-4361-B5A8-C153F17121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2">
                  <c:v>110011</c:v>
                </c:pt>
                <c:pt idx="3">
                  <c:v>107149</c:v>
                </c:pt>
                <c:pt idx="4">
                  <c:v>94476</c:v>
                </c:pt>
                <c:pt idx="5">
                  <c:v>106243</c:v>
                </c:pt>
                <c:pt idx="12">
                  <c:v>638814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E-4361-B5A8-C153F1712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4E-4361-B5A8-C153F17121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4E-4361-B5A8-C153F17121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4E-4361-B5A8-C153F17121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4E-4361-B5A8-C153F17121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4E-4361-B5A8-C153F17121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4E-4361-B5A8-C153F17121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4E-4361-B5A8-C153F17121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4E-4361-B5A8-C153F17121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4E-4361-B5A8-C153F17121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4E-4361-B5A8-C153F17121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4E-4361-B5A8-C153F17121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4E-4361-B5A8-C153F17121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4E-4361-B5A8-C153F17121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4E-4361-B5A8-C153F17121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4E-4361-B5A8-C153F17121E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2">
                  <c:v>-5.6549890656489854E-2</c:v>
                </c:pt>
                <c:pt idx="3">
                  <c:v>1.0931310262352056E-3</c:v>
                </c:pt>
                <c:pt idx="4">
                  <c:v>-0.12551371764967234</c:v>
                </c:pt>
                <c:pt idx="5">
                  <c:v>2.0939247884852463E-3</c:v>
                </c:pt>
                <c:pt idx="12">
                  <c:v>-3.9731226841238976E-2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4E-4361-B5A8-C153F1712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77-42FC-91F2-51D2A8BFB50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2FC-91F2-51D2A8BFB50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77-42FC-91F2-51D2A8BFB5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77-42FC-91F2-51D2A8BFB50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77-42FC-91F2-51D2A8BFB5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77-42FC-91F2-51D2A8BFB5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2">
                  <c:v>24120</c:v>
                </c:pt>
                <c:pt idx="3">
                  <c:v>24175</c:v>
                </c:pt>
                <c:pt idx="4">
                  <c:v>26363</c:v>
                </c:pt>
                <c:pt idx="5">
                  <c:v>25683</c:v>
                </c:pt>
                <c:pt idx="12">
                  <c:v>154976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77-42FC-91F2-51D2A8BF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77-42FC-91F2-51D2A8BFB5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77-42FC-91F2-51D2A8BFB5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77-42FC-91F2-51D2A8BFB5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77-42FC-91F2-51D2A8BFB5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77-42FC-91F2-51D2A8BFB5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7-42FC-91F2-51D2A8BFB5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7-42FC-91F2-51D2A8BFB5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7-42FC-91F2-51D2A8BFB5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7-42FC-91F2-51D2A8BFB5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7-42FC-91F2-51D2A8BFB5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7-42FC-91F2-51D2A8BFB5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77-42FC-91F2-51D2A8BFB5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77-42FC-91F2-51D2A8BFB5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77-42FC-91F2-51D2A8BFB5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77-42FC-91F2-51D2A8BFB50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2">
                  <c:v>-0.17572278039778555</c:v>
                </c:pt>
                <c:pt idx="3">
                  <c:v>7.2496979292528962E-3</c:v>
                </c:pt>
                <c:pt idx="4">
                  <c:v>-0.14472488969634056</c:v>
                </c:pt>
                <c:pt idx="5">
                  <c:v>-0.17672137453519687</c:v>
                </c:pt>
                <c:pt idx="12">
                  <c:v>-9.8751432044057563E-2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77-42FC-91F2-51D2A8BF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A-4FA2-AF84-ED93A8BDEA6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A-4FA2-AF84-ED93A8BDEA6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A-4FA2-AF84-ED93A8BDEA6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A-4FA2-AF84-ED93A8BDEA6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A-4FA2-AF84-ED93A8BDEA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6A-4FA2-AF84-ED93A8BDEA6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2">
                  <c:v>32272</c:v>
                </c:pt>
                <c:pt idx="3">
                  <c:v>28820</c:v>
                </c:pt>
                <c:pt idx="4">
                  <c:v>22376</c:v>
                </c:pt>
                <c:pt idx="5">
                  <c:v>24198</c:v>
                </c:pt>
                <c:pt idx="12">
                  <c:v>170206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6A-4FA2-AF84-ED93A8BD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6A-4FA2-AF84-ED93A8BDEA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6A-4FA2-AF84-ED93A8BDEA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A-4FA2-AF84-ED93A8BDEA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A-4FA2-AF84-ED93A8BDEA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A-4FA2-AF84-ED93A8BDEA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A-4FA2-AF84-ED93A8BDEA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A-4FA2-AF84-ED93A8BDEA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6A-4FA2-AF84-ED93A8BDEA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6A-4FA2-AF84-ED93A8BDEA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6A-4FA2-AF84-ED93A8BDEA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6A-4FA2-AF84-ED93A8BDEA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6A-4FA2-AF84-ED93A8BDEA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6A-4FA2-AF84-ED93A8BDEA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6A-4FA2-AF84-ED93A8BDEA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6A-4FA2-AF84-ED93A8BDEA6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2">
                  <c:v>4.0931522755862426E-2</c:v>
                </c:pt>
                <c:pt idx="3">
                  <c:v>0.21968767192856231</c:v>
                </c:pt>
                <c:pt idx="4">
                  <c:v>6.2286365362704155E-2</c:v>
                </c:pt>
                <c:pt idx="5">
                  <c:v>0.21622436670687573</c:v>
                </c:pt>
                <c:pt idx="12">
                  <c:v>0.12321987144799196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6A-4FA2-AF84-ED93A8BD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6-4056-A752-91E3C08E1CB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6-4056-A752-91E3C08E1CB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B6-4056-A752-91E3C08E1C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6-4056-A752-91E3C08E1CB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6-4056-A752-91E3C08E1C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B6-4056-A752-91E3C08E1C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12">
                  <c:v>7.0848197552640286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B6-4056-A752-91E3C08E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B6-4056-A752-91E3C08E1C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B6-4056-A752-91E3C08E1C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B6-4056-A752-91E3C08E1C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B6-4056-A752-91E3C08E1C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B6-4056-A752-91E3C08E1C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B6-4056-A752-91E3C08E1C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6-4056-A752-91E3C08E1C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6-4056-A752-91E3C08E1C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6-4056-A752-91E3C08E1C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B6-4056-A752-91E3C08E1C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B6-4056-A752-91E3C08E1C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B6-4056-A752-91E3C08E1C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B6-4056-A752-91E3C08E1C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6-4056-A752-91E3C08E1C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6-4056-A752-91E3C08E1CB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12">
                  <c:v>0.14252151482364717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B6-4056-A752-91E3C08E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5-41E3-B0AB-B1E9B069F56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1E3-B0AB-B1E9B069F56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5-41E3-B0AB-B1E9B069F5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5-41E3-B0AB-B1E9B069F56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5-41E3-B0AB-B1E9B069F5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65-41E3-B0AB-B1E9B069F5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2">
                  <c:v>3.7395048439181915</c:v>
                </c:pt>
                <c:pt idx="3">
                  <c:v>3.6893333333333334</c:v>
                </c:pt>
                <c:pt idx="4">
                  <c:v>3.8170005414185164</c:v>
                </c:pt>
                <c:pt idx="5">
                  <c:v>3.2416153319644079</c:v>
                </c:pt>
                <c:pt idx="12">
                  <c:v>3.6942654979406484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65-41E3-B0AB-B1E9B069F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65-41E3-B0AB-B1E9B069F5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65-41E3-B0AB-B1E9B069F5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65-41E3-B0AB-B1E9B069F5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65-41E3-B0AB-B1E9B069F5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65-41E3-B0AB-B1E9B069F5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5-41E3-B0AB-B1E9B069F5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5-41E3-B0AB-B1E9B069F5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5-41E3-B0AB-B1E9B069F5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5-41E3-B0AB-B1E9B069F5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5-41E3-B0AB-B1E9B069F5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5-41E3-B0AB-B1E9B069F5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5-41E3-B0AB-B1E9B069F5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5-41E3-B0AB-B1E9B069F5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5-41E3-B0AB-B1E9B069F5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5-41E3-B0AB-B1E9B069F56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2">
                  <c:v>0.60617151058485819</c:v>
                </c:pt>
                <c:pt idx="3">
                  <c:v>-0.10025451916124384</c:v>
                </c:pt>
                <c:pt idx="4">
                  <c:v>0.80204133924263266</c:v>
                </c:pt>
                <c:pt idx="5">
                  <c:v>-0.1647489694254971</c:v>
                </c:pt>
                <c:pt idx="12">
                  <c:v>0.38397377842624358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65-41E3-B0AB-B1E9B069F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9-463E-9778-5B46B2D59301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9-463E-9778-5B46B2D59301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9-463E-9778-5B46B2D593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9-463E-9778-5B46B2D59301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9-463E-9778-5B46B2D593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F9-463E-9778-5B46B2D5930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2">
                  <c:v>4.6043046357615891</c:v>
                </c:pt>
                <c:pt idx="3">
                  <c:v>4.6322350845948357</c:v>
                </c:pt>
                <c:pt idx="4">
                  <c:v>5.5975460122699383</c:v>
                </c:pt>
                <c:pt idx="5">
                  <c:v>4.7594529364440872</c:v>
                </c:pt>
                <c:pt idx="12">
                  <c:v>4.9845446950710111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F9-463E-9778-5B46B2D5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F9-463E-9778-5B46B2D593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F9-463E-9778-5B46B2D593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F9-463E-9778-5B46B2D593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F9-463E-9778-5B46B2D593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F9-463E-9778-5B46B2D593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9-463E-9778-5B46B2D593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9-463E-9778-5B46B2D593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9-463E-9778-5B46B2D593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9-463E-9778-5B46B2D593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9-463E-9778-5B46B2D593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9-463E-9778-5B46B2D593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9-463E-9778-5B46B2D593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9-463E-9778-5B46B2D593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9-463E-9778-5B46B2D593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9-463E-9778-5B46B2D5930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2">
                  <c:v>0.48991349185015043</c:v>
                </c:pt>
                <c:pt idx="3">
                  <c:v>-0.16705443583145207</c:v>
                </c:pt>
                <c:pt idx="4">
                  <c:v>0.66493145701387402</c:v>
                </c:pt>
                <c:pt idx="5">
                  <c:v>-4.008086308971226E-2</c:v>
                </c:pt>
                <c:pt idx="12">
                  <c:v>0.33543983573597291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F9-463E-9778-5B46B2D5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8-4B24-B728-1F5C2C9FA7A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8-4B24-B728-1F5C2C9FA7A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38-4B24-B728-1F5C2C9FA7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8-4B24-B728-1F5C2C9FA7A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8-4B24-B728-1F5C2C9FA7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38-4B24-B728-1F5C2C9FA7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2">
                  <c:v>2.1323076923076925</c:v>
                </c:pt>
                <c:pt idx="3">
                  <c:v>2.7497781721384205</c:v>
                </c:pt>
                <c:pt idx="4">
                  <c:v>2.4108527131782944</c:v>
                </c:pt>
                <c:pt idx="5">
                  <c:v>2.1179273377010124</c:v>
                </c:pt>
                <c:pt idx="12">
                  <c:v>2.3744926297799616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38-4B24-B728-1F5C2C9F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38-4B24-B728-1F5C2C9FA7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38-4B24-B728-1F5C2C9FA7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38-4B24-B728-1F5C2C9FA7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38-4B24-B728-1F5C2C9FA7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8-4B24-B728-1F5C2C9FA7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8-4B24-B728-1F5C2C9FA7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8-4B24-B728-1F5C2C9FA7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8-4B24-B728-1F5C2C9FA7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8-4B24-B728-1F5C2C9FA7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8-4B24-B728-1F5C2C9FA7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8-4B24-B728-1F5C2C9FA7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8-4B24-B728-1F5C2C9FA7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8-4B24-B728-1F5C2C9FA7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8-4B24-B728-1F5C2C9FA7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8-4B24-B728-1F5C2C9FA7A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2">
                  <c:v>-0.47869427232884965</c:v>
                </c:pt>
                <c:pt idx="3">
                  <c:v>-0.34656329127621355</c:v>
                </c:pt>
                <c:pt idx="4">
                  <c:v>0.36781992629304838</c:v>
                </c:pt>
                <c:pt idx="5">
                  <c:v>-0.65126242775740995</c:v>
                </c:pt>
                <c:pt idx="12">
                  <c:v>-0.20140523778457275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38-4B24-B728-1F5C2C9F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D-4ADE-8095-5BC8DA01D53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D-4ADE-8095-5BC8DA01D53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D-4ADE-8095-5BC8DA01D5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D-4ADE-8095-5BC8DA01D53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D-4ADE-8095-5BC8DA01D5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4D-4ADE-8095-5BC8DA01D5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2">
                  <c:v>23125</c:v>
                </c:pt>
                <c:pt idx="3">
                  <c:v>21253</c:v>
                </c:pt>
                <c:pt idx="4">
                  <c:v>17689</c:v>
                </c:pt>
                <c:pt idx="5">
                  <c:v>20237</c:v>
                </c:pt>
                <c:pt idx="12">
                  <c:v>126596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4D-4ADE-8095-5BC8DA01D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4D-4ADE-8095-5BC8DA01D5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4D-4ADE-8095-5BC8DA01D5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4D-4ADE-8095-5BC8DA01D5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4D-4ADE-8095-5BC8DA01D5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4D-4ADE-8095-5BC8DA01D5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4D-4ADE-8095-5BC8DA01D5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4D-4ADE-8095-5BC8DA01D5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4D-4ADE-8095-5BC8DA01D5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4D-4ADE-8095-5BC8DA01D5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4D-4ADE-8095-5BC8DA01D5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4D-4ADE-8095-5BC8DA01D5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4D-4ADE-8095-5BC8DA01D5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4D-4ADE-8095-5BC8DA01D5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4D-4ADE-8095-5BC8DA01D5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4D-4ADE-8095-5BC8DA01D53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2">
                  <c:v>-7.559162136232811E-2</c:v>
                </c:pt>
                <c:pt idx="3">
                  <c:v>2.0699260397656349E-2</c:v>
                </c:pt>
                <c:pt idx="4">
                  <c:v>-0.16730217012662996</c:v>
                </c:pt>
                <c:pt idx="5">
                  <c:v>6.4654100561993832E-3</c:v>
                </c:pt>
                <c:pt idx="12">
                  <c:v>-3.6442793643061577E-2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4D-4ADE-8095-5BC8DA01D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4-4E07-B6E5-C3B7252860F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4-4E07-B6E5-C3B7252860F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4-4E07-B6E5-C3B7252860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4-4E07-B6E5-C3B7252860F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4-4E07-B6E5-C3B7252860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4-4E07-B6E5-C3B7252860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2">
                  <c:v>7.0455783783783783</c:v>
                </c:pt>
                <c:pt idx="3">
                  <c:v>7.1445442996282882</c:v>
                </c:pt>
                <c:pt idx="4">
                  <c:v>7.6977217479789699</c:v>
                </c:pt>
                <c:pt idx="5">
                  <c:v>7.2467262934229382</c:v>
                </c:pt>
                <c:pt idx="12">
                  <c:v>7.3384230149451799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24-4E07-B6E5-C3B725286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24-4E07-B6E5-C3B7252860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24-4E07-B6E5-C3B7252860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24-4E07-B6E5-C3B7252860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24-4E07-B6E5-C3B7252860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24-4E07-B6E5-C3B7252860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4-4E07-B6E5-C3B7252860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4-4E07-B6E5-C3B7252860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4-4E07-B6E5-C3B7252860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4-4E07-B6E5-C3B7252860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4-4E07-B6E5-C3B7252860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4-4E07-B6E5-C3B7252860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4-4E07-B6E5-C3B7252860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4-4E07-B6E5-C3B7252860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24-4E07-B6E5-C3B7252860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24-4E07-B6E5-C3B7252860F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2">
                  <c:v>0.26839577524438418</c:v>
                </c:pt>
                <c:pt idx="3">
                  <c:v>-3.1567505193534906E-2</c:v>
                </c:pt>
                <c:pt idx="4">
                  <c:v>0.48249790953807192</c:v>
                </c:pt>
                <c:pt idx="5">
                  <c:v>-0.10394760124061175</c:v>
                </c:pt>
                <c:pt idx="12">
                  <c:v>9.0988015249631182E-2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24-4E07-B6E5-C3B725286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A-4B5F-97CC-654DEF9FDDAD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A-4B5F-97CC-654DEF9FDDAD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A-4B5F-97CC-654DEF9FDD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A-4B5F-97CC-654DEF9FDDAD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A-4B5F-97CC-654DEF9FDD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AA-4B5F-97CC-654DEF9FDD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2">
                  <c:v>7.1928329509450455</c:v>
                </c:pt>
                <c:pt idx="3">
                  <c:v>7.4496042216358838</c:v>
                </c:pt>
                <c:pt idx="4">
                  <c:v>7.6742393092105265</c:v>
                </c:pt>
                <c:pt idx="5">
                  <c:v>7.4459115805946796</c:v>
                </c:pt>
                <c:pt idx="12">
                  <c:v>7.5974550950824282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AA-4B5F-97CC-654DEF9F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AA-4B5F-97CC-654DEF9FDD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AA-4B5F-97CC-654DEF9FDD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AA-4B5F-97CC-654DEF9FDD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AA-4B5F-97CC-654DEF9FDD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AA-4B5F-97CC-654DEF9FDD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AA-4B5F-97CC-654DEF9FDD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A-4B5F-97CC-654DEF9FDD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A-4B5F-97CC-654DEF9FDD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A-4B5F-97CC-654DEF9FDD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A-4B5F-97CC-654DEF9FDD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A-4B5F-97CC-654DEF9FDD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A-4B5F-97CC-654DEF9FDD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A-4B5F-97CC-654DEF9FDD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A-4B5F-97CC-654DEF9FDD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A-4B5F-97CC-654DEF9FDDAD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2">
                  <c:v>0.60638509493657544</c:v>
                </c:pt>
                <c:pt idx="3">
                  <c:v>0.19328251059656143</c:v>
                </c:pt>
                <c:pt idx="4">
                  <c:v>0.435524621316147</c:v>
                </c:pt>
                <c:pt idx="5">
                  <c:v>-2.584311083499724E-2</c:v>
                </c:pt>
                <c:pt idx="12">
                  <c:v>0.32326862791350486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AA-4B5F-97CC-654DEF9F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3-4B51-A904-7D1807907BD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3-4B51-A904-7D1807907BD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E3-4B51-A904-7D1807907B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3-4B51-A904-7D1807907BD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3-4B51-A904-7D1807907B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E3-4B51-A904-7D1807907B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2">
                  <c:v>8.2895294616362865</c:v>
                </c:pt>
                <c:pt idx="3">
                  <c:v>7.8938468764678253</c:v>
                </c:pt>
                <c:pt idx="4">
                  <c:v>12.54282267792521</c:v>
                </c:pt>
                <c:pt idx="5">
                  <c:v>9.0062460961898818</c:v>
                </c:pt>
                <c:pt idx="12">
                  <c:v>8.7567204301075261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E3-4B51-A904-7D180790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E3-4B51-A904-7D1807907B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E3-4B51-A904-7D1807907BD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6E3-4B51-A904-7D1807907BD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6E3-4B51-A904-7D1807907B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E3-4B51-A904-7D1807907B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E3-4B51-A904-7D1807907B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E3-4B51-A904-7D1807907B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3-4B51-A904-7D1807907B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3-4B51-A904-7D1807907B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3-4B51-A904-7D1807907B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3-4B51-A904-7D1807907B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3-4B51-A904-7D1807907B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3-4B51-A904-7D1807907B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3-4B51-A904-7D1807907B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3-4B51-A904-7D1807907B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3-4B51-A904-7D1807907B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3-4B51-A904-7D1807907BD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2">
                  <c:v>0.3706263111111987</c:v>
                </c:pt>
                <c:pt idx="3">
                  <c:v>-2.0306814254189662</c:v>
                </c:pt>
                <c:pt idx="4">
                  <c:v>3.4416923983297316</c:v>
                </c:pt>
                <c:pt idx="5">
                  <c:v>0.34700813788650287</c:v>
                </c:pt>
                <c:pt idx="12">
                  <c:v>-0.14142850787763095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E3-4B51-A904-7D180790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3-463A-8A3E-BF157429224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3-463A-8A3E-BF157429224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3-463A-8A3E-BF15742922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3-463A-8A3E-BF157429224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3-463A-8A3E-BF15742922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83-463A-8A3E-BF15742922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2">
                  <c:v>6.5350000000000001</c:v>
                </c:pt>
                <c:pt idx="3">
                  <c:v>6.1740909090909089</c:v>
                </c:pt>
                <c:pt idx="4">
                  <c:v>7.4310954063604244</c:v>
                </c:pt>
                <c:pt idx="5">
                  <c:v>7.2542975696502667</c:v>
                </c:pt>
                <c:pt idx="12">
                  <c:v>6.7518705411519058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83-463A-8A3E-BF157429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83-463A-8A3E-BF15742922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83-463A-8A3E-BF15742922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83-463A-8A3E-BF15742922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83-463A-8A3E-BF15742922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83-463A-8A3E-BF15742922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3-463A-8A3E-BF15742922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3-463A-8A3E-BF15742922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3-463A-8A3E-BF15742922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83-463A-8A3E-BF15742922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83-463A-8A3E-BF15742922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83-463A-8A3E-BF15742922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83-463A-8A3E-BF15742922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83-463A-8A3E-BF15742922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83-463A-8A3E-BF15742922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83-463A-8A3E-BF157429224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2">
                  <c:v>-0.48818015453436381</c:v>
                </c:pt>
                <c:pt idx="3">
                  <c:v>0.1879929628033894</c:v>
                </c:pt>
                <c:pt idx="4">
                  <c:v>0.37699770753119566</c:v>
                </c:pt>
                <c:pt idx="5">
                  <c:v>0.40756097291366977</c:v>
                </c:pt>
                <c:pt idx="12">
                  <c:v>7.0414044612583382E-3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83-463A-8A3E-BF157429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0-44C8-9555-9ABA1954648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C8-9555-9ABA1954648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0-44C8-9555-9ABA19546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0-44C8-9555-9ABA1954648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0-44C8-9555-9ABA195464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E0-44C8-9555-9ABA19546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12">
                  <c:v>7.46218487394958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E0-44C8-9555-9ABA1954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E0-44C8-9555-9ABA195464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E0-44C8-9555-9ABA195464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E0-44C8-9555-9ABA195464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E0-44C8-9555-9ABA195464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E0-44C8-9555-9ABA195464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E0-44C8-9555-9ABA195464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E0-44C8-9555-9ABA195464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E0-44C8-9555-9ABA195464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E0-44C8-9555-9ABA195464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E0-44C8-9555-9ABA195464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E0-44C8-9555-9ABA195464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E0-44C8-9555-9ABA195464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E0-44C8-9555-9ABA195464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E0-44C8-9555-9ABA195464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E0-44C8-9555-9ABA1954648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12">
                  <c:v>-0.67459324155193912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E0-44C8-9555-9ABA1954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8-427D-8236-C3052977311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8-427D-8236-C3052977311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8-427D-8236-C305297731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8-427D-8236-C3052977311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A8-427D-8236-C305297731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A8-427D-8236-C305297731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2">
                  <c:v>7.5100548446069473</c:v>
                </c:pt>
                <c:pt idx="3">
                  <c:v>7.1983050847457628</c:v>
                </c:pt>
                <c:pt idx="4">
                  <c:v>11.260714285714286</c:v>
                </c:pt>
                <c:pt idx="5">
                  <c:v>9.2015113350125937</c:v>
                </c:pt>
                <c:pt idx="12">
                  <c:v>8.0063249001331567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A8-427D-8236-C3052977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A8-427D-8236-C305297731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A8-427D-8236-C305297731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8-427D-8236-C305297731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8-427D-8236-C305297731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8-427D-8236-C305297731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8-427D-8236-C305297731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8-427D-8236-C305297731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8-427D-8236-C305297731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8-427D-8236-C305297731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A8-427D-8236-C305297731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A8-427D-8236-C305297731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A8-427D-8236-C305297731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A8-427D-8236-C305297731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A8-427D-8236-C305297731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A8-427D-8236-C3052977311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2">
                  <c:v>-2.5305131067115108</c:v>
                </c:pt>
                <c:pt idx="3">
                  <c:v>-1.1490633363068694</c:v>
                </c:pt>
                <c:pt idx="4">
                  <c:v>0.41251694226077618</c:v>
                </c:pt>
                <c:pt idx="5">
                  <c:v>-2.8841368131355551</c:v>
                </c:pt>
                <c:pt idx="12">
                  <c:v>-2.0528430505602184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A8-427D-8236-C3052977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8-4402-A206-B8940DE9874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8-4402-A206-B8940DE9874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8-4402-A206-B8940DE987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8-4402-A206-B8940DE9874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8-4402-A206-B8940DE987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38-4402-A206-B8940DE987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2">
                  <c:v>7.7165354330708658</c:v>
                </c:pt>
                <c:pt idx="3">
                  <c:v>5.963093145869947</c:v>
                </c:pt>
                <c:pt idx="4">
                  <c:v>11.962085308056873</c:v>
                </c:pt>
                <c:pt idx="5">
                  <c:v>7.7861842105263159</c:v>
                </c:pt>
                <c:pt idx="12">
                  <c:v>7.46218487394958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38-4402-A206-B8940DE9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38-4402-A206-B8940DE987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38-4402-A206-B8940DE987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38-4402-A206-B8940DE987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38-4402-A206-B8940DE987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38-4402-A206-B8940DE987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8-4402-A206-B8940DE987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8-4402-A206-B8940DE987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8-4402-A206-B8940DE987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8-4402-A206-B8940DE987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8-4402-A206-B8940DE987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8-4402-A206-B8940DE987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8-4402-A206-B8940DE987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8-4402-A206-B8940DE987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8-4402-A206-B8940DE987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8-4402-A206-B8940DE9874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2">
                  <c:v>1.2143541178973649E-2</c:v>
                </c:pt>
                <c:pt idx="3">
                  <c:v>-2.7175999234369845</c:v>
                </c:pt>
                <c:pt idx="4">
                  <c:v>3.8213817904689336</c:v>
                </c:pt>
                <c:pt idx="5">
                  <c:v>-0.3338908363779991</c:v>
                </c:pt>
                <c:pt idx="12">
                  <c:v>-0.67459324155193912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38-4402-A206-B8940DE9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7-4718-B225-14A3B4E85B5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7-4718-B225-14A3B4E85B5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F7-4718-B225-14A3B4E85B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F7-4718-B225-14A3B4E85B5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7-4718-B225-14A3B4E85B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F7-4718-B225-14A3B4E85B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2">
                  <c:v>7.9</c:v>
                </c:pt>
                <c:pt idx="3">
                  <c:v>8.34375</c:v>
                </c:pt>
                <c:pt idx="4">
                  <c:v>13.555555555555555</c:v>
                </c:pt>
                <c:pt idx="5">
                  <c:v>5.9130434782608692</c:v>
                </c:pt>
                <c:pt idx="12">
                  <c:v>7.919928825622776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F7-4718-B225-14A3B4E8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F7-4718-B225-14A3B4E85B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F7-4718-B225-14A3B4E85B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F7-4718-B225-14A3B4E85B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F7-4718-B225-14A3B4E85B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F7-4718-B225-14A3B4E85B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F7-4718-B225-14A3B4E85B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F7-4718-B225-14A3B4E85B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F7-4718-B225-14A3B4E85B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F7-4718-B225-14A3B4E85B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F7-4718-B225-14A3B4E85B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F7-4718-B225-14A3B4E85B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F7-4718-B225-14A3B4E85B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F7-4718-B225-14A3B4E85B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F7-4718-B225-14A3B4E85B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F7-4718-B225-14A3B4E85B5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2">
                  <c:v>-0.16412825651302576</c:v>
                </c:pt>
                <c:pt idx="3">
                  <c:v>0.9644396551724137</c:v>
                </c:pt>
                <c:pt idx="4">
                  <c:v>4.782828282828282</c:v>
                </c:pt>
                <c:pt idx="5">
                  <c:v>1.2463768115942022</c:v>
                </c:pt>
                <c:pt idx="12">
                  <c:v>-0.2549703679256119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F7-4718-B225-14A3B4E8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0-4BA6-8054-9A246AA9FB2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0-4BA6-8054-9A246AA9FB2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30-4BA6-8054-9A246AA9FB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30-4BA6-8054-9A246AA9FB2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0-4BA6-8054-9A246AA9FB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30-4BA6-8054-9A246AA9FB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2">
                  <c:v>7.2537764350453173</c:v>
                </c:pt>
                <c:pt idx="3">
                  <c:v>9.4421052631578952</c:v>
                </c:pt>
                <c:pt idx="4">
                  <c:v>5.6428571428571432</c:v>
                </c:pt>
                <c:pt idx="5">
                  <c:v>7.2173913043478262</c:v>
                </c:pt>
                <c:pt idx="12">
                  <c:v>8.0247026532479406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30-4BA6-8054-9A246AA9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30-4BA6-8054-9A246AA9FB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30-4BA6-8054-9A246AA9FB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30-4BA6-8054-9A246AA9FB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30-4BA6-8054-9A246AA9FB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30-4BA6-8054-9A246AA9FB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30-4BA6-8054-9A246AA9FB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30-4BA6-8054-9A246AA9FB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30-4BA6-8054-9A246AA9FB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30-4BA6-8054-9A246AA9FB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30-4BA6-8054-9A246AA9FB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30-4BA6-8054-9A246AA9FB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30-4BA6-8054-9A246AA9FB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30-4BA6-8054-9A246AA9FB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30-4BA6-8054-9A246AA9FB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30-4BA6-8054-9A246AA9FB2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2">
                  <c:v>0.8569154484982322</c:v>
                </c:pt>
                <c:pt idx="3">
                  <c:v>-0.1412280701754387</c:v>
                </c:pt>
                <c:pt idx="4">
                  <c:v>0.57142857142857206</c:v>
                </c:pt>
                <c:pt idx="5">
                  <c:v>2.4173913043478263</c:v>
                </c:pt>
                <c:pt idx="12">
                  <c:v>0.84992540855979826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30-4BA6-8054-9A246AA9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8-486E-8B63-653C5EB0A32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8-486E-8B63-653C5EB0A32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8-486E-8B63-653C5EB0A3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8-486E-8B63-653C5EB0A32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8-486E-8B63-653C5EB0A3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58-486E-8B63-653C5EB0A3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2">
                  <c:v>6.9178930739170204</c:v>
                </c:pt>
                <c:pt idx="3">
                  <c:v>6.8137684550908393</c:v>
                </c:pt>
                <c:pt idx="4">
                  <c:v>7.3308251433251437</c:v>
                </c:pt>
                <c:pt idx="5">
                  <c:v>6.7413964333520449</c:v>
                </c:pt>
                <c:pt idx="12">
                  <c:v>7.0848197552640286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58-486E-8B63-653C5EB0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58-486E-8B63-653C5EB0A3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58-486E-8B63-653C5EB0A3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58-486E-8B63-653C5EB0A3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58-486E-8B63-653C5EB0A3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8-486E-8B63-653C5EB0A3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8-486E-8B63-653C5EB0A3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8-486E-8B63-653C5EB0A3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8-486E-8B63-653C5EB0A3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8-486E-8B63-653C5EB0A3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8-486E-8B63-653C5EB0A3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8-486E-8B63-653C5EB0A3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8-486E-8B63-653C5EB0A3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8-486E-8B63-653C5EB0A3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8-486E-8B63-653C5EB0A3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8-486E-8B63-653C5EB0A32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2">
                  <c:v>0.45240104291833649</c:v>
                </c:pt>
                <c:pt idx="3">
                  <c:v>-0.15141956562521575</c:v>
                </c:pt>
                <c:pt idx="4">
                  <c:v>0.51074752807502666</c:v>
                </c:pt>
                <c:pt idx="5">
                  <c:v>-0.13715529380526004</c:v>
                </c:pt>
                <c:pt idx="12">
                  <c:v>0.14252151482364717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58-486E-8B63-653C5EB0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4-4DE4-B9B0-9E8DB8877706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4-4DE4-B9B0-9E8DB8877706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74-4DE4-B9B0-9E8DB88777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4-4DE4-B9B0-9E8DB8877706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4-4DE4-B9B0-9E8DB88777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74-4DE4-B9B0-9E8DB88777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2">
                  <c:v>9153</c:v>
                </c:pt>
                <c:pt idx="3">
                  <c:v>9475</c:v>
                </c:pt>
                <c:pt idx="4">
                  <c:v>9728</c:v>
                </c:pt>
                <c:pt idx="5">
                  <c:v>10224</c:v>
                </c:pt>
                <c:pt idx="12">
                  <c:v>56898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74-4DE4-B9B0-9E8DB887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74-4DE4-B9B0-9E8DB88777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74-4DE4-B9B0-9E8DB88777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74-4DE4-B9B0-9E8DB88777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74-4DE4-B9B0-9E8DB88777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74-4DE4-B9B0-9E8DB88777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4-4DE4-B9B0-9E8DB88777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74-4DE4-B9B0-9E8DB88777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4-4DE4-B9B0-9E8DB88777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4-4DE4-B9B0-9E8DB88777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4-4DE4-B9B0-9E8DB88777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4-4DE4-B9B0-9E8DB88777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4-4DE4-B9B0-9E8DB88777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4-4DE4-B9B0-9E8DB88777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4-4DE4-B9B0-9E8DB88777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4-4DE4-B9B0-9E8DB8877706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2">
                  <c:v>-3.0915828480677643E-2</c:v>
                </c:pt>
                <c:pt idx="3">
                  <c:v>5.5475103041105145E-2</c:v>
                </c:pt>
                <c:pt idx="4">
                  <c:v>-5.5625667410931001E-2</c:v>
                </c:pt>
                <c:pt idx="5">
                  <c:v>-1.1027278003482244E-2</c:v>
                </c:pt>
                <c:pt idx="12">
                  <c:v>-7.9026394815873147E-4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74-4DE4-B9B0-9E8DB887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8-48F0-B375-D54E2C8310E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8-48F0-B375-D54E2C8310E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98-48F0-B375-D54E2C8310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98-48F0-B375-D54E2C8310E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98-48F0-B375-D54E2C831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98-48F0-B375-D54E2C8310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2">
                  <c:v>6.8430692311616754</c:v>
                </c:pt>
                <c:pt idx="3">
                  <c:v>6.8284109816971714</c:v>
                </c:pt>
                <c:pt idx="4">
                  <c:v>7.8248397332124586</c:v>
                </c:pt>
                <c:pt idx="5">
                  <c:v>6.8711458333333333</c:v>
                </c:pt>
                <c:pt idx="12">
                  <c:v>7.1727147865688368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98-48F0-B375-D54E2C831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98-48F0-B375-D54E2C8310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98-48F0-B375-D54E2C8310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98-48F0-B375-D54E2C831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98-48F0-B375-D54E2C831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98-48F0-B375-D54E2C831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98-48F0-B375-D54E2C831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98-48F0-B375-D54E2C831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8-48F0-B375-D54E2C831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8-48F0-B375-D54E2C831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8-48F0-B375-D54E2C831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8-48F0-B375-D54E2C831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8-48F0-B375-D54E2C831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8-48F0-B375-D54E2C831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8-48F0-B375-D54E2C831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8-48F0-B375-D54E2C8310E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2">
                  <c:v>0.26002924560341167</c:v>
                </c:pt>
                <c:pt idx="3">
                  <c:v>-0.25905115590559813</c:v>
                </c:pt>
                <c:pt idx="4">
                  <c:v>0.75313470163779961</c:v>
                </c:pt>
                <c:pt idx="5">
                  <c:v>-0.24850341691312572</c:v>
                </c:pt>
                <c:pt idx="12">
                  <c:v>7.6880570354910915E-2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98-48F0-B375-D54E2C831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9-4C70-9710-2FFEC2D11931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9-4C70-9710-2FFEC2D11931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9-4C70-9710-2FFEC2D1193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9-4C70-9710-2FFEC2D11931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9-4C70-9710-2FFEC2D119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39-4C70-9710-2FFEC2D1193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2">
                  <c:v>7.0097489486427937</c:v>
                </c:pt>
                <c:pt idx="3">
                  <c:v>6.8985964460468709</c:v>
                </c:pt>
                <c:pt idx="4">
                  <c:v>8.7607566765578628</c:v>
                </c:pt>
                <c:pt idx="5">
                  <c:v>7.2048691170486912</c:v>
                </c:pt>
                <c:pt idx="12">
                  <c:v>7.4206491183235368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39-4C70-9710-2FFEC2D1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39-4C70-9710-2FFEC2D119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39-4C70-9710-2FFEC2D119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39-4C70-9710-2FFEC2D119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39-4C70-9710-2FFEC2D119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39-4C70-9710-2FFEC2D119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9-4C70-9710-2FFEC2D119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9-4C70-9710-2FFEC2D119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9-4C70-9710-2FFEC2D119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9-4C70-9710-2FFEC2D119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9-4C70-9710-2FFEC2D119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9-4C70-9710-2FFEC2D119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9-4C70-9710-2FFEC2D119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9-4C70-9710-2FFEC2D119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9-4C70-9710-2FFEC2D119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39-4C70-9710-2FFEC2D1193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2">
                  <c:v>0.34317756907615937</c:v>
                </c:pt>
                <c:pt idx="3">
                  <c:v>-0.32061305078302205</c:v>
                </c:pt>
                <c:pt idx="4">
                  <c:v>1.6619985452745984</c:v>
                </c:pt>
                <c:pt idx="5">
                  <c:v>-1.7269847528965876E-2</c:v>
                </c:pt>
                <c:pt idx="12">
                  <c:v>0.21369615751925508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39-4C70-9710-2FFEC2D1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2-43EB-A750-2949E0FF75E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3EB-A750-2949E0FF75E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2-43EB-A750-2949E0FF75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2-43EB-A750-2949E0FF75E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2-43EB-A750-2949E0FF75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42-43EB-A750-2949E0FF75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2">
                  <c:v>6.1735346813411827</c:v>
                </c:pt>
                <c:pt idx="3">
                  <c:v>6.5337837837837842</c:v>
                </c:pt>
                <c:pt idx="4">
                  <c:v>5.6585104099592183</c:v>
                </c:pt>
                <c:pt idx="5">
                  <c:v>5.7662775033677596</c:v>
                </c:pt>
                <c:pt idx="12">
                  <c:v>6.3044504108697419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42-43EB-A750-2949E0FF7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42-43EB-A750-2949E0FF75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42-43EB-A750-2949E0FF75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42-43EB-A750-2949E0FF75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42-43EB-A750-2949E0FF75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42-43EB-A750-2949E0FF75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42-43EB-A750-2949E0FF75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42-43EB-A750-2949E0FF75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42-43EB-A750-2949E0FF75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42-43EB-A750-2949E0FF75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42-43EB-A750-2949E0FF75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42-43EB-A750-2949E0FF75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42-43EB-A750-2949E0FF75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42-43EB-A750-2949E0FF75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42-43EB-A750-2949E0FF75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42-43EB-A750-2949E0FF75E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2">
                  <c:v>-9.6446034321984619E-2</c:v>
                </c:pt>
                <c:pt idx="3">
                  <c:v>-2.0285031071486159E-2</c:v>
                </c:pt>
                <c:pt idx="4">
                  <c:v>-1.3199817793095159</c:v>
                </c:pt>
                <c:pt idx="5">
                  <c:v>-1.0257973932139954</c:v>
                </c:pt>
                <c:pt idx="12">
                  <c:v>-0.39195521240219211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42-43EB-A750-2949E0FF7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5-4E7E-BEDD-773A7C6D33E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5-4E7E-BEDD-773A7C6D33E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B5-4E7E-BEDD-773A7C6D33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B5-4E7E-BEDD-773A7C6D33E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B5-4E7E-BEDD-773A7C6D33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B5-4E7E-BEDD-773A7C6D33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2">
                  <c:v>7.2472490455872443</c:v>
                </c:pt>
                <c:pt idx="3">
                  <c:v>6.7478342308592838</c:v>
                </c:pt>
                <c:pt idx="4">
                  <c:v>5.4668946982653308</c:v>
                </c:pt>
                <c:pt idx="5">
                  <c:v>6.1121495327102799</c:v>
                </c:pt>
                <c:pt idx="12">
                  <c:v>6.7018151750206716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5-4E7E-BEDD-773A7C6D3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B5-4E7E-BEDD-773A7C6D33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B5-4E7E-BEDD-773A7C6D33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B5-4E7E-BEDD-773A7C6D33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B5-4E7E-BEDD-773A7C6D33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B5-4E7E-BEDD-773A7C6D33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5-4E7E-BEDD-773A7C6D33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5-4E7E-BEDD-773A7C6D33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5-4E7E-BEDD-773A7C6D33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5-4E7E-BEDD-773A7C6D33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5-4E7E-BEDD-773A7C6D33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5-4E7E-BEDD-773A7C6D33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5-4E7E-BEDD-773A7C6D33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5-4E7E-BEDD-773A7C6D33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5-4E7E-BEDD-773A7C6D33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5-4E7E-BEDD-773A7C6D33E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2">
                  <c:v>1.282839657361003</c:v>
                </c:pt>
                <c:pt idx="3">
                  <c:v>0.39082589080009633</c:v>
                </c:pt>
                <c:pt idx="4">
                  <c:v>-5.7364415293546855E-2</c:v>
                </c:pt>
                <c:pt idx="5">
                  <c:v>0.53591634885377726</c:v>
                </c:pt>
                <c:pt idx="12">
                  <c:v>0.50080850480747063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B5-4E7E-BEDD-773A7C6D3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7-4E07-A3FB-5A934744829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7-4E07-A3FB-5A934744829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7-4E07-A3FB-5A934744829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7-4E07-A3FB-5A934744829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7-4E07-A3FB-5A93474482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D7-4E07-A3FB-5A934744829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  <c:pt idx="2">
                  <c:v>0.82620000000000005</c:v>
                </c:pt>
                <c:pt idx="3">
                  <c:v>0.8216</c:v>
                </c:pt>
                <c:pt idx="4">
                  <c:v>0.71109999999999995</c:v>
                </c:pt>
                <c:pt idx="5">
                  <c:v>0.80099999999999993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D7-4E07-A3FB-5A9347448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D7-4E07-A3FB-5A93474482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D7-4E07-A3FB-5A93474482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7-4E07-A3FB-5A93474482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7-4E07-A3FB-5A93474482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7-4E07-A3FB-5A93474482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7-4E07-A3FB-5A93474482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7-4E07-A3FB-5A93474482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7-4E07-A3FB-5A93474482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7-4E07-A3FB-5A93474482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7-4E07-A3FB-5A93474482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7-4E07-A3FB-5A93474482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7-4E07-A3FB-5A93474482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7-4E07-A3FB-5A93474482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7-4E07-A3FB-5A93474482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7-4E07-A3FB-5A934744829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  <c:pt idx="2">
                  <c:v>-7.1059140993928405E-2</c:v>
                </c:pt>
                <c:pt idx="3">
                  <c:v>2.2399203583872485E-2</c:v>
                </c:pt>
                <c:pt idx="4">
                  <c:v>-0.11576722208405876</c:v>
                </c:pt>
                <c:pt idx="5">
                  <c:v>-1.8863302302792873E-2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D7-4E07-A3FB-5A9347448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D-49A1-9060-A56603A93D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D-49A1-9060-A56603A93DA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D-49A1-9060-A56603A93D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D-49A1-9060-A56603A93DA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D-49A1-9060-A56603A93DA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  <c:pt idx="2">
                  <c:v>0.59760000000000002</c:v>
                </c:pt>
                <c:pt idx="3">
                  <c:v>0.55149999999999999</c:v>
                </c:pt>
                <c:pt idx="4">
                  <c:v>0.41439999999999999</c:v>
                </c:pt>
                <c:pt idx="5">
                  <c:v>0.46299999999999997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D-49A1-9060-A56603A9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AD-49A1-9060-A56603A93D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AD-49A1-9060-A56603A93D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AD-49A1-9060-A56603A93D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D-49A1-9060-A56603A93D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D-49A1-9060-A56603A93D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D-49A1-9060-A56603A93D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D-49A1-9060-A56603A93D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D-49A1-9060-A56603A93D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D-49A1-9060-A56603A93D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D-49A1-9060-A56603A93D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D-49A1-9060-A56603A93D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D-49A1-9060-A56603A93D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D-49A1-9060-A56603A93DA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  <c:pt idx="2">
                  <c:v>-8.1327800829875674E-3</c:v>
                </c:pt>
                <c:pt idx="3">
                  <c:v>0.16227608008429906</c:v>
                </c:pt>
                <c:pt idx="4">
                  <c:v>1.2460298069875364E-2</c:v>
                </c:pt>
                <c:pt idx="5">
                  <c:v>0.15894868585732147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AD-49A1-9060-A56603A9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3-47E5-A27A-305DEB4F8F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3-47E5-A27A-305DEB4F8FE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3-47E5-A27A-305DEB4F8F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3-47E5-A27A-305DEB4F8FE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3-47E5-A27A-305DEB4F8FE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  <c:pt idx="2">
                  <c:v>0.73329999999999995</c:v>
                </c:pt>
                <c:pt idx="3">
                  <c:v>0.75950000000000006</c:v>
                </c:pt>
                <c:pt idx="4">
                  <c:v>0.8015000000000001</c:v>
                </c:pt>
                <c:pt idx="5">
                  <c:v>0.80689999999999995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3-47E5-A27A-305DEB4F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23-47E5-A27A-305DEB4F8F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23-47E5-A27A-305DEB4F8F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23-47E5-A27A-305DEB4F8F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23-47E5-A27A-305DEB4F8F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23-47E5-A27A-305DEB4F8F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3-47E5-A27A-305DEB4F8F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3-47E5-A27A-305DEB4F8F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3-47E5-A27A-305DEB4F8F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3-47E5-A27A-305DEB4F8F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3-47E5-A27A-305DEB4F8F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3-47E5-A27A-305DEB4F8F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3-47E5-A27A-305DEB4F8F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3-47E5-A27A-305DEB4F8FE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  <c:pt idx="2">
                  <c:v>-0.17578959199730249</c:v>
                </c:pt>
                <c:pt idx="3">
                  <c:v>7.2944297082229159E-3</c:v>
                </c:pt>
                <c:pt idx="4">
                  <c:v>-0.14479300042680321</c:v>
                </c:pt>
                <c:pt idx="5">
                  <c:v>-0.17671666156514654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23-47E5-A27A-305DEB4F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C-4A98-90BF-A71DAD17CCA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C-4A98-90BF-A71DAD17CCA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C-4A98-90BF-A71DAD17CC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C-4A98-90BF-A71DAD17CCA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C-4A98-90BF-A71DAD17CC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FC-4A98-90BF-A71DAD17CC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  <c:pt idx="2">
                  <c:v>0.90989999999999993</c:v>
                </c:pt>
                <c:pt idx="3">
                  <c:v>0.92059999999999997</c:v>
                </c:pt>
                <c:pt idx="4">
                  <c:v>0.81980000000000008</c:v>
                </c:pt>
                <c:pt idx="5">
                  <c:v>0.92480000000000007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C-4A98-90BF-A71DAD17C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FC-4A98-90BF-A71DAD17CC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FC-4A98-90BF-A71DAD17CC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FC-4A98-90BF-A71DAD17CC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FC-4A98-90BF-A71DAD17CC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FC-4A98-90BF-A71DAD17CC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C-4A98-90BF-A71DAD17CC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C-4A98-90BF-A71DAD17CC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C-4A98-90BF-A71DAD17CC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C-4A98-90BF-A71DAD17CC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C-4A98-90BF-A71DAD17CC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C-4A98-90BF-A71DAD17CC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C-4A98-90BF-A71DAD17CC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C-4A98-90BF-A71DAD17CC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C-4A98-90BF-A71DAD17CC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C-4A98-90BF-A71DAD17CCA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  <c:pt idx="2">
                  <c:v>-8.0537590945836679E-2</c:v>
                </c:pt>
                <c:pt idx="3">
                  <c:v>2.1772262138035625E-3</c:v>
                </c:pt>
                <c:pt idx="4">
                  <c:v>-0.12972399150743097</c:v>
                </c:pt>
                <c:pt idx="5">
                  <c:v>-3.8569497868801261E-2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FC-4A98-90BF-A71DAD17C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8-419D-AF58-48EC445A0D6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8-419D-AF58-48EC445A0D6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8-419D-AF58-48EC445A0D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8-419D-AF58-48EC445A0D6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8-419D-AF58-48EC445A0D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D8-419D-AF58-48EC445A0D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  <c:pt idx="2">
                  <c:v>0.96069999999999989</c:v>
                </c:pt>
                <c:pt idx="3">
                  <c:v>0.96689999999999998</c:v>
                </c:pt>
                <c:pt idx="4">
                  <c:v>0.82499999999999996</c:v>
                </c:pt>
                <c:pt idx="5">
                  <c:v>0.9587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8-419D-AF58-48EC445A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D8-419D-AF58-48EC445A0D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D8-419D-AF58-48EC445A0D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8-419D-AF58-48EC445A0D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8-419D-AF58-48EC445A0D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8-419D-AF58-48EC445A0D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8-419D-AF58-48EC445A0D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8-419D-AF58-48EC445A0D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8-419D-AF58-48EC445A0D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8-419D-AF58-48EC445A0D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8-419D-AF58-48EC445A0D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8-419D-AF58-48EC445A0D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8-419D-AF58-48EC445A0D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8-419D-AF58-48EC445A0D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8-419D-AF58-48EC445A0D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8-419D-AF58-48EC445A0D6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  <c:pt idx="2">
                  <c:v>-5.6564863006972499E-2</c:v>
                </c:pt>
                <c:pt idx="3">
                  <c:v>1.138952164009055E-3</c:v>
                </c:pt>
                <c:pt idx="4">
                  <c:v>-0.12550349798600813</c:v>
                </c:pt>
                <c:pt idx="5">
                  <c:v>2.0905194940943339E-3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D8-419D-AF58-48EC445A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3910</c:v>
                </c:pt>
                <c:pt idx="1">
                  <c:v>5507</c:v>
                </c:pt>
                <c:pt idx="2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D-4A2E-B726-E5AF29CC0B9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4788</c:v>
                </c:pt>
                <c:pt idx="1">
                  <c:v>1488</c:v>
                </c:pt>
                <c:pt idx="2">
                  <c:v>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D-4A2E-B726-E5AF29CC0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BD-4A2E-B726-E5AF29CC0B9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BD-4A2E-B726-E5AF29CC0B9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BD-4A2E-B726-E5AF29CC0B9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BD-4A2E-B726-E5AF29CC0B9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D-4A2E-B726-E5AF29CC0B9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BD-4A2E-B726-E5AF29CC0B9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BD-4A2E-B726-E5AF29CC0B9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D-4A2E-B726-E5AF29CC0B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BD-4A2E-B726-E5AF29CC0B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0.50565001584116587</c:v>
                </c:pt>
                <c:pt idx="1">
                  <c:v>0.15714436582532473</c:v>
                </c:pt>
                <c:pt idx="2">
                  <c:v>0.33720561833350937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BD-4A2E-B726-E5AF29CC0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BD-4A2E-B726-E5AF29CC0B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BD-4A2E-B726-E5AF29CC0B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BD-4A2E-B726-E5AF29CC0B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BD-4A2E-B726-E5AF29CC0B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D-4A2E-B726-E5AF29CC0B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D-4A2E-B726-E5AF29CC0B9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BD-4A2E-B726-E5AF29CC0B9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BD-4A2E-B726-E5AF29CC0B9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BD-4A2E-B726-E5AF29CC0B9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BD-4A2E-B726-E5AF29CC0B9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BD-4A2E-B726-E5AF29CC0B9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BD-4A2E-B726-E5AF29CC0B9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0.2245524296675192</c:v>
                </c:pt>
                <c:pt idx="1">
                  <c:v>-0.7297984383511894</c:v>
                </c:pt>
                <c:pt idx="2">
                  <c:v>0.96977174583590386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BD-4A2E-B726-E5AF29CC0B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7-4EF3-843B-C52EF3B9502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7-4EF3-843B-C52EF3B9502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A7-4EF3-843B-C52EF3B950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7-4EF3-843B-C52EF3B9502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7-4EF3-843B-C52EF3B950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A7-4EF3-843B-C52EF3B950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2">
                  <c:v>2359</c:v>
                </c:pt>
                <c:pt idx="3">
                  <c:v>2359</c:v>
                </c:pt>
                <c:pt idx="4">
                  <c:v>2359</c:v>
                </c:pt>
                <c:pt idx="5">
                  <c:v>2359</c:v>
                </c:pt>
                <c:pt idx="12">
                  <c:v>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A7-4EF3-843B-C52EF3B9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A7-4EF3-843B-C52EF3B950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A7-4EF3-843B-C52EF3B9502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0A7-4EF3-843B-C52EF3B95026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0A7-4EF3-843B-C52EF3B950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A7-4EF3-843B-C52EF3B950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A7-4EF3-843B-C52EF3B950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A7-4EF3-843B-C52EF3B950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A7-4EF3-843B-C52EF3B950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7-4EF3-843B-C52EF3B950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7-4EF3-843B-C52EF3B950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7-4EF3-843B-C52EF3B950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7-4EF3-843B-C52EF3B950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7-4EF3-843B-C52EF3B950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7-4EF3-843B-C52EF3B950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7-4EF3-843B-C52EF3B950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7-4EF3-843B-C52EF3B950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7-4EF3-843B-C52EF3B9502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2">
                  <c:v>-0.31184364060676784</c:v>
                </c:pt>
                <c:pt idx="3">
                  <c:v>0.48364779874213837</c:v>
                </c:pt>
                <c:pt idx="4">
                  <c:v>0.40333135038667467</c:v>
                </c:pt>
                <c:pt idx="5">
                  <c:v>0.69590222861250894</c:v>
                </c:pt>
                <c:pt idx="12">
                  <c:v>-0.11149023287554383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A7-4EF3-843B-C52EF3B9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7C-49DD-A822-B5471666E2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7C-49DD-A822-B5471666E2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7C-49DD-A822-B5471666E2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7C-49DD-A822-B5471666E2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7C-49DD-A822-B5471666E2F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7C-49DD-A822-B5471666E2F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7C-49DD-A822-B5471666E2F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7C-49DD-A822-B5471666E2F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7C-49DD-A822-B5471666E2F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7C-49DD-A822-B5471666E2F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7C-49DD-A822-B5471666E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4788</c:v>
                </c:pt>
                <c:pt idx="1">
                  <c:v>1488</c:v>
                </c:pt>
                <c:pt idx="2">
                  <c:v>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7C-49DD-A822-B5471666E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38-435B-ACF0-B4CB40BF6B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8-435B-ACF0-B4CB40BF6B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8-435B-ACF0-B4CB40BF6B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8-435B-ACF0-B4CB40BF6B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8-435B-ACF0-B4CB40BF6B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8-435B-ACF0-B4CB40BF6B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8-435B-ACF0-B4CB40BF6B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8-435B-ACF0-B4CB40BF6B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8-435B-ACF0-B4CB40BF6B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8-435B-ACF0-B4CB40BF6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A38-435B-ACF0-B4CB40BF6B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38-435B-ACF0-B4CB40BF6B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8-435B-ACF0-B4CB40BF6B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8-435B-ACF0-B4CB40BF6B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8-435B-ACF0-B4CB40BF6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A38-435B-ACF0-B4CB40BF6B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A38-435B-ACF0-B4CB40BF6B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38-435B-ACF0-B4CB40BF6B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8-435B-ACF0-B4CB40BF6B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38-435B-ACF0-B4CB40BF6B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38-435B-ACF0-B4CB40BF6B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38-435B-ACF0-B4CB40BF6B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38-435B-ACF0-B4CB40BF6B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38-435B-ACF0-B4CB40BF6B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38-435B-ACF0-B4CB40BF6B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38-435B-ACF0-B4CB40BF6B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38-435B-ACF0-B4CB40BF6B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38-435B-ACF0-B4CB40BF6B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38-435B-ACF0-B4CB40BF6B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38-435B-ACF0-B4CB40BF6B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38-435B-ACF0-B4CB40BF6B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38-435B-ACF0-B4CB40BF6B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38-435B-ACF0-B4CB40BF6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A38-435B-ACF0-B4CB40BF6B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38-435B-ACF0-B4CB40BF6B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A38-435B-ACF0-B4CB40BF6B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A38-435B-ACF0-B4CB40BF6B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A38-435B-ACF0-B4CB40BF6B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A38-435B-ACF0-B4CB40BF6B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A38-435B-ACF0-B4CB40BF6B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A38-435B-ACF0-B4CB40BF6B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A38-435B-ACF0-B4CB40BF6B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A38-435B-ACF0-B4CB40BF6B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A38-435B-ACF0-B4CB40BF6B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A38-435B-ACF0-B4CB40BF6B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A38-435B-ACF0-B4CB40BF6B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A38-435B-ACF0-B4CB40BF6B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A38-435B-ACF0-B4CB40BF6B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A38-435B-ACF0-B4CB40BF6B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A38-435B-ACF0-B4CB40BF6B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38-435B-ACF0-B4CB40BF6B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38-435B-ACF0-B4CB40BF6B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38-435B-ACF0-B4CB40BF6B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38-435B-ACF0-B4CB40BF6B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38-435B-ACF0-B4CB40BF6B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38-435B-ACF0-B4CB40BF6B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38-435B-ACF0-B4CB40BF6B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38-435B-ACF0-B4CB40BF6B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38-435B-ACF0-B4CB40BF6B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38-435B-ACF0-B4CB40BF6B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38-435B-ACF0-B4CB40BF6B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A38-435B-ACF0-B4CB40BF6B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38-435B-ACF0-B4CB40BF6B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38-435B-ACF0-B4CB40BF6B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38-435B-ACF0-B4CB40BF6B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38-435B-ACF0-B4CB40BF6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A38-435B-ACF0-B4CB40BF6B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38-435B-ACF0-B4CB40BF6B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38-435B-ACF0-B4CB40BF6B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38-435B-ACF0-B4CB40BF6B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A38-435B-ACF0-B4CB40BF6B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A38-435B-ACF0-B4CB40BF6B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A38-435B-ACF0-B4CB40BF6B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A38-435B-ACF0-B4CB40BF6B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A38-435B-ACF0-B4CB40BF6B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A38-435B-ACF0-B4CB40BF6B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A38-435B-ACF0-B4CB40BF6B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A38-435B-ACF0-B4CB40BF6B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A38-435B-ACF0-B4CB40BF6B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A38-435B-ACF0-B4CB40BF6B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A38-435B-ACF0-B4CB40BF6B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A38-435B-ACF0-B4CB40BF6B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A38-435B-ACF0-B4CB40BF6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A38-435B-ACF0-B4CB40BF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AD-4094-B22A-7ACF46A93FD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AD-4094-B22A-7ACF46A93FD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D-4094-B22A-7ACF46A93FD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D-4094-B22A-7ACF46A93F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1174</c:v>
                </c:pt>
                <c:pt idx="1">
                  <c:v>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D-4094-B22A-7ACF46A93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10689</c:v>
                </c:pt>
                <c:pt idx="1">
                  <c:v>3307</c:v>
                </c:pt>
                <c:pt idx="2">
                  <c:v>7382</c:v>
                </c:pt>
                <c:pt idx="3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7-477E-9813-D93F7EC5EC7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8050</c:v>
                </c:pt>
                <c:pt idx="1">
                  <c:v>3095</c:v>
                </c:pt>
                <c:pt idx="2">
                  <c:v>4955</c:v>
                </c:pt>
                <c:pt idx="3">
                  <c:v>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7-477E-9813-D93F7EC5EC7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6445</c:v>
                </c:pt>
                <c:pt idx="1">
                  <c:v>1174</c:v>
                </c:pt>
                <c:pt idx="2">
                  <c:v>5271</c:v>
                </c:pt>
                <c:pt idx="3">
                  <c:v>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7-477E-9813-D93F7EC5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-0.19937888198757769</c:v>
                </c:pt>
                <c:pt idx="1">
                  <c:v>-0.62067851373182559</c:v>
                </c:pt>
                <c:pt idx="2">
                  <c:v>6.3773965691221068E-2</c:v>
                </c:pt>
                <c:pt idx="3">
                  <c:v>1.2048192771084265E-2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27-477E-9813-D93F7EC5EC73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0.68064209525821096</c:v>
                </c:pt>
                <c:pt idx="1">
                  <c:v>0.1239835251874538</c:v>
                </c:pt>
                <c:pt idx="2">
                  <c:v>0.55665857007075725</c:v>
                </c:pt>
                <c:pt idx="3">
                  <c:v>0.31935790474178899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27-477E-9813-D93F7EC5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61-4418-933B-CF1E41C669A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61-4418-933B-CF1E41C669A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1-4418-933B-CF1E41C669A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1-4418-933B-CF1E41C669A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1-4418-933B-CF1E41C66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3701</c:v>
                </c:pt>
                <c:pt idx="1">
                  <c:v>0</c:v>
                </c:pt>
                <c:pt idx="2">
                  <c:v>3701</c:v>
                </c:pt>
                <c:pt idx="3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370-91B0-7C15637A90F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3001</c:v>
                </c:pt>
                <c:pt idx="1">
                  <c:v>0</c:v>
                </c:pt>
                <c:pt idx="2">
                  <c:v>3001</c:v>
                </c:pt>
                <c:pt idx="3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0-4370-91B0-7C15637A90F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3617</c:v>
                </c:pt>
                <c:pt idx="1">
                  <c:v>0</c:v>
                </c:pt>
                <c:pt idx="2">
                  <c:v>3617</c:v>
                </c:pt>
                <c:pt idx="3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0-4370-91B0-7C15637A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0.20526491169610139</c:v>
                </c:pt>
                <c:pt idx="1">
                  <c:v>0</c:v>
                </c:pt>
                <c:pt idx="2">
                  <c:v>0.20526491169610139</c:v>
                </c:pt>
                <c:pt idx="3">
                  <c:v>0.28822882288228824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0-4370-91B0-7C15637A90F7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0.75543024227234756</c:v>
                </c:pt>
                <c:pt idx="1">
                  <c:v>0</c:v>
                </c:pt>
                <c:pt idx="2">
                  <c:v>0.75543024227234756</c:v>
                </c:pt>
                <c:pt idx="3">
                  <c:v>0.24456975772765246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0-4370-91B0-7C15637A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F-4291-A237-7B0C58A4169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CF-4291-A237-7B0C58A4169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F-4291-A237-7B0C58A4169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F-4291-A237-7B0C58A4169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1174</c:v>
                </c:pt>
                <c:pt idx="1">
                  <c:v>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F-4291-A237-7B0C58A4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6988</c:v>
                </c:pt>
                <c:pt idx="1">
                  <c:v>3307</c:v>
                </c:pt>
                <c:pt idx="2">
                  <c:v>3681</c:v>
                </c:pt>
                <c:pt idx="3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6-411B-9568-4035540B851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5049</c:v>
                </c:pt>
                <c:pt idx="1">
                  <c:v>3095</c:v>
                </c:pt>
                <c:pt idx="2">
                  <c:v>1954</c:v>
                </c:pt>
                <c:pt idx="3">
                  <c:v>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11B-9568-4035540B851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2828</c:v>
                </c:pt>
                <c:pt idx="1">
                  <c:v>1174</c:v>
                </c:pt>
                <c:pt idx="2">
                  <c:v>1654</c:v>
                </c:pt>
                <c:pt idx="3">
                  <c:v>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6-411B-9568-4035540B8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-0.43988908694791051</c:v>
                </c:pt>
                <c:pt idx="1">
                  <c:v>-0.62067851373182559</c:v>
                </c:pt>
                <c:pt idx="2">
                  <c:v>-0.15353121801432956</c:v>
                </c:pt>
                <c:pt idx="3">
                  <c:v>-0.10870610870610875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06-411B-9568-4035540B8516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0.60414441358684046</c:v>
                </c:pt>
                <c:pt idx="1">
                  <c:v>0.2508011108737449</c:v>
                </c:pt>
                <c:pt idx="2">
                  <c:v>0.3533433027130955</c:v>
                </c:pt>
                <c:pt idx="3">
                  <c:v>0.3958555864131596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06-411B-9568-4035540B8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6-4F5B-A506-C44684C013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36-4F5B-A506-C44684C013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036-4F5B-A506-C44684C013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36-4F5B-A506-C44684C013A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36-4F5B-A506-C44684C013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036-4F5B-A506-C44684C013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36-4F5B-A506-C44684C013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36-4F5B-A506-C44684C013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036-4F5B-A506-C44684C013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036-4F5B-A506-C44684C013A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6-4F5B-A506-C44684C013A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6-4F5B-A506-C44684C013A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6-4F5B-A506-C44684C013A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6-4F5B-A506-C44684C013A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6-4F5B-A506-C44684C013A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6-4F5B-A506-C44684C013A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36-4F5B-A506-C44684C013A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36-4F5B-A506-C44684C013A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36-4F5B-A506-C44684C013A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036-4F5B-A506-C44684C013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036-4F5B-A506-C44684C01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5-4E6D-9FA8-DBF76DF32A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5-4E6D-9FA8-DBF76DF32A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5-4E6D-9FA8-DBF76DF32A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5-4E6D-9FA8-DBF76DF32A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5-4E6D-9FA8-DBF76DF32A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5-4E6D-9FA8-DBF76DF32A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5-4E6D-9FA8-DBF76DF32A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5-4E6D-9FA8-DBF76DF32A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5-4E6D-9FA8-DBF76DF32A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5-4E6D-9FA8-DBF76DF32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CC5-4E6D-9FA8-DBF76DF32A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5-4E6D-9FA8-DBF76DF32A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5-4E6D-9FA8-DBF76DF32A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5-4E6D-9FA8-DBF76DF32A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5-4E6D-9FA8-DBF76DF32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CC5-4E6D-9FA8-DBF76DF32A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CC5-4E6D-9FA8-DBF76DF32A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5-4E6D-9FA8-DBF76DF32A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5-4E6D-9FA8-DBF76DF32A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5-4E6D-9FA8-DBF76DF32A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5-4E6D-9FA8-DBF76DF32A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C5-4E6D-9FA8-DBF76DF32A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C5-4E6D-9FA8-DBF76DF32A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C5-4E6D-9FA8-DBF76DF32A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C5-4E6D-9FA8-DBF76DF32A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C5-4E6D-9FA8-DBF76DF32A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C5-4E6D-9FA8-DBF76DF32A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C5-4E6D-9FA8-DBF76DF32A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C5-4E6D-9FA8-DBF76DF32A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C5-4E6D-9FA8-DBF76DF32A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C5-4E6D-9FA8-DBF76DF32A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C5-4E6D-9FA8-DBF76DF32A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C5-4E6D-9FA8-DBF76DF3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CC5-4E6D-9FA8-DBF76DF32A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C5-4E6D-9FA8-DBF76DF32A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C5-4E6D-9FA8-DBF76DF32A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C5-4E6D-9FA8-DBF76DF32A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C5-4E6D-9FA8-DBF76DF32A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C5-4E6D-9FA8-DBF76DF32A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CC5-4E6D-9FA8-DBF76DF32A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CC5-4E6D-9FA8-DBF76DF32A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CC5-4E6D-9FA8-DBF76DF32A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CC5-4E6D-9FA8-DBF76DF32A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CC5-4E6D-9FA8-DBF76DF32A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CC5-4E6D-9FA8-DBF76DF32A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CC5-4E6D-9FA8-DBF76DF32A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CC5-4E6D-9FA8-DBF76DF32A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CC5-4E6D-9FA8-DBF76DF32A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CC5-4E6D-9FA8-DBF76DF32A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CC5-4E6D-9FA8-DBF76DF32A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C5-4E6D-9FA8-DBF76DF32A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C5-4E6D-9FA8-DBF76DF32A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C5-4E6D-9FA8-DBF76DF32A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C5-4E6D-9FA8-DBF76DF32A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C5-4E6D-9FA8-DBF76DF32A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C5-4E6D-9FA8-DBF76DF32A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C5-4E6D-9FA8-DBF76DF32A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C5-4E6D-9FA8-DBF76DF32A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C5-4E6D-9FA8-DBF76DF32A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C5-4E6D-9FA8-DBF76DF32A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C5-4E6D-9FA8-DBF76DF32A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CC5-4E6D-9FA8-DBF76DF32A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C5-4E6D-9FA8-DBF76DF32A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CC5-4E6D-9FA8-DBF76DF32A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C5-4E6D-9FA8-DBF76DF32A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CC5-4E6D-9FA8-DBF76DF3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CC5-4E6D-9FA8-DBF76DF32A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CC5-4E6D-9FA8-DBF76DF32A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C5-4E6D-9FA8-DBF76DF32A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CC5-4E6D-9FA8-DBF76DF32A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C5-4E6D-9FA8-DBF76DF32A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CC5-4E6D-9FA8-DBF76DF32A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C5-4E6D-9FA8-DBF76DF32A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CC5-4E6D-9FA8-DBF76DF32A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C5-4E6D-9FA8-DBF76DF32A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CC5-4E6D-9FA8-DBF76DF32A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C5-4E6D-9FA8-DBF76DF32A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CC5-4E6D-9FA8-DBF76DF32A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C5-4E6D-9FA8-DBF76DF32A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CC5-4E6D-9FA8-DBF76DF32A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C5-4E6D-9FA8-DBF76DF32A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CC5-4E6D-9FA8-DBF76DF32A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C5-4E6D-9FA8-DBF76DF32A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CC5-4E6D-9FA8-DBF76DF3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0-4EF4-A3EB-0229B29CC1D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0-4EF4-A3EB-0229B29CC1D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0-4EF4-A3EB-0229B29CC1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0-4EF4-A3EB-0229B29CC1D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0-4EF4-A3EB-0229B29CC1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80-4EF4-A3EB-0229B29CC1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2">
                  <c:v>2000</c:v>
                </c:pt>
                <c:pt idx="3">
                  <c:v>2200</c:v>
                </c:pt>
                <c:pt idx="4">
                  <c:v>1698</c:v>
                </c:pt>
                <c:pt idx="5">
                  <c:v>1687</c:v>
                </c:pt>
                <c:pt idx="12">
                  <c:v>11494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80-4EF4-A3EB-0229B29C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80-4EF4-A3EB-0229B29CC1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80-4EF4-A3EB-0229B29CC1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80-4EF4-A3EB-0229B29CC1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80-4EF4-A3EB-0229B29CC1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80-4EF4-A3EB-0229B29CC1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80-4EF4-A3EB-0229B29CC1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80-4EF4-A3EB-0229B29CC1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80-4EF4-A3EB-0229B29CC1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80-4EF4-A3EB-0229B29CC1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80-4EF4-A3EB-0229B29CC1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80-4EF4-A3EB-0229B29CC1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80-4EF4-A3EB-0229B29CC1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80-4EF4-A3EB-0229B29CC1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80-4EF4-A3EB-0229B29CC1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80-4EF4-A3EB-0229B29CC1D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2">
                  <c:v>-0.18666124440829601</c:v>
                </c:pt>
                <c:pt idx="3">
                  <c:v>-0.30489731437598733</c:v>
                </c:pt>
                <c:pt idx="4">
                  <c:v>-0.3144933387161889</c:v>
                </c:pt>
                <c:pt idx="5">
                  <c:v>-1.689976689976691E-2</c:v>
                </c:pt>
                <c:pt idx="12">
                  <c:v>-0.13863908872901676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80-4EF4-A3EB-0229B29C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10C-850A-E6E2E6AF0BB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10C-850A-E6E2E6AF0BB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10C-850A-E6E2E6AF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C-410C-850A-E6E2E6AF0BBA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C-410C-850A-E6E2E6AF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1AA-82DE-3310170076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77-41AA-82DE-3310170076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77-41AA-82DE-3310170076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177-41AA-82DE-33101700763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177-41AA-82DE-3310170076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77-41AA-82DE-3310170076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77-41AA-82DE-33101700763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77-41AA-82DE-33101700763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77-41AA-82DE-33101700763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77-41AA-82DE-33101700763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77-41AA-82DE-33101700763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7-41AA-82DE-33101700763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7-41AA-82DE-33101700763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7-41AA-82DE-33101700763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7-41AA-82DE-33101700763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77-41AA-82DE-33101700763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77-41AA-82DE-33101700763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77-41AA-82DE-33101700763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77-41AA-82DE-33101700763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177-41AA-82DE-3310170076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177-41AA-82DE-331017007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C-4431-8669-A81EE2BF4E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C-4431-8669-A81EE2BF4E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C-4431-8669-A81EE2BF4E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C-4431-8669-A81EE2BF4E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C-4431-8669-A81EE2BF4E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C-4431-8669-A81EE2BF4E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C-4431-8669-A81EE2BF4E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C-4431-8669-A81EE2BF4E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C-4431-8669-A81EE2BF4E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C-4431-8669-A81EE2BF4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18C-4431-8669-A81EE2BF4E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C-4431-8669-A81EE2BF4E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C-4431-8669-A81EE2BF4E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C-4431-8669-A81EE2BF4E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C-4431-8669-A81EE2BF4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18C-4431-8669-A81EE2BF4E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18C-4431-8669-A81EE2BF4E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C-4431-8669-A81EE2BF4E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C-4431-8669-A81EE2BF4E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C-4431-8669-A81EE2BF4E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8C-4431-8669-A81EE2BF4E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8C-4431-8669-A81EE2BF4E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8C-4431-8669-A81EE2BF4E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8C-4431-8669-A81EE2BF4E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8C-4431-8669-A81EE2BF4E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8C-4431-8669-A81EE2BF4E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8C-4431-8669-A81EE2BF4E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8C-4431-8669-A81EE2BF4E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8C-4431-8669-A81EE2BF4E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8C-4431-8669-A81EE2BF4E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8C-4431-8669-A81EE2BF4E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8C-4431-8669-A81EE2BF4E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8C-4431-8669-A81EE2BF4E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18C-4431-8669-A81EE2BF4E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8C-4431-8669-A81EE2BF4E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8C-4431-8669-A81EE2BF4E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8C-4431-8669-A81EE2BF4E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8C-4431-8669-A81EE2BF4E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8C-4431-8669-A81EE2BF4E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18C-4431-8669-A81EE2BF4E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18C-4431-8669-A81EE2BF4E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18C-4431-8669-A81EE2BF4E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18C-4431-8669-A81EE2BF4E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18C-4431-8669-A81EE2BF4E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18C-4431-8669-A81EE2BF4E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18C-4431-8669-A81EE2BF4E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18C-4431-8669-A81EE2BF4E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18C-4431-8669-A81EE2BF4E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18C-4431-8669-A81EE2BF4E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18C-4431-8669-A81EE2BF4E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8C-4431-8669-A81EE2BF4E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8C-4431-8669-A81EE2BF4E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8C-4431-8669-A81EE2BF4E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8C-4431-8669-A81EE2BF4E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8C-4431-8669-A81EE2BF4E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8C-4431-8669-A81EE2BF4E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8C-4431-8669-A81EE2BF4E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8C-4431-8669-A81EE2BF4E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8C-4431-8669-A81EE2BF4E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8C-4431-8669-A81EE2BF4E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8C-4431-8669-A81EE2BF4E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8C-4431-8669-A81EE2BF4E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8C-4431-8669-A81EE2BF4E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8C-4431-8669-A81EE2BF4E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8C-4431-8669-A81EE2BF4E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8C-4431-8669-A81EE2BF4E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18C-4431-8669-A81EE2BF4E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8C-4431-8669-A81EE2BF4E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8C-4431-8669-A81EE2BF4E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8C-4431-8669-A81EE2BF4E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8C-4431-8669-A81EE2BF4E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8C-4431-8669-A81EE2BF4E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8C-4431-8669-A81EE2BF4E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8C-4431-8669-A81EE2BF4E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8C-4431-8669-A81EE2BF4E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8C-4431-8669-A81EE2BF4E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8C-4431-8669-A81EE2BF4E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8C-4431-8669-A81EE2BF4E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8C-4431-8669-A81EE2BF4E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8C-4431-8669-A81EE2BF4E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8C-4431-8669-A81EE2BF4E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18C-4431-8669-A81EE2BF4E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8C-4431-8669-A81EE2BF4E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18C-4431-8669-A81EE2BF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F-4CEB-8201-86FF7DBE37F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F-4CEB-8201-86FF7DBE37F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F-4CEB-8201-86FF7DBE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F-4CEB-8201-86FF7DBE37F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F-4CEB-8201-86FF7DBE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A-4950-B560-321F92FBF1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9A-4950-B560-321F92FBF1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9A-4950-B560-321F92FBF16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F9A-4950-B560-321F92FBF16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F9A-4950-B560-321F92FBF16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9A-4950-B560-321F92FBF16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9A-4950-B560-321F92FBF16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9A-4950-B560-321F92FBF16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9A-4950-B560-321F92FBF16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9A-4950-B560-321F92FBF16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A-4950-B560-321F92FBF16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A-4950-B560-321F92FBF16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A-4950-B560-321F92FBF16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A-4950-B560-321F92FBF16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A-4950-B560-321F92FBF16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9A-4950-B560-321F92FBF16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A-4950-B560-321F92FBF16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9A-4950-B560-321F92FBF16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A-4950-B560-321F92FBF16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F9A-4950-B560-321F92FBF16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9A-4950-B560-321F92FB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8-4AB6-B42E-D3493A8F33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8-4AB6-B42E-D3493A8F33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8-4AB6-B42E-D3493A8F33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8-4AB6-B42E-D3493A8F33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8-4AB6-B42E-D3493A8F33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8-4AB6-B42E-D3493A8F33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8-4AB6-B42E-D3493A8F33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8-4AB6-B42E-D3493A8F33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8-4AB6-B42E-D3493A8F33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8-4AB6-B42E-D3493A8F3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E38-4AB6-B42E-D3493A8F33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8-4AB6-B42E-D3493A8F33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8-4AB6-B42E-D3493A8F33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8-4AB6-B42E-D3493A8F33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8-4AB6-B42E-D3493A8F3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E38-4AB6-B42E-D3493A8F33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E38-4AB6-B42E-D3493A8F33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8-4AB6-B42E-D3493A8F33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8-4AB6-B42E-D3493A8F33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8-4AB6-B42E-D3493A8F33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8-4AB6-B42E-D3493A8F33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8-4AB6-B42E-D3493A8F33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8-4AB6-B42E-D3493A8F33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8-4AB6-B42E-D3493A8F33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8-4AB6-B42E-D3493A8F33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8-4AB6-B42E-D3493A8F33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8-4AB6-B42E-D3493A8F33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8-4AB6-B42E-D3493A8F33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8-4AB6-B42E-D3493A8F33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8-4AB6-B42E-D3493A8F33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38-4AB6-B42E-D3493A8F333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38-4AB6-B42E-D3493A8F333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38-4AB6-B42E-D3493A8F33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E38-4AB6-B42E-D3493A8F33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38-4AB6-B42E-D3493A8F33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38-4AB6-B42E-D3493A8F33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38-4AB6-B42E-D3493A8F33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38-4AB6-B42E-D3493A8F33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38-4AB6-B42E-D3493A8F33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E38-4AB6-B42E-D3493A8F33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E38-4AB6-B42E-D3493A8F33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E38-4AB6-B42E-D3493A8F33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E38-4AB6-B42E-D3493A8F33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E38-4AB6-B42E-D3493A8F33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E38-4AB6-B42E-D3493A8F33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E38-4AB6-B42E-D3493A8F33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E38-4AB6-B42E-D3493A8F33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E38-4AB6-B42E-D3493A8F33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E38-4AB6-B42E-D3493A8F33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E38-4AB6-B42E-D3493A8F33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38-4AB6-B42E-D3493A8F33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38-4AB6-B42E-D3493A8F33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38-4AB6-B42E-D3493A8F33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38-4AB6-B42E-D3493A8F33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38-4AB6-B42E-D3493A8F33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38-4AB6-B42E-D3493A8F33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38-4AB6-B42E-D3493A8F33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38-4AB6-B42E-D3493A8F33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38-4AB6-B42E-D3493A8F33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38-4AB6-B42E-D3493A8F33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38-4AB6-B42E-D3493A8F33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38-4AB6-B42E-D3493A8F33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38-4AB6-B42E-D3493A8F33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38-4AB6-B42E-D3493A8F33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38-4AB6-B42E-D3493A8F333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38-4AB6-B42E-D3493A8F33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E38-4AB6-B42E-D3493A8F33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38-4AB6-B42E-D3493A8F33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38-4AB6-B42E-D3493A8F33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38-4AB6-B42E-D3493A8F33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38-4AB6-B42E-D3493A8F33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38-4AB6-B42E-D3493A8F33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38-4AB6-B42E-D3493A8F33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38-4AB6-B42E-D3493A8F33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38-4AB6-B42E-D3493A8F33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38-4AB6-B42E-D3493A8F33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38-4AB6-B42E-D3493A8F33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38-4AB6-B42E-D3493A8F33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38-4AB6-B42E-D3493A8F33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38-4AB6-B42E-D3493A8F33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38-4AB6-B42E-D3493A8F333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38-4AB6-B42E-D3493A8F333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38-4AB6-B42E-D3493A8F33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E38-4AB6-B42E-D3493A8F3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8-400B-B91D-EFAF6D3AE13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8-400B-B91D-EFAF6D3AE13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8-400B-B91D-EFAF6D3A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8-400B-B91D-EFAF6D3AE133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B8-400B-B91D-EFAF6D3A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F-47ED-8417-880A676F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F-47ED-8417-880A676F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C-4FD3-A87C-815CB6D5F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DC-4FD3-A87C-815CB6D5F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0-49C5-BF50-7A441024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0-49C5-BF50-7A441024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5C-434E-8123-57D03CADA06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C-434E-8123-57D03CADA06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5C-434E-8123-57D03CADA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5C-434E-8123-57D03CADA06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5C-434E-8123-57D03CADA0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C-434E-8123-57D03CADA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2">
                  <c:v>381</c:v>
                </c:pt>
                <c:pt idx="3">
                  <c:v>569</c:v>
                </c:pt>
                <c:pt idx="4">
                  <c:v>211</c:v>
                </c:pt>
                <c:pt idx="5">
                  <c:v>304</c:v>
                </c:pt>
                <c:pt idx="12">
                  <c:v>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5C-434E-8123-57D03CADA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5C-434E-8123-57D03CADA0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5C-434E-8123-57D03CADA0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C-434E-8123-57D03CADA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C-434E-8123-57D03CADA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C-434E-8123-57D03CADA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C-434E-8123-57D03CADA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C-434E-8123-57D03CADA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C-434E-8123-57D03CADA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C-434E-8123-57D03CADA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C-434E-8123-57D03CADA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C-434E-8123-57D03CADA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5C-434E-8123-57D03CADA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5C-434E-8123-57D03CADA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5C-434E-8123-57D03CADA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5C-434E-8123-57D03CADA06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2">
                  <c:v>-0.35641891891891897</c:v>
                </c:pt>
                <c:pt idx="3">
                  <c:v>0.40841584158415833</c:v>
                </c:pt>
                <c:pt idx="4">
                  <c:v>-0.64656616415410384</c:v>
                </c:pt>
                <c:pt idx="5">
                  <c:v>-0.42964352720450283</c:v>
                </c:pt>
                <c:pt idx="12">
                  <c:v>-0.27659574468085102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5C-434E-8123-57D03CADA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90E368-4DDD-43DE-8B9D-E32685DD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FF69C83-89EA-470E-956D-BD1D7F1A228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561DFF-DDF0-C894-3622-A2142A1FA7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15CCA7-F1EE-DEC1-74E1-92654C9F5A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8DCE7-8D44-40E1-8CFD-B07FBEF62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7BA093-BA4F-439E-9188-704F5060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F4A75D-828E-426C-9342-59416F44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42BFC4-140F-436A-AFF2-0C0033FB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C71DDF-FE5F-415D-9827-CA138A40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45B1F-E062-4A31-8B30-D63021DD3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7599D7-1090-4B70-9BFF-C8AE3138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57C49F-3453-447A-B2B1-61E4B94E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6C29A4D-26AC-498A-ADC7-00816B070D5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DE29E6-2DF5-3C10-CC30-0AFCF6E89B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FB6862F-FFAC-9E4E-438F-4F71D0E351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3BBA7A-C4EF-4E20-9169-99A105EA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6F466D-7FD6-4572-9650-AC02EADA0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133A59-303A-4F55-8270-08C295F6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9783F1A-DCCF-490D-9BA1-62DFBB2CF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2383ADA-3D8F-455A-B851-08264D37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-34,3%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4.681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49,4%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4.681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49,4%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04D59A0-5804-4D64-B789-E08E3B85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204E61-D79A-4B86-8633-929C16274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B9AA72-FA2D-4F52-BF67-A57A0F6EA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17D302-558D-4955-87FC-5B5121E12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6.445 viajeros 
cuota: 68,1%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3.024 viajeros
cuota: 31,9%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9A93DD5-9E0A-43AF-B1B1-7786203BB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CFC735-0E4E-45F2-A388-0DF628104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A98803C-4764-45F1-9539-9A9BD3374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FC4B4B-4DB4-4132-8E85-6CD9FF057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3.617 viajeros 
cuota: 75,5%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1.171 viajeros
cuota: 24,5%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241DCFC-D505-405F-A7FF-88342972F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86A793-C05F-4D62-B41C-CD4C91F5B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858364-2155-4491-AEB8-3406BFBF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AED897-0098-4198-8163-933C09A28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2.828 viajeros 
cuota: 60,4%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1.853 viajeros
cuota: 39,6%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A93777-E138-4309-A829-E9A2F50B2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AE0589-4E7D-4777-BF78-3CD85D18A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443AC77-BE82-44B4-9861-E44E35A4A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34D8770-E9F4-4C2C-B65A-D9C1B435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D5B822-6EB4-4A0A-B823-77868D3A2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B0C23C-AAF8-4FFF-ABB2-1BACB019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ADF60D-1430-4C05-81CA-470063BC5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A1D929B-20C6-428D-89A6-4372A4A8A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F526E7-90BD-4DD7-A5D3-ECAC87C4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2F1DAF-3723-4BE5-A258-AFDCB4E14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F48503E-86DE-48D6-BF8A-A78432A4E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6DD2CB-EB13-4674-9F5B-02B9AAF28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E949D4F-66F2-45C3-9309-4FFD4216D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9BD817-49F0-4C65-ABB6-9560535E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A4CBF1-5FF5-400E-9903-B82B9E618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A03B28-871E-4EB0-AD05-E9953CB9D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CE1B2D-842F-4146-867D-3D755DFF5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895517-3ED2-4326-9AB5-3F2B0575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DB5552-15A2-4754-93E9-286D889A7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11218A-1254-40E3-A1FF-790A17088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5F3FD0-202B-4A03-8621-6BE8EA89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C32221-B4B8-4FAA-9477-9434C451A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C75215-010C-4671-9158-97610BE87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607897-37CD-4A3A-9EC6-F90439F1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6E5C40-007B-4062-A159-543AC4F0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2A2439-3CA8-4BD1-916A-3F64D6A8D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AF7A8-B53B-46E9-A319-422664E98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64937A-F0C6-4C17-8B8A-422BCD10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969EC4-0CB2-41E0-811A-21EFD9EB1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42E79C-1685-4DA9-A794-C19DBAD3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1CABE2-7E6B-4CE1-A3A8-67245D8C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C2C8B0-B922-4F4F-A366-75D44CC39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1B9C44-B667-4B71-A478-54E1F40D3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44F1EE-7259-4752-BBBB-EDFF038DF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511247-BD5D-44BD-B5D2-A571EDB9C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4CE453-AC33-437C-B936-AFD39D6C9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2895E4-231E-439B-B636-4462B9017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23E9BE-481E-452F-9C33-1AB4F31E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00B548-F4F5-4CAF-B24E-5229B8322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D80464-C427-4A61-AE00-12B4D4454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CC1040-EAFE-41BA-A205-7C80FE76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ABE915-C7A1-4716-AF47-079BF94F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EA9B7-0695-40AB-B569-3DA0487A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632FA6-1125-4446-AD3B-6D3224AE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F2E734-52B8-48FD-8AB9-1592D1981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FB98C9-2B85-4ACE-80EE-C74D4AC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C307E96-1102-467C-9D65-C68B93781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F216A0-0CDC-48F1-B278-033804298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DE0FCEC-4AF0-4ACE-A367-6A82D8ED6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D0E1F3-FB24-4053-B18E-683BF9F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3C8379-DFDA-4AB9-96DD-A25BE069C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F231F3-DBBA-4BF6-849D-AE7BCF15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710C24-79B8-4C65-8438-64784F04D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CB19FB-639A-491D-910F-A8780B59BC3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3B3DDE8-1856-878F-5276-8948F9CDD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20DD6E-D64E-209D-84C6-1B32342EB3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FAC07C-92C5-4BAD-B1D0-AC5DF42B2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50CF04-348A-487C-8AC9-27A39D4E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CA10E1C-60C9-4616-A791-A55A4B63A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66506F-4203-4000-90A0-20804E285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11FF63-83FA-493A-AE6C-25C56677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3C5E65C-0711-4D94-AA5F-2E42D1AE7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4A864-2778-4905-AEDD-37D01DF62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66A155-4AB3-4A5A-8DF7-CA24BC99D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92178-10CC-49D2-B7C3-63416D4A6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9688F6-D682-454A-BAF8-BE73010E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A2F4B0-8FFA-406A-98E6-20F0F46F8D6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0A8DD6-3896-F106-9A54-C2A2F10432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E9FA31-BF5B-0659-FAB1-FEDDFE9C81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08D64-A33F-4CA7-A620-B2307EEE7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91C3EC-E84F-4A2B-B73A-3DEFEED9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48E3676-306F-4EB9-988D-607A949A2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E6A5E3-B195-4135-86B3-F7DACE49D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855E7-68DF-446F-B20C-E876E262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C5AF82-F992-4BCC-B555-300FA5C84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819BD-1874-42D0-9377-E763C4DBE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B77EA2-F09C-47B8-96FA-5A03AEDF0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0D55B0-2B56-42CC-8720-E897E55C4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CA39337-B95A-4098-B045-190F0943212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F1BFB3-D4A1-5263-DCEE-0D0DB04660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71E267-5CDA-54D4-AF25-CEC3FC6202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0AA34-8EB8-4B08-9454-9D1E31FE7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3BEC6F-5ACF-4DDC-BAED-13E32438D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CA859D-59A5-45FB-9024-F79B8A31D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7A67D3-7ABA-4C6B-BECC-EC7644A21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69B5B5-81DB-45A4-ACCE-839724364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36F23D-B94A-4972-9B08-E48195F0B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4379DC-9204-4AFB-91B2-B288F3786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25A0C07-E6ED-486E-9AF4-7CFD35C5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7DD4981-7094-481A-9791-CFEF8BC33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F6F77B9-F8B1-4EAD-8FBE-67EDDD2B9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36993D-E678-43A3-BB83-802828D27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46B6F10-2134-4D89-9D60-E6302DED1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122599C-A80B-4371-8BA1-116A3C9B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B7A8DB5-F7E0-4556-8D0F-902C3CD8C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FC2EB3-1452-46E2-8184-A6BD09E82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82AAB5-4E12-4329-BE10-B162DCA6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37A1EA-2E58-4E98-94FD-E6ABD073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1738B1-354B-428D-AF02-8141250B1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FCE916-7DA9-4D72-8080-898CD317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509CE9-BCDA-4D52-A6C4-70099BFB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D6E67A-E994-4779-8C9C-C2B791763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4AA1C3-F059-4E35-B433-59B5988D0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C41F70-5BD2-44EC-A066-41CD3146B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F7074F-B204-46AE-9C74-DCDD976D1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2C5A14-56A4-4560-809B-A8F36A6EB93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FC3935-3E26-F18C-7C6A-D2150B1C60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40E251-510D-0597-C428-150BF98FAF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B5F80-C2BF-49A6-9566-525864EF3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5E3201-7BCF-4ADE-ACA1-3A0F53230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06A1A-289A-4B64-B9D0-72B1B0CE6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A761AA-5F3A-4673-AB44-92FCBCD11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22E684-6B29-471A-A3EF-8DEF9B5B8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17F440-7C4C-4ACB-B6B2-8A97432DE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17641E9-F796-40A2-BBF9-B5BFA31C5BF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039DB22-130C-3114-2EA3-514552E254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E8EF8F-FD11-CF37-62C2-3980074480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F5F3FB-8998-4449-B722-A7C87E14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F14A10-DD65-4282-9063-8866450AF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5710E6-D459-4C1D-9E17-AE642A41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0EF04F-0BAF-4E79-B6CF-ABD2FEBD7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48D90C-615D-42D9-8F05-1FC6C222A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A1B2B0-B29E-413B-B9C6-AF7AC57BB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C642CB0-1F56-4881-A6EC-EA5C6EE2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345BB2-19CE-46F6-B292-CBB3114D1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D89D56E-FBE1-4977-AA33-034D1F1B4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BB9B6CF-91A1-455B-9CD8-0128B1CCC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9D4D018-0161-49F4-BF18-7E5F71EF3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96051F1-7443-406C-A64D-09AEF247D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AC5DAB-97A3-4E50-8894-54C9FC79E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D238201-220D-4D0F-8A57-3DD7B0A61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16C493B-9C52-4B76-82C9-588D2B558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0BEA21-9238-4816-B1EB-05A8D551E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1ED97B-C654-4BC0-858D-E2229B6EF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40A2D7-80E6-480D-A2F8-649BCEDB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FFEA53-FD94-480E-9275-ECB572B04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B8F3FE-4A45-412D-AC93-C014957EA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A92492-32CB-4E68-A7BB-D8D74F17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A86B1A-42F3-4636-8D74-DF0280844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7CC4213-B74D-4241-9A68-AD8CB4164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83AD6C4-BA47-4007-8C36-87E903797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2DFC894-87EE-41E5-B08B-AF9C69109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0980048-E857-4B55-BBCC-D367AA0C3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F822B28-70C1-49C4-8D5F-C11A999EE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640BD37-3580-41AB-8F5A-619318C5D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456226-7A7C-447C-9BDC-24EC0AA77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EFE7345-706E-47A1-89C1-A52E4EB64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317C3E-7DE9-4CF8-B4C0-4B781F6B3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45E33-F353-4FCC-ABDD-110DA406D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119DDF-BB01-419C-B11A-62B413F1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96F72F-7165-46F8-BF9D-A45D0B2DF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B4DC71-61A1-489E-B861-CA263FDBC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72640F-7C86-4ABB-9DB8-4A35DEFF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A0B04D-FB8A-4162-9D03-5148EC80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539C5C-B30E-4D6D-9F08-BD6BBFDBBF4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0641A76-CC1F-C799-3727-69B96BCCDB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F0A184-D83F-F3A8-3540-58E58ED94C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3E057E-C505-47C3-B2BD-7123CFAC6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E682107-5051-457A-8562-C109F55D8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034427D-489C-423F-BEB4-F2340CE7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7CD5D3-973B-4908-8A63-7D7B24F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F03C62-6926-45CD-9ACB-5CC220C15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320442-79BA-4F26-B2D0-86D3528B4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4F3BCB-8E8C-47E9-945E-7616BB767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yo/Indicadores%20alojativos%20Santiago%20del%20Teide%20202505.xlsx" TargetMode="External"/><Relationship Id="rId1" Type="http://schemas.openxmlformats.org/officeDocument/2006/relationships/externalLinkPath" Target="/sites/INVESTIGACION/Documentos%20compartidos/General/Encuesta%20Alojam%20Tur&#237;sticos%20(ISTAC)/2025/Municipios/mayo/Indicadores%20alojativos%20Santiago%20del%20Teide%202025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  <cell r="M13">
            <v>19536</v>
          </cell>
          <cell r="N13">
            <v>-0.16687278775214298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112906</v>
          </cell>
          <cell r="N21">
            <v>-5.5819904499878725E-2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827</v>
          </cell>
          <cell r="I31">
            <v>1649</v>
          </cell>
          <cell r="K31">
            <v>1032</v>
          </cell>
          <cell r="M31">
            <v>851</v>
          </cell>
          <cell r="N31">
            <v>-0.17538759689922478</v>
          </cell>
        </row>
        <row r="32">
          <cell r="B32" t="str">
            <v>Febrero</v>
          </cell>
          <cell r="C32">
            <v>1316</v>
          </cell>
          <cell r="I32">
            <v>1146</v>
          </cell>
          <cell r="K32">
            <v>1343</v>
          </cell>
          <cell r="M32">
            <v>670</v>
          </cell>
          <cell r="N32">
            <v>-0.50111690245718543</v>
          </cell>
        </row>
        <row r="33">
          <cell r="B33" t="str">
            <v>Marzo</v>
          </cell>
          <cell r="C33">
            <v>486</v>
          </cell>
          <cell r="I33">
            <v>1783</v>
          </cell>
          <cell r="K33">
            <v>2340</v>
          </cell>
          <cell r="M33">
            <v>929</v>
          </cell>
          <cell r="N33">
            <v>-0.60299145299145307</v>
          </cell>
        </row>
        <row r="34">
          <cell r="B34" t="str">
            <v>Abril</v>
          </cell>
          <cell r="C34">
            <v>0</v>
          </cell>
          <cell r="I34">
            <v>3984</v>
          </cell>
          <cell r="K34">
            <v>1383</v>
          </cell>
          <cell r="M34">
            <v>2250</v>
          </cell>
          <cell r="N34">
            <v>0.6268980477223427</v>
          </cell>
        </row>
        <row r="35">
          <cell r="B35" t="str">
            <v>Mayo</v>
          </cell>
          <cell r="C35">
            <v>0</v>
          </cell>
          <cell r="I35">
            <v>2472</v>
          </cell>
          <cell r="K35">
            <v>2206</v>
          </cell>
          <cell r="M35">
            <v>1847</v>
          </cell>
          <cell r="N35">
            <v>-0.16273798730734357</v>
          </cell>
        </row>
        <row r="36">
          <cell r="B36" t="str">
            <v>Junio</v>
          </cell>
          <cell r="C36">
            <v>0</v>
          </cell>
          <cell r="I36">
            <v>3499</v>
          </cell>
          <cell r="K36">
            <v>2734</v>
          </cell>
        </row>
        <row r="37">
          <cell r="B37" t="str">
            <v>Julio</v>
          </cell>
          <cell r="C37">
            <v>0</v>
          </cell>
          <cell r="I37">
            <v>4301</v>
          </cell>
          <cell r="K37">
            <v>4112</v>
          </cell>
        </row>
        <row r="38">
          <cell r="B38" t="str">
            <v>Agosto</v>
          </cell>
          <cell r="C38">
            <v>8045</v>
          </cell>
          <cell r="I38">
            <v>4258</v>
          </cell>
          <cell r="K38">
            <v>5008</v>
          </cell>
        </row>
        <row r="39">
          <cell r="B39" t="str">
            <v>Septiembre</v>
          </cell>
          <cell r="C39">
            <v>3978</v>
          </cell>
          <cell r="I39">
            <v>3382</v>
          </cell>
          <cell r="K39">
            <v>2838</v>
          </cell>
        </row>
        <row r="40">
          <cell r="B40" t="str">
            <v>Octubre</v>
          </cell>
          <cell r="C40">
            <v>3756</v>
          </cell>
          <cell r="I40">
            <v>2377</v>
          </cell>
          <cell r="K40">
            <v>3489</v>
          </cell>
        </row>
        <row r="41">
          <cell r="B41" t="str">
            <v>Noviembre</v>
          </cell>
          <cell r="C41">
            <v>1562</v>
          </cell>
          <cell r="I41">
            <v>1284</v>
          </cell>
          <cell r="K41">
            <v>1304</v>
          </cell>
        </row>
        <row r="42">
          <cell r="B42" t="str">
            <v>Diciembre</v>
          </cell>
          <cell r="C42">
            <v>1855</v>
          </cell>
          <cell r="I42">
            <v>1883</v>
          </cell>
          <cell r="K42">
            <v>1399</v>
          </cell>
        </row>
        <row r="43">
          <cell r="C43">
            <v>26839</v>
          </cell>
          <cell r="I43">
            <v>32018</v>
          </cell>
          <cell r="K43">
            <v>29188</v>
          </cell>
          <cell r="M43">
            <v>6547</v>
          </cell>
          <cell r="N43">
            <v>-0.21158477842003853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332</v>
          </cell>
          <cell r="I53">
            <v>722</v>
          </cell>
          <cell r="K53">
            <v>461</v>
          </cell>
          <cell r="M53">
            <v>603</v>
          </cell>
          <cell r="N53">
            <v>0.30802603036876364</v>
          </cell>
        </row>
        <row r="54">
          <cell r="B54" t="str">
            <v>Febrero</v>
          </cell>
          <cell r="C54">
            <v>399</v>
          </cell>
          <cell r="I54">
            <v>509</v>
          </cell>
          <cell r="K54">
            <v>473</v>
          </cell>
          <cell r="M54">
            <v>400</v>
          </cell>
          <cell r="N54">
            <v>-0.15433403805496826</v>
          </cell>
        </row>
        <row r="55">
          <cell r="B55" t="str">
            <v>Marzo</v>
          </cell>
          <cell r="C55">
            <v>135</v>
          </cell>
          <cell r="I55">
            <v>747</v>
          </cell>
          <cell r="K55">
            <v>813</v>
          </cell>
          <cell r="M55">
            <v>604</v>
          </cell>
          <cell r="N55">
            <v>-0.25707257072570722</v>
          </cell>
        </row>
        <row r="56">
          <cell r="B56" t="str">
            <v>Abril</v>
          </cell>
          <cell r="C56">
            <v>0</v>
          </cell>
          <cell r="I56">
            <v>838</v>
          </cell>
          <cell r="K56">
            <v>563</v>
          </cell>
          <cell r="M56">
            <v>1123</v>
          </cell>
          <cell r="N56">
            <v>0.99467140319715819</v>
          </cell>
        </row>
        <row r="57">
          <cell r="B57" t="str">
            <v>Mayo</v>
          </cell>
          <cell r="C57">
            <v>0</v>
          </cell>
          <cell r="I57">
            <v>849</v>
          </cell>
          <cell r="K57">
            <v>742</v>
          </cell>
          <cell r="M57">
            <v>815</v>
          </cell>
          <cell r="N57">
            <v>9.8382749326145547E-2</v>
          </cell>
        </row>
        <row r="58">
          <cell r="B58" t="str">
            <v>Junio</v>
          </cell>
          <cell r="C58">
            <v>0</v>
          </cell>
          <cell r="I58">
            <v>1281</v>
          </cell>
          <cell r="K58">
            <v>858</v>
          </cell>
        </row>
        <row r="59">
          <cell r="B59" t="str">
            <v>Julio</v>
          </cell>
          <cell r="C59">
            <v>0</v>
          </cell>
          <cell r="I59">
            <v>1503</v>
          </cell>
          <cell r="K59">
            <v>1216</v>
          </cell>
        </row>
        <row r="60">
          <cell r="B60" t="str">
            <v>Agosto</v>
          </cell>
          <cell r="C60">
            <v>2124</v>
          </cell>
          <cell r="I60">
            <v>1534</v>
          </cell>
          <cell r="K60">
            <v>1718</v>
          </cell>
        </row>
        <row r="61">
          <cell r="B61" t="str">
            <v>Septiembre</v>
          </cell>
          <cell r="C61">
            <v>1597</v>
          </cell>
          <cell r="I61">
            <v>1027</v>
          </cell>
          <cell r="K61">
            <v>1147</v>
          </cell>
        </row>
        <row r="62">
          <cell r="B62" t="str">
            <v>Octubre</v>
          </cell>
          <cell r="C62">
            <v>502</v>
          </cell>
          <cell r="I62">
            <v>688</v>
          </cell>
          <cell r="K62">
            <v>932</v>
          </cell>
        </row>
        <row r="63">
          <cell r="B63" t="str">
            <v>Noviembre</v>
          </cell>
          <cell r="C63">
            <v>239</v>
          </cell>
          <cell r="I63">
            <v>605</v>
          </cell>
          <cell r="K63">
            <v>937</v>
          </cell>
        </row>
        <row r="64">
          <cell r="B64" t="str">
            <v>Diciembre</v>
          </cell>
          <cell r="C64">
            <v>288</v>
          </cell>
          <cell r="I64">
            <v>977</v>
          </cell>
          <cell r="K64">
            <v>952</v>
          </cell>
        </row>
        <row r="65">
          <cell r="C65">
            <v>6781</v>
          </cell>
          <cell r="I65">
            <v>11280</v>
          </cell>
          <cell r="K65">
            <v>10812</v>
          </cell>
          <cell r="M65">
            <v>3545</v>
          </cell>
          <cell r="N65">
            <v>0.16153342070773258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495</v>
          </cell>
          <cell r="I75">
            <v>927</v>
          </cell>
          <cell r="K75">
            <v>571</v>
          </cell>
          <cell r="M75">
            <v>248</v>
          </cell>
          <cell r="N75">
            <v>-0.56567425569176888</v>
          </cell>
        </row>
        <row r="76">
          <cell r="B76" t="str">
            <v>Febrero</v>
          </cell>
          <cell r="C76">
            <v>917</v>
          </cell>
          <cell r="I76">
            <v>637</v>
          </cell>
          <cell r="K76">
            <v>870</v>
          </cell>
          <cell r="M76">
            <v>270</v>
          </cell>
          <cell r="N76">
            <v>-0.68965517241379315</v>
          </cell>
        </row>
        <row r="77">
          <cell r="B77" t="str">
            <v>Marzo</v>
          </cell>
          <cell r="C77">
            <v>351</v>
          </cell>
          <cell r="I77">
            <v>1036</v>
          </cell>
          <cell r="K77">
            <v>1527</v>
          </cell>
          <cell r="M77">
            <v>325</v>
          </cell>
          <cell r="N77">
            <v>-0.78716437459070066</v>
          </cell>
        </row>
        <row r="78">
          <cell r="B78" t="str">
            <v>Abril</v>
          </cell>
          <cell r="C78">
            <v>0</v>
          </cell>
          <cell r="I78">
            <v>3146</v>
          </cell>
          <cell r="K78">
            <v>820</v>
          </cell>
          <cell r="M78">
            <v>1127</v>
          </cell>
          <cell r="N78">
            <v>0.37439024390243913</v>
          </cell>
        </row>
        <row r="79">
          <cell r="B79" t="str">
            <v>Mayo</v>
          </cell>
          <cell r="C79">
            <v>0</v>
          </cell>
          <cell r="I79">
            <v>1623</v>
          </cell>
          <cell r="K79">
            <v>1464</v>
          </cell>
          <cell r="M79">
            <v>1032</v>
          </cell>
          <cell r="N79">
            <v>-0.29508196721311475</v>
          </cell>
        </row>
        <row r="80">
          <cell r="B80" t="str">
            <v>Junio</v>
          </cell>
          <cell r="C80">
            <v>0</v>
          </cell>
          <cell r="I80">
            <v>2218</v>
          </cell>
          <cell r="K80">
            <v>1876</v>
          </cell>
        </row>
        <row r="81">
          <cell r="B81" t="str">
            <v>Julio</v>
          </cell>
          <cell r="C81">
            <v>0</v>
          </cell>
          <cell r="I81">
            <v>2798</v>
          </cell>
          <cell r="K81">
            <v>2896</v>
          </cell>
        </row>
        <row r="82">
          <cell r="B82" t="str">
            <v>Agosto</v>
          </cell>
          <cell r="C82">
            <v>5921</v>
          </cell>
          <cell r="I82">
            <v>2724</v>
          </cell>
          <cell r="K82">
            <v>3290</v>
          </cell>
        </row>
        <row r="83">
          <cell r="B83" t="str">
            <v>Septiembre</v>
          </cell>
          <cell r="C83">
            <v>2381</v>
          </cell>
          <cell r="I83">
            <v>2355</v>
          </cell>
          <cell r="K83">
            <v>1691</v>
          </cell>
        </row>
        <row r="84">
          <cell r="B84" t="str">
            <v>Octubre</v>
          </cell>
          <cell r="C84">
            <v>3254</v>
          </cell>
          <cell r="I84">
            <v>1689</v>
          </cell>
          <cell r="K84">
            <v>2557</v>
          </cell>
        </row>
        <row r="85">
          <cell r="B85" t="str">
            <v>Noviembre</v>
          </cell>
          <cell r="C85">
            <v>1323</v>
          </cell>
          <cell r="I85">
            <v>679</v>
          </cell>
          <cell r="K85">
            <v>367</v>
          </cell>
        </row>
        <row r="86">
          <cell r="B86" t="str">
            <v>Diciembre</v>
          </cell>
          <cell r="C86">
            <v>1567</v>
          </cell>
          <cell r="I86">
            <v>906</v>
          </cell>
          <cell r="K86">
            <v>447</v>
          </cell>
        </row>
        <row r="87">
          <cell r="C87">
            <v>20058</v>
          </cell>
          <cell r="I87">
            <v>20738</v>
          </cell>
          <cell r="K87">
            <v>18376</v>
          </cell>
          <cell r="M87">
            <v>3002</v>
          </cell>
          <cell r="N87">
            <v>-0.42840822543792845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20204</v>
          </cell>
          <cell r="I97">
            <v>20841</v>
          </cell>
          <cell r="K97">
            <v>21618</v>
          </cell>
          <cell r="M97">
            <v>21677</v>
          </cell>
          <cell r="N97">
            <v>2.729207142196266E-3</v>
          </cell>
        </row>
        <row r="98">
          <cell r="B98" t="str">
            <v>Febrero</v>
          </cell>
          <cell r="C98">
            <v>21087</v>
          </cell>
          <cell r="I98">
            <v>21940</v>
          </cell>
          <cell r="K98">
            <v>22578</v>
          </cell>
          <cell r="M98">
            <v>22615</v>
          </cell>
          <cell r="N98">
            <v>1.6387633979979555E-3</v>
          </cell>
        </row>
        <row r="99">
          <cell r="B99" t="str">
            <v>Marzo</v>
          </cell>
          <cell r="C99">
            <v>8379</v>
          </cell>
          <cell r="I99">
            <v>19906</v>
          </cell>
          <cell r="K99">
            <v>25016</v>
          </cell>
          <cell r="M99">
            <v>23125</v>
          </cell>
          <cell r="N99">
            <v>-7.559162136232811E-2</v>
          </cell>
        </row>
        <row r="100">
          <cell r="B100" t="str">
            <v>Abril</v>
          </cell>
          <cell r="C100">
            <v>0</v>
          </cell>
          <cell r="I100">
            <v>19500</v>
          </cell>
          <cell r="K100">
            <v>20822</v>
          </cell>
          <cell r="M100">
            <v>21253</v>
          </cell>
          <cell r="N100">
            <v>2.0699260397656349E-2</v>
          </cell>
        </row>
        <row r="101">
          <cell r="B101" t="str">
            <v>Mayo</v>
          </cell>
          <cell r="C101">
            <v>0</v>
          </cell>
          <cell r="I101">
            <v>19075</v>
          </cell>
          <cell r="K101">
            <v>21243</v>
          </cell>
          <cell r="M101">
            <v>17689</v>
          </cell>
          <cell r="N101">
            <v>-0.16730217012662996</v>
          </cell>
        </row>
        <row r="102">
          <cell r="B102" t="str">
            <v>Junio</v>
          </cell>
          <cell r="C102">
            <v>0</v>
          </cell>
          <cell r="I102">
            <v>17566</v>
          </cell>
          <cell r="K102">
            <v>20107</v>
          </cell>
        </row>
        <row r="103">
          <cell r="B103" t="str">
            <v>Julio</v>
          </cell>
          <cell r="C103">
            <v>0</v>
          </cell>
          <cell r="I103">
            <v>19975</v>
          </cell>
          <cell r="K103">
            <v>20781</v>
          </cell>
        </row>
        <row r="104">
          <cell r="B104" t="str">
            <v>Agosto</v>
          </cell>
          <cell r="C104">
            <v>5250</v>
          </cell>
          <cell r="I104">
            <v>21237</v>
          </cell>
          <cell r="K104">
            <v>20311</v>
          </cell>
        </row>
        <row r="105">
          <cell r="B105" t="str">
            <v>Septiembre</v>
          </cell>
          <cell r="C105">
            <v>1747</v>
          </cell>
          <cell r="I105">
            <v>18724</v>
          </cell>
          <cell r="K105">
            <v>18344</v>
          </cell>
        </row>
        <row r="106">
          <cell r="B106" t="str">
            <v>Octubre</v>
          </cell>
          <cell r="C106">
            <v>2909</v>
          </cell>
          <cell r="I106">
            <v>22630</v>
          </cell>
          <cell r="K106">
            <v>23852</v>
          </cell>
        </row>
        <row r="107">
          <cell r="B107" t="str">
            <v>Noviembre</v>
          </cell>
          <cell r="C107">
            <v>3366</v>
          </cell>
          <cell r="I107">
            <v>22923</v>
          </cell>
          <cell r="K107">
            <v>22059</v>
          </cell>
        </row>
        <row r="108">
          <cell r="B108" t="str">
            <v>Diciembre</v>
          </cell>
          <cell r="C108">
            <v>4406</v>
          </cell>
          <cell r="I108">
            <v>22259</v>
          </cell>
          <cell r="K108">
            <v>21891</v>
          </cell>
        </row>
        <row r="109">
          <cell r="C109">
            <v>69842</v>
          </cell>
          <cell r="I109">
            <v>246576</v>
          </cell>
          <cell r="K109">
            <v>258622</v>
          </cell>
          <cell r="M109">
            <v>106359</v>
          </cell>
          <cell r="N109">
            <v>-4.4196015349083795E-2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8678</v>
          </cell>
          <cell r="I119">
            <v>7748</v>
          </cell>
          <cell r="K119">
            <v>8574</v>
          </cell>
          <cell r="M119">
            <v>8868</v>
          </cell>
          <cell r="N119">
            <v>3.4289713086074203E-2</v>
          </cell>
        </row>
        <row r="120">
          <cell r="B120" t="str">
            <v>Febrero</v>
          </cell>
          <cell r="C120">
            <v>8839</v>
          </cell>
          <cell r="I120">
            <v>8576</v>
          </cell>
          <cell r="K120">
            <v>9308</v>
          </cell>
          <cell r="M120">
            <v>9450</v>
          </cell>
          <cell r="N120">
            <v>1.5255694026643729E-2</v>
          </cell>
        </row>
        <row r="121">
          <cell r="B121" t="str">
            <v>Marzo</v>
          </cell>
          <cell r="C121">
            <v>4215</v>
          </cell>
          <cell r="I121">
            <v>7226</v>
          </cell>
          <cell r="K121">
            <v>9445</v>
          </cell>
          <cell r="M121">
            <v>9153</v>
          </cell>
          <cell r="N121">
            <v>-3.0915828480677643E-2</v>
          </cell>
        </row>
        <row r="122">
          <cell r="B122" t="str">
            <v>Abril</v>
          </cell>
          <cell r="C122">
            <v>0</v>
          </cell>
          <cell r="I122">
            <v>7139</v>
          </cell>
          <cell r="K122">
            <v>8977</v>
          </cell>
          <cell r="M122">
            <v>9475</v>
          </cell>
          <cell r="N122">
            <v>5.5475103041105145E-2</v>
          </cell>
        </row>
        <row r="123">
          <cell r="B123" t="str">
            <v>Mayo</v>
          </cell>
          <cell r="C123">
            <v>0</v>
          </cell>
          <cell r="I123">
            <v>8883</v>
          </cell>
          <cell r="K123">
            <v>10301</v>
          </cell>
          <cell r="M123">
            <v>9728</v>
          </cell>
          <cell r="N123">
            <v>-5.5625667410931001E-2</v>
          </cell>
        </row>
        <row r="124">
          <cell r="B124" t="str">
            <v>Junio</v>
          </cell>
          <cell r="C124">
            <v>0</v>
          </cell>
          <cell r="I124">
            <v>8301</v>
          </cell>
          <cell r="K124">
            <v>10338</v>
          </cell>
        </row>
        <row r="125">
          <cell r="B125" t="str">
            <v>Julio</v>
          </cell>
          <cell r="C125">
            <v>0</v>
          </cell>
          <cell r="I125">
            <v>9581</v>
          </cell>
          <cell r="K125">
            <v>10171</v>
          </cell>
        </row>
        <row r="126">
          <cell r="B126" t="str">
            <v>Agosto</v>
          </cell>
          <cell r="C126">
            <v>302</v>
          </cell>
          <cell r="I126">
            <v>10320</v>
          </cell>
          <cell r="K126">
            <v>10030</v>
          </cell>
        </row>
        <row r="127">
          <cell r="B127" t="str">
            <v>Septiembre</v>
          </cell>
          <cell r="C127">
            <v>247</v>
          </cell>
          <cell r="I127">
            <v>9284</v>
          </cell>
          <cell r="K127">
            <v>9243</v>
          </cell>
        </row>
        <row r="128">
          <cell r="B128" t="str">
            <v>Octubre</v>
          </cell>
          <cell r="C128">
            <v>683</v>
          </cell>
          <cell r="I128">
            <v>10847</v>
          </cell>
          <cell r="K128">
            <v>11119</v>
          </cell>
        </row>
        <row r="129">
          <cell r="B129" t="str">
            <v>Noviembre</v>
          </cell>
          <cell r="C129">
            <v>1361</v>
          </cell>
          <cell r="I129">
            <v>9244</v>
          </cell>
          <cell r="K129">
            <v>9424</v>
          </cell>
        </row>
        <row r="130">
          <cell r="B130" t="str">
            <v>Diciembre</v>
          </cell>
          <cell r="C130">
            <v>1252</v>
          </cell>
          <cell r="I130">
            <v>8681</v>
          </cell>
          <cell r="K130">
            <v>9229</v>
          </cell>
        </row>
        <row r="131">
          <cell r="C131">
            <v>26093</v>
          </cell>
          <cell r="I131">
            <v>105830</v>
          </cell>
          <cell r="K131">
            <v>116159</v>
          </cell>
          <cell r="M131">
            <v>46674</v>
          </cell>
          <cell r="N131">
            <v>1.4805278403604571E-3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1507</v>
          </cell>
          <cell r="G141">
            <v>1070</v>
          </cell>
          <cell r="I141">
            <v>1623</v>
          </cell>
          <cell r="K141">
            <v>1605</v>
          </cell>
          <cell r="M141">
            <v>1749</v>
          </cell>
          <cell r="N141">
            <v>8.9719626168224265E-2</v>
          </cell>
        </row>
        <row r="142">
          <cell r="B142" t="str">
            <v>Febrero</v>
          </cell>
          <cell r="C142">
            <v>1212</v>
          </cell>
          <cell r="G142">
            <v>1299</v>
          </cell>
          <cell r="I142">
            <v>1902</v>
          </cell>
          <cell r="K142">
            <v>2028</v>
          </cell>
          <cell r="M142">
            <v>1749</v>
          </cell>
          <cell r="N142">
            <v>-0.1375739644970414</v>
          </cell>
        </row>
        <row r="143">
          <cell r="B143" t="str">
            <v>Marzo</v>
          </cell>
          <cell r="C143">
            <v>620</v>
          </cell>
          <cell r="G143">
            <v>1553</v>
          </cell>
          <cell r="I143">
            <v>2140</v>
          </cell>
          <cell r="K143">
            <v>3428</v>
          </cell>
          <cell r="M143">
            <v>2359</v>
          </cell>
          <cell r="N143">
            <v>-0.31184364060676784</v>
          </cell>
        </row>
        <row r="144">
          <cell r="B144" t="str">
            <v>Abril</v>
          </cell>
          <cell r="C144">
            <v>0</v>
          </cell>
          <cell r="G144">
            <v>1519</v>
          </cell>
          <cell r="I144">
            <v>1573</v>
          </cell>
          <cell r="K144">
            <v>1590</v>
          </cell>
          <cell r="M144">
            <v>2359</v>
          </cell>
          <cell r="N144">
            <v>0.48364779874213837</v>
          </cell>
        </row>
        <row r="145">
          <cell r="B145" t="str">
            <v>Mayo</v>
          </cell>
          <cell r="C145">
            <v>0</v>
          </cell>
          <cell r="G145">
            <v>881</v>
          </cell>
          <cell r="I145">
            <v>1613</v>
          </cell>
          <cell r="K145">
            <v>1681</v>
          </cell>
          <cell r="M145">
            <v>2359</v>
          </cell>
          <cell r="N145">
            <v>0.40333135038667467</v>
          </cell>
        </row>
        <row r="146">
          <cell r="B146" t="str">
            <v>Junio</v>
          </cell>
          <cell r="C146">
            <v>0</v>
          </cell>
          <cell r="G146">
            <v>1321</v>
          </cell>
          <cell r="I146">
            <v>1398</v>
          </cell>
          <cell r="K146">
            <v>1391</v>
          </cell>
        </row>
        <row r="147">
          <cell r="B147" t="str">
            <v>Julio</v>
          </cell>
          <cell r="C147">
            <v>0</v>
          </cell>
          <cell r="G147">
            <v>1114</v>
          </cell>
          <cell r="I147">
            <v>1435</v>
          </cell>
          <cell r="K147">
            <v>1166</v>
          </cell>
        </row>
        <row r="148">
          <cell r="B148" t="str">
            <v>Agosto</v>
          </cell>
          <cell r="C148">
            <v>902</v>
          </cell>
          <cell r="G148">
            <v>998</v>
          </cell>
          <cell r="I148">
            <v>1506</v>
          </cell>
          <cell r="K148">
            <v>1232</v>
          </cell>
        </row>
        <row r="149">
          <cell r="B149" t="str">
            <v>Septiembre</v>
          </cell>
          <cell r="C149">
            <v>76</v>
          </cell>
          <cell r="G149">
            <v>1047</v>
          </cell>
          <cell r="I149">
            <v>1465</v>
          </cell>
          <cell r="K149">
            <v>1114</v>
          </cell>
        </row>
        <row r="150">
          <cell r="B150" t="str">
            <v>Octubre</v>
          </cell>
          <cell r="C150">
            <v>194</v>
          </cell>
          <cell r="G150">
            <v>1679</v>
          </cell>
          <cell r="I150">
            <v>1982</v>
          </cell>
          <cell r="K150">
            <v>1956</v>
          </cell>
        </row>
        <row r="151">
          <cell r="B151" t="str">
            <v>Noviembre</v>
          </cell>
          <cell r="C151">
            <v>606</v>
          </cell>
          <cell r="G151">
            <v>2421</v>
          </cell>
          <cell r="I151">
            <v>2298</v>
          </cell>
          <cell r="K151">
            <v>2484</v>
          </cell>
        </row>
        <row r="152">
          <cell r="B152" t="str">
            <v>Diciembre</v>
          </cell>
          <cell r="C152">
            <v>440</v>
          </cell>
          <cell r="G152">
            <v>1685</v>
          </cell>
          <cell r="I152">
            <v>1850</v>
          </cell>
          <cell r="K152">
            <v>1784</v>
          </cell>
        </row>
        <row r="153">
          <cell r="C153">
            <v>6042</v>
          </cell>
          <cell r="G153">
            <v>16587</v>
          </cell>
          <cell r="I153">
            <v>20785</v>
          </cell>
          <cell r="K153">
            <v>21459</v>
          </cell>
          <cell r="M153">
            <v>8815</v>
          </cell>
          <cell r="N153">
            <v>-0.14682539682539686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1411</v>
          </cell>
          <cell r="I163">
            <v>1657</v>
          </cell>
          <cell r="K163">
            <v>1470</v>
          </cell>
          <cell r="M163">
            <v>1563</v>
          </cell>
          <cell r="N163">
            <v>6.3265306122449072E-2</v>
          </cell>
        </row>
        <row r="164">
          <cell r="B164" t="str">
            <v>Febrero</v>
          </cell>
          <cell r="C164">
            <v>1560</v>
          </cell>
          <cell r="I164">
            <v>2192</v>
          </cell>
          <cell r="K164">
            <v>2057</v>
          </cell>
          <cell r="M164">
            <v>2346</v>
          </cell>
          <cell r="N164">
            <v>0.14049586776859502</v>
          </cell>
        </row>
        <row r="165">
          <cell r="B165" t="str">
            <v>Marzo</v>
          </cell>
          <cell r="C165">
            <v>592</v>
          </cell>
          <cell r="I165">
            <v>1764</v>
          </cell>
          <cell r="K165">
            <v>2459</v>
          </cell>
          <cell r="M165">
            <v>2000</v>
          </cell>
          <cell r="N165">
            <v>-0.18666124440829601</v>
          </cell>
        </row>
        <row r="166">
          <cell r="B166" t="str">
            <v>Abril</v>
          </cell>
          <cell r="C166">
            <v>0</v>
          </cell>
          <cell r="I166">
            <v>2972</v>
          </cell>
          <cell r="K166">
            <v>3165</v>
          </cell>
          <cell r="M166">
            <v>2200</v>
          </cell>
          <cell r="N166">
            <v>-0.30489731437598733</v>
          </cell>
        </row>
        <row r="167">
          <cell r="B167" t="str">
            <v>Mayo</v>
          </cell>
          <cell r="C167">
            <v>0</v>
          </cell>
          <cell r="I167">
            <v>2516</v>
          </cell>
          <cell r="K167">
            <v>2477</v>
          </cell>
          <cell r="M167">
            <v>1698</v>
          </cell>
          <cell r="N167">
            <v>-0.3144933387161889</v>
          </cell>
        </row>
        <row r="168">
          <cell r="B168" t="str">
            <v>Junio</v>
          </cell>
          <cell r="C168">
            <v>0</v>
          </cell>
          <cell r="I168">
            <v>1820</v>
          </cell>
          <cell r="K168">
            <v>1716</v>
          </cell>
        </row>
        <row r="169">
          <cell r="B169" t="str">
            <v>Julio</v>
          </cell>
          <cell r="C169">
            <v>0</v>
          </cell>
          <cell r="I169">
            <v>1969</v>
          </cell>
          <cell r="K169">
            <v>1892</v>
          </cell>
        </row>
        <row r="170">
          <cell r="B170" t="str">
            <v>Agosto</v>
          </cell>
          <cell r="C170">
            <v>877</v>
          </cell>
          <cell r="I170">
            <v>2255</v>
          </cell>
          <cell r="K170">
            <v>2125</v>
          </cell>
        </row>
        <row r="171">
          <cell r="B171" t="str">
            <v>Septiembre</v>
          </cell>
          <cell r="C171">
            <v>256</v>
          </cell>
          <cell r="I171">
            <v>2059</v>
          </cell>
          <cell r="K171">
            <v>1668</v>
          </cell>
        </row>
        <row r="172">
          <cell r="B172" t="str">
            <v>Octubre</v>
          </cell>
          <cell r="C172">
            <v>841</v>
          </cell>
          <cell r="I172">
            <v>2556</v>
          </cell>
          <cell r="K172">
            <v>2794</v>
          </cell>
        </row>
        <row r="173">
          <cell r="B173" t="str">
            <v>Noviembre</v>
          </cell>
          <cell r="C173">
            <v>60</v>
          </cell>
          <cell r="I173">
            <v>1504</v>
          </cell>
          <cell r="K173">
            <v>1368</v>
          </cell>
        </row>
        <row r="174">
          <cell r="B174" t="str">
            <v>Diciembre</v>
          </cell>
          <cell r="C174">
            <v>767</v>
          </cell>
          <cell r="I174">
            <v>1825</v>
          </cell>
          <cell r="K174">
            <v>1388</v>
          </cell>
        </row>
        <row r="175">
          <cell r="C175">
            <v>6586</v>
          </cell>
          <cell r="I175">
            <v>25089</v>
          </cell>
          <cell r="K175">
            <v>24579</v>
          </cell>
          <cell r="M175">
            <v>9807</v>
          </cell>
          <cell r="N175">
            <v>-0.15660474716202266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313</v>
          </cell>
          <cell r="I185">
            <v>363</v>
          </cell>
          <cell r="K185">
            <v>373</v>
          </cell>
          <cell r="M185">
            <v>326</v>
          </cell>
          <cell r="N185">
            <v>-0.12600536193029488</v>
          </cell>
        </row>
        <row r="186">
          <cell r="B186" t="str">
            <v>Febrero</v>
          </cell>
          <cell r="C186">
            <v>321</v>
          </cell>
          <cell r="I186">
            <v>445</v>
          </cell>
          <cell r="K186">
            <v>462</v>
          </cell>
          <cell r="M186">
            <v>351</v>
          </cell>
          <cell r="N186">
            <v>-0.24025974025974028</v>
          </cell>
        </row>
        <row r="187">
          <cell r="B187" t="str">
            <v>Marzo</v>
          </cell>
          <cell r="C187">
            <v>227</v>
          </cell>
          <cell r="I187">
            <v>318</v>
          </cell>
          <cell r="K187">
            <v>592</v>
          </cell>
          <cell r="M187">
            <v>381</v>
          </cell>
          <cell r="N187">
            <v>-0.35641891891891897</v>
          </cell>
        </row>
        <row r="188">
          <cell r="B188" t="str">
            <v>Abril</v>
          </cell>
          <cell r="C188">
            <v>0</v>
          </cell>
          <cell r="I188">
            <v>355</v>
          </cell>
          <cell r="K188">
            <v>404</v>
          </cell>
          <cell r="M188">
            <v>569</v>
          </cell>
          <cell r="N188">
            <v>0.40841584158415833</v>
          </cell>
        </row>
        <row r="189">
          <cell r="B189" t="str">
            <v>Mayo</v>
          </cell>
          <cell r="C189">
            <v>0</v>
          </cell>
          <cell r="I189">
            <v>518</v>
          </cell>
          <cell r="K189">
            <v>597</v>
          </cell>
          <cell r="M189">
            <v>211</v>
          </cell>
          <cell r="N189">
            <v>-0.64656616415410384</v>
          </cell>
        </row>
        <row r="190">
          <cell r="B190" t="str">
            <v>junio</v>
          </cell>
          <cell r="C190">
            <v>0</v>
          </cell>
          <cell r="I190">
            <v>365</v>
          </cell>
          <cell r="K190">
            <v>533</v>
          </cell>
        </row>
        <row r="191">
          <cell r="B191" t="str">
            <v>Julio</v>
          </cell>
          <cell r="C191">
            <v>0</v>
          </cell>
          <cell r="I191">
            <v>693</v>
          </cell>
          <cell r="K191">
            <v>628</v>
          </cell>
        </row>
        <row r="192">
          <cell r="B192" t="str">
            <v>Agosto</v>
          </cell>
          <cell r="C192">
            <v>538</v>
          </cell>
          <cell r="I192">
            <v>497</v>
          </cell>
          <cell r="K192">
            <v>486</v>
          </cell>
        </row>
        <row r="193">
          <cell r="B193" t="str">
            <v>Septiembre</v>
          </cell>
          <cell r="C193">
            <v>168</v>
          </cell>
          <cell r="I193">
            <v>339</v>
          </cell>
          <cell r="K193">
            <v>217</v>
          </cell>
        </row>
        <row r="194">
          <cell r="B194" t="str">
            <v>Octubre</v>
          </cell>
          <cell r="C194">
            <v>84</v>
          </cell>
          <cell r="I194">
            <v>638</v>
          </cell>
          <cell r="K194">
            <v>350</v>
          </cell>
        </row>
        <row r="195">
          <cell r="B195" t="str">
            <v>Noviembre</v>
          </cell>
          <cell r="C195">
            <v>72</v>
          </cell>
          <cell r="I195">
            <v>437</v>
          </cell>
          <cell r="K195">
            <v>424</v>
          </cell>
        </row>
        <row r="196">
          <cell r="B196" t="str">
            <v>Diciembre</v>
          </cell>
          <cell r="C196">
            <v>126</v>
          </cell>
          <cell r="I196">
            <v>522</v>
          </cell>
          <cell r="K196">
            <v>497</v>
          </cell>
        </row>
        <row r="197">
          <cell r="C197">
            <v>1935</v>
          </cell>
          <cell r="I197">
            <v>5490</v>
          </cell>
          <cell r="K197">
            <v>5563</v>
          </cell>
          <cell r="M197">
            <v>1838</v>
          </cell>
          <cell r="N197">
            <v>-0.24299835255354196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349</v>
          </cell>
          <cell r="I207">
            <v>676</v>
          </cell>
          <cell r="K207">
            <v>554</v>
          </cell>
          <cell r="M207">
            <v>512</v>
          </cell>
          <cell r="N207">
            <v>-7.5812274368231014E-2</v>
          </cell>
        </row>
        <row r="208">
          <cell r="B208" t="str">
            <v>Febrero</v>
          </cell>
          <cell r="C208">
            <v>262</v>
          </cell>
          <cell r="I208">
            <v>751</v>
          </cell>
          <cell r="K208">
            <v>669</v>
          </cell>
          <cell r="M208">
            <v>678</v>
          </cell>
          <cell r="N208">
            <v>1.3452914798206317E-2</v>
          </cell>
        </row>
        <row r="209">
          <cell r="B209" t="str">
            <v>Marzo</v>
          </cell>
          <cell r="C209">
            <v>154</v>
          </cell>
          <cell r="I209">
            <v>636</v>
          </cell>
          <cell r="K209">
            <v>493</v>
          </cell>
          <cell r="M209">
            <v>547</v>
          </cell>
          <cell r="N209">
            <v>0.1095334685598377</v>
          </cell>
        </row>
        <row r="210">
          <cell r="B210" t="str">
            <v>Abril</v>
          </cell>
          <cell r="C210">
            <v>0</v>
          </cell>
          <cell r="I210">
            <v>1013</v>
          </cell>
          <cell r="K210">
            <v>570</v>
          </cell>
          <cell r="M210">
            <v>590</v>
          </cell>
          <cell r="N210">
            <v>3.5087719298245723E-2</v>
          </cell>
        </row>
        <row r="211">
          <cell r="B211" t="str">
            <v>Mayo</v>
          </cell>
          <cell r="C211">
            <v>0</v>
          </cell>
          <cell r="I211">
            <v>516</v>
          </cell>
          <cell r="K211">
            <v>527</v>
          </cell>
          <cell r="M211">
            <v>280</v>
          </cell>
          <cell r="N211">
            <v>-0.46869070208728658</v>
          </cell>
        </row>
        <row r="212">
          <cell r="B212" t="str">
            <v>Junio</v>
          </cell>
          <cell r="C212">
            <v>0</v>
          </cell>
          <cell r="I212">
            <v>493</v>
          </cell>
          <cell r="K212">
            <v>432</v>
          </cell>
        </row>
        <row r="213">
          <cell r="B213" t="str">
            <v>Julio</v>
          </cell>
          <cell r="C213">
            <v>0</v>
          </cell>
          <cell r="I213">
            <v>865</v>
          </cell>
          <cell r="K213">
            <v>531</v>
          </cell>
        </row>
        <row r="214">
          <cell r="B214" t="str">
            <v>Agosto</v>
          </cell>
          <cell r="C214">
            <v>169</v>
          </cell>
          <cell r="I214">
            <v>1041</v>
          </cell>
          <cell r="K214">
            <v>508</v>
          </cell>
        </row>
        <row r="215">
          <cell r="B215" t="str">
            <v>Septiembre</v>
          </cell>
          <cell r="C215">
            <v>2</v>
          </cell>
          <cell r="I215">
            <v>805</v>
          </cell>
          <cell r="K215">
            <v>446</v>
          </cell>
        </row>
        <row r="216">
          <cell r="B216" t="str">
            <v>Octubre</v>
          </cell>
          <cell r="C216">
            <v>19</v>
          </cell>
          <cell r="I216">
            <v>743</v>
          </cell>
          <cell r="K216">
            <v>702</v>
          </cell>
        </row>
        <row r="217">
          <cell r="B217" t="str">
            <v>Noviembre</v>
          </cell>
          <cell r="C217">
            <v>114</v>
          </cell>
          <cell r="I217">
            <v>719</v>
          </cell>
          <cell r="K217">
            <v>613</v>
          </cell>
        </row>
        <row r="218">
          <cell r="B218" t="str">
            <v>Diciembre</v>
          </cell>
          <cell r="C218">
            <v>81</v>
          </cell>
          <cell r="I218">
            <v>620</v>
          </cell>
          <cell r="K218">
            <v>489</v>
          </cell>
        </row>
        <row r="219">
          <cell r="C219">
            <v>1273</v>
          </cell>
          <cell r="I219">
            <v>8878</v>
          </cell>
          <cell r="K219">
            <v>6534</v>
          </cell>
          <cell r="M219">
            <v>2607</v>
          </cell>
          <cell r="N219">
            <v>-7.3231425524351246E-2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313</v>
          </cell>
          <cell r="I229">
            <v>363</v>
          </cell>
          <cell r="K229">
            <v>373</v>
          </cell>
          <cell r="M229">
            <v>326</v>
          </cell>
          <cell r="N229">
            <v>-0.12600536193029488</v>
          </cell>
        </row>
        <row r="230">
          <cell r="B230" t="str">
            <v>Febrero</v>
          </cell>
          <cell r="C230">
            <v>321</v>
          </cell>
          <cell r="I230">
            <v>445</v>
          </cell>
          <cell r="K230">
            <v>462</v>
          </cell>
          <cell r="M230">
            <v>351</v>
          </cell>
          <cell r="N230">
            <v>-0.24025974025974028</v>
          </cell>
        </row>
        <row r="231">
          <cell r="B231" t="str">
            <v>Marzo</v>
          </cell>
          <cell r="C231">
            <v>227</v>
          </cell>
          <cell r="I231">
            <v>318</v>
          </cell>
          <cell r="K231">
            <v>592</v>
          </cell>
          <cell r="M231">
            <v>381</v>
          </cell>
          <cell r="N231">
            <v>-0.35641891891891897</v>
          </cell>
        </row>
        <row r="232">
          <cell r="B232" t="str">
            <v>Abril</v>
          </cell>
          <cell r="C232">
            <v>0</v>
          </cell>
          <cell r="I232">
            <v>355</v>
          </cell>
          <cell r="K232">
            <v>404</v>
          </cell>
          <cell r="M232">
            <v>569</v>
          </cell>
          <cell r="N232">
            <v>0.40841584158415833</v>
          </cell>
        </row>
        <row r="233">
          <cell r="B233" t="str">
            <v>Mayo</v>
          </cell>
          <cell r="C233">
            <v>0</v>
          </cell>
          <cell r="I233">
            <v>518</v>
          </cell>
          <cell r="K233">
            <v>597</v>
          </cell>
          <cell r="M233">
            <v>211</v>
          </cell>
          <cell r="N233">
            <v>-0.64656616415410384</v>
          </cell>
        </row>
        <row r="234">
          <cell r="B234" t="str">
            <v>Junio</v>
          </cell>
          <cell r="C234">
            <v>0</v>
          </cell>
          <cell r="I234">
            <v>365</v>
          </cell>
          <cell r="K234">
            <v>533</v>
          </cell>
        </row>
        <row r="235">
          <cell r="B235" t="str">
            <v>Julio</v>
          </cell>
          <cell r="C235">
            <v>0</v>
          </cell>
          <cell r="I235">
            <v>693</v>
          </cell>
          <cell r="K235">
            <v>628</v>
          </cell>
        </row>
        <row r="236">
          <cell r="B236" t="str">
            <v>Agosto</v>
          </cell>
          <cell r="C236">
            <v>538</v>
          </cell>
          <cell r="I236">
            <v>497</v>
          </cell>
          <cell r="K236">
            <v>486</v>
          </cell>
        </row>
        <row r="237">
          <cell r="B237" t="str">
            <v>Septiembre</v>
          </cell>
          <cell r="C237">
            <v>168</v>
          </cell>
          <cell r="I237">
            <v>339</v>
          </cell>
          <cell r="K237">
            <v>217</v>
          </cell>
        </row>
        <row r="238">
          <cell r="B238" t="str">
            <v>Octubre</v>
          </cell>
          <cell r="C238">
            <v>84</v>
          </cell>
          <cell r="I238">
            <v>638</v>
          </cell>
          <cell r="K238">
            <v>350</v>
          </cell>
        </row>
        <row r="239">
          <cell r="B239" t="str">
            <v>Noviembre</v>
          </cell>
          <cell r="C239">
            <v>72</v>
          </cell>
          <cell r="I239">
            <v>437</v>
          </cell>
          <cell r="K239">
            <v>424</v>
          </cell>
        </row>
        <row r="240">
          <cell r="B240" t="str">
            <v>Diciembre</v>
          </cell>
          <cell r="C240">
            <v>126</v>
          </cell>
          <cell r="I240">
            <v>522</v>
          </cell>
          <cell r="K240">
            <v>497</v>
          </cell>
        </row>
        <row r="241">
          <cell r="C241">
            <v>1935</v>
          </cell>
          <cell r="I241">
            <v>5490</v>
          </cell>
          <cell r="K241">
            <v>5563</v>
          </cell>
          <cell r="M241">
            <v>1838</v>
          </cell>
          <cell r="N241">
            <v>-0.24299835255354196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611</v>
          </cell>
          <cell r="I251">
            <v>905</v>
          </cell>
          <cell r="K251">
            <v>616</v>
          </cell>
          <cell r="M251">
            <v>664</v>
          </cell>
          <cell r="N251">
            <v>7.7922077922077948E-2</v>
          </cell>
        </row>
        <row r="252">
          <cell r="B252" t="str">
            <v>Febrero</v>
          </cell>
          <cell r="C252">
            <v>1068</v>
          </cell>
          <cell r="I252">
            <v>665</v>
          </cell>
          <cell r="K252">
            <v>638</v>
          </cell>
          <cell r="M252">
            <v>582</v>
          </cell>
          <cell r="N252">
            <v>-8.7774294670846409E-2</v>
          </cell>
        </row>
        <row r="253">
          <cell r="B253" t="str">
            <v>Marzo</v>
          </cell>
          <cell r="C253">
            <v>282</v>
          </cell>
          <cell r="I253">
            <v>457</v>
          </cell>
          <cell r="K253">
            <v>499</v>
          </cell>
          <cell r="M253">
            <v>650</v>
          </cell>
          <cell r="N253">
            <v>0.30260521042084165</v>
          </cell>
        </row>
        <row r="254">
          <cell r="B254" t="str">
            <v>Abril</v>
          </cell>
          <cell r="C254">
            <v>0</v>
          </cell>
          <cell r="I254">
            <v>202</v>
          </cell>
          <cell r="K254">
            <v>203</v>
          </cell>
          <cell r="M254">
            <v>320</v>
          </cell>
          <cell r="N254">
            <v>0.57635467980295574</v>
          </cell>
        </row>
        <row r="255">
          <cell r="B255" t="str">
            <v>Mayo</v>
          </cell>
          <cell r="C255">
            <v>0</v>
          </cell>
          <cell r="I255">
            <v>9</v>
          </cell>
          <cell r="K255">
            <v>22</v>
          </cell>
          <cell r="M255">
            <v>9</v>
          </cell>
          <cell r="N255">
            <v>-0.59090909090909083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6</v>
          </cell>
        </row>
        <row r="257">
          <cell r="B257" t="str">
            <v>Julio</v>
          </cell>
          <cell r="C257">
            <v>0</v>
          </cell>
          <cell r="I257">
            <v>5</v>
          </cell>
          <cell r="K257">
            <v>17</v>
          </cell>
        </row>
        <row r="258">
          <cell r="B258" t="str">
            <v>Agosto</v>
          </cell>
          <cell r="C258">
            <v>0</v>
          </cell>
          <cell r="I258">
            <v>15</v>
          </cell>
          <cell r="K258">
            <v>25</v>
          </cell>
        </row>
        <row r="259">
          <cell r="B259" t="str">
            <v>Septiembre</v>
          </cell>
          <cell r="C259">
            <v>2</v>
          </cell>
          <cell r="I259">
            <v>12</v>
          </cell>
          <cell r="K259">
            <v>10</v>
          </cell>
        </row>
        <row r="260">
          <cell r="B260" t="str">
            <v>Octubre</v>
          </cell>
          <cell r="C260">
            <v>2</v>
          </cell>
          <cell r="I260">
            <v>77</v>
          </cell>
          <cell r="K260">
            <v>176</v>
          </cell>
        </row>
        <row r="261">
          <cell r="B261" t="str">
            <v>Noviembre</v>
          </cell>
          <cell r="C261">
            <v>3</v>
          </cell>
          <cell r="I261">
            <v>782</v>
          </cell>
          <cell r="K261">
            <v>514</v>
          </cell>
        </row>
        <row r="262">
          <cell r="B262" t="str">
            <v>Diciembre</v>
          </cell>
          <cell r="C262">
            <v>6</v>
          </cell>
          <cell r="I262">
            <v>560</v>
          </cell>
          <cell r="K262">
            <v>676</v>
          </cell>
        </row>
        <row r="263">
          <cell r="C263">
            <v>1979</v>
          </cell>
          <cell r="I263">
            <v>3691</v>
          </cell>
          <cell r="K263">
            <v>3402</v>
          </cell>
          <cell r="M263">
            <v>2225</v>
          </cell>
          <cell r="N263">
            <v>0.12487360970677441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1321</v>
          </cell>
          <cell r="I273">
            <v>528</v>
          </cell>
          <cell r="K273">
            <v>491</v>
          </cell>
          <cell r="M273">
            <v>342</v>
          </cell>
          <cell r="N273">
            <v>-0.30346232179226074</v>
          </cell>
        </row>
        <row r="274">
          <cell r="B274" t="str">
            <v>Febrero</v>
          </cell>
          <cell r="C274">
            <v>2158</v>
          </cell>
          <cell r="I274">
            <v>457</v>
          </cell>
          <cell r="K274">
            <v>407</v>
          </cell>
          <cell r="M274">
            <v>288</v>
          </cell>
          <cell r="N274">
            <v>-0.29238329238329241</v>
          </cell>
        </row>
        <row r="275">
          <cell r="B275" t="str">
            <v>Marzo</v>
          </cell>
          <cell r="C275">
            <v>454</v>
          </cell>
          <cell r="I275">
            <v>280</v>
          </cell>
          <cell r="K275">
            <v>446</v>
          </cell>
          <cell r="M275">
            <v>331</v>
          </cell>
          <cell r="N275">
            <v>-0.25784753363228696</v>
          </cell>
        </row>
        <row r="276">
          <cell r="B276" t="str">
            <v>Abril</v>
          </cell>
          <cell r="C276">
            <v>0</v>
          </cell>
          <cell r="I276">
            <v>281</v>
          </cell>
          <cell r="K276">
            <v>96</v>
          </cell>
          <cell r="M276">
            <v>95</v>
          </cell>
          <cell r="N276">
            <v>-1.041666666666663E-2</v>
          </cell>
        </row>
        <row r="277">
          <cell r="B277" t="str">
            <v>Mayo</v>
          </cell>
          <cell r="C277">
            <v>0</v>
          </cell>
          <cell r="I277">
            <v>28</v>
          </cell>
          <cell r="K277">
            <v>14</v>
          </cell>
          <cell r="M277">
            <v>14</v>
          </cell>
          <cell r="N277">
            <v>0</v>
          </cell>
        </row>
        <row r="278">
          <cell r="B278" t="str">
            <v>Junio</v>
          </cell>
          <cell r="C278">
            <v>0</v>
          </cell>
          <cell r="I278">
            <v>11</v>
          </cell>
          <cell r="K278">
            <v>5</v>
          </cell>
        </row>
        <row r="279">
          <cell r="B279" t="str">
            <v>Julio</v>
          </cell>
          <cell r="C279">
            <v>0</v>
          </cell>
          <cell r="I279">
            <v>13</v>
          </cell>
          <cell r="K279">
            <v>25</v>
          </cell>
        </row>
        <row r="280">
          <cell r="B280" t="str">
            <v>Agosto</v>
          </cell>
          <cell r="C280">
            <v>3</v>
          </cell>
          <cell r="I280">
            <v>32</v>
          </cell>
          <cell r="K280">
            <v>3</v>
          </cell>
        </row>
        <row r="281">
          <cell r="B281" t="str">
            <v>Septiembre</v>
          </cell>
          <cell r="C281">
            <v>0</v>
          </cell>
          <cell r="I281">
            <v>11</v>
          </cell>
          <cell r="K281">
            <v>12</v>
          </cell>
        </row>
        <row r="282">
          <cell r="B282" t="str">
            <v>Octubre</v>
          </cell>
          <cell r="C282">
            <v>57</v>
          </cell>
          <cell r="I282">
            <v>132</v>
          </cell>
          <cell r="K282">
            <v>229</v>
          </cell>
        </row>
        <row r="283">
          <cell r="B283" t="str">
            <v>Noviembre</v>
          </cell>
          <cell r="C283">
            <v>35</v>
          </cell>
          <cell r="I283">
            <v>543</v>
          </cell>
          <cell r="K283">
            <v>519</v>
          </cell>
        </row>
        <row r="284">
          <cell r="B284" t="str">
            <v>Diciembre</v>
          </cell>
          <cell r="C284">
            <v>12</v>
          </cell>
          <cell r="I284">
            <v>569</v>
          </cell>
          <cell r="K284">
            <v>484</v>
          </cell>
        </row>
        <row r="285">
          <cell r="C285">
            <v>4050</v>
          </cell>
          <cell r="I285">
            <v>2885</v>
          </cell>
          <cell r="K285">
            <v>2731</v>
          </cell>
          <cell r="M285">
            <v>1070</v>
          </cell>
          <cell r="N285">
            <v>-0.26409903713892713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21031</v>
          </cell>
          <cell r="I9">
            <v>22490</v>
          </cell>
          <cell r="K9">
            <v>22650</v>
          </cell>
          <cell r="M9">
            <v>22528</v>
          </cell>
          <cell r="N9">
            <v>-5.3863134657836653E-3</v>
          </cell>
        </row>
        <row r="10">
          <cell r="A10" t="str">
            <v>feb</v>
          </cell>
          <cell r="B10" t="str">
            <v>Febrero</v>
          </cell>
          <cell r="C10">
            <v>22403</v>
          </cell>
          <cell r="I10">
            <v>23086</v>
          </cell>
          <cell r="K10">
            <v>23921</v>
          </cell>
          <cell r="M10">
            <v>23285</v>
          </cell>
          <cell r="N10">
            <v>-2.6587517244262338E-2</v>
          </cell>
        </row>
        <row r="11">
          <cell r="A11" t="str">
            <v>mar</v>
          </cell>
          <cell r="B11" t="str">
            <v>Marzo</v>
          </cell>
          <cell r="C11">
            <v>8865</v>
          </cell>
          <cell r="I11">
            <v>21689</v>
          </cell>
          <cell r="K11">
            <v>27356</v>
          </cell>
          <cell r="M11">
            <v>24054</v>
          </cell>
          <cell r="N11">
            <v>-0.12070478140078955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23484</v>
          </cell>
          <cell r="K12">
            <v>22205</v>
          </cell>
          <cell r="M12">
            <v>23503</v>
          </cell>
          <cell r="N12">
            <v>5.845530285971634E-2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21547</v>
          </cell>
          <cell r="K13">
            <v>23449</v>
          </cell>
          <cell r="M13">
            <v>19536</v>
          </cell>
          <cell r="N13">
            <v>-0.16687278775214298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21065</v>
          </cell>
          <cell r="K14">
            <v>22841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24276</v>
          </cell>
          <cell r="K15">
            <v>24893</v>
          </cell>
        </row>
        <row r="16">
          <cell r="A16" t="str">
            <v>ago</v>
          </cell>
          <cell r="B16" t="str">
            <v>Agosto</v>
          </cell>
          <cell r="C16">
            <v>13295</v>
          </cell>
          <cell r="I16">
            <v>25495</v>
          </cell>
          <cell r="K16">
            <v>25319</v>
          </cell>
        </row>
        <row r="17">
          <cell r="A17" t="str">
            <v>sep</v>
          </cell>
          <cell r="B17" t="str">
            <v>Septiembre</v>
          </cell>
          <cell r="C17">
            <v>5725</v>
          </cell>
          <cell r="I17">
            <v>22106</v>
          </cell>
          <cell r="K17">
            <v>21182</v>
          </cell>
        </row>
        <row r="18">
          <cell r="A18" t="str">
            <v>oct</v>
          </cell>
          <cell r="B18" t="str">
            <v>Octubre</v>
          </cell>
          <cell r="C18">
            <v>6665</v>
          </cell>
          <cell r="I18">
            <v>25007</v>
          </cell>
          <cell r="K18">
            <v>27341</v>
          </cell>
        </row>
        <row r="19">
          <cell r="A19" t="str">
            <v>nov</v>
          </cell>
          <cell r="B19" t="str">
            <v>Noviembre</v>
          </cell>
          <cell r="C19">
            <v>4928</v>
          </cell>
          <cell r="I19">
            <v>24207</v>
          </cell>
          <cell r="K19">
            <v>23363</v>
          </cell>
        </row>
        <row r="20">
          <cell r="A20" t="str">
            <v>dic</v>
          </cell>
          <cell r="B20" t="str">
            <v>Diciembre</v>
          </cell>
          <cell r="C20">
            <v>6261</v>
          </cell>
          <cell r="I20">
            <v>24142</v>
          </cell>
          <cell r="K20">
            <v>23290</v>
          </cell>
        </row>
        <row r="21">
          <cell r="A21" t="str">
            <v>Total</v>
          </cell>
          <cell r="C21">
            <v>96681</v>
          </cell>
          <cell r="I21">
            <v>278594</v>
          </cell>
          <cell r="K21">
            <v>287810</v>
          </cell>
          <cell r="M21">
            <v>112906</v>
          </cell>
          <cell r="N21">
            <v>-5.5819904499878725E-2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15979</v>
          </cell>
          <cell r="I31">
            <v>18402</v>
          </cell>
          <cell r="K31">
            <v>18282</v>
          </cell>
          <cell r="M31">
            <v>18130</v>
          </cell>
          <cell r="N31">
            <v>-8.3141888196039959E-3</v>
          </cell>
        </row>
        <row r="32">
          <cell r="B32" t="str">
            <v>Febrero</v>
          </cell>
          <cell r="C32">
            <v>17138</v>
          </cell>
          <cell r="I32">
            <v>18976</v>
          </cell>
          <cell r="K32">
            <v>20148</v>
          </cell>
          <cell r="M32">
            <v>19062</v>
          </cell>
          <cell r="N32">
            <v>-5.390113162596788E-2</v>
          </cell>
        </row>
        <row r="33">
          <cell r="B33" t="str">
            <v>Marzo</v>
          </cell>
          <cell r="C33">
            <v>6170</v>
          </cell>
          <cell r="I33">
            <v>17386</v>
          </cell>
          <cell r="K33">
            <v>22158</v>
          </cell>
          <cell r="M33">
            <v>19601</v>
          </cell>
          <cell r="N33">
            <v>-0.11539850166982579</v>
          </cell>
        </row>
        <row r="34">
          <cell r="B34" t="str">
            <v>Abril</v>
          </cell>
          <cell r="C34">
            <v>0</v>
          </cell>
          <cell r="I34">
            <v>19332</v>
          </cell>
          <cell r="K34">
            <v>18488</v>
          </cell>
          <cell r="M34">
            <v>19232</v>
          </cell>
          <cell r="N34">
            <v>4.0242319342276067E-2</v>
          </cell>
        </row>
        <row r="35">
          <cell r="B35" t="str">
            <v>Mayo</v>
          </cell>
          <cell r="C35">
            <v>0</v>
          </cell>
          <cell r="I35">
            <v>18326</v>
          </cell>
          <cell r="K35">
            <v>19636</v>
          </cell>
          <cell r="M35">
            <v>15443</v>
          </cell>
          <cell r="N35">
            <v>-0.21353636178447744</v>
          </cell>
        </row>
        <row r="36">
          <cell r="B36" t="str">
            <v>Junio</v>
          </cell>
          <cell r="C36">
            <v>0</v>
          </cell>
          <cell r="I36">
            <v>17783</v>
          </cell>
          <cell r="K36">
            <v>19273</v>
          </cell>
        </row>
        <row r="37">
          <cell r="B37" t="str">
            <v>Julio</v>
          </cell>
          <cell r="C37">
            <v>0</v>
          </cell>
          <cell r="I37">
            <v>20245</v>
          </cell>
          <cell r="K37">
            <v>20528</v>
          </cell>
        </row>
        <row r="38">
          <cell r="B38" t="str">
            <v>Agosto</v>
          </cell>
          <cell r="C38">
            <v>11531</v>
          </cell>
          <cell r="I38">
            <v>20391</v>
          </cell>
          <cell r="K38">
            <v>20545</v>
          </cell>
        </row>
        <row r="39">
          <cell r="B39" t="str">
            <v>Septiembre</v>
          </cell>
          <cell r="C39">
            <v>4549</v>
          </cell>
          <cell r="I39">
            <v>18135</v>
          </cell>
          <cell r="K39">
            <v>17254</v>
          </cell>
        </row>
        <row r="40">
          <cell r="B40" t="str">
            <v>Octubre</v>
          </cell>
          <cell r="C40">
            <v>5837</v>
          </cell>
          <cell r="I40">
            <v>20522</v>
          </cell>
          <cell r="K40">
            <v>22570</v>
          </cell>
        </row>
        <row r="41">
          <cell r="B41" t="str">
            <v>Noviembre</v>
          </cell>
          <cell r="C41">
            <v>4402</v>
          </cell>
          <cell r="I41">
            <v>20019</v>
          </cell>
          <cell r="K41">
            <v>18565</v>
          </cell>
        </row>
        <row r="42">
          <cell r="B42" t="str">
            <v>Diciembre</v>
          </cell>
          <cell r="C42">
            <v>5416</v>
          </cell>
          <cell r="I42">
            <v>19529</v>
          </cell>
          <cell r="K42">
            <v>18483</v>
          </cell>
        </row>
        <row r="43">
          <cell r="C43">
            <v>77095</v>
          </cell>
          <cell r="I43">
            <v>229046</v>
          </cell>
          <cell r="K43">
            <v>235930</v>
          </cell>
          <cell r="M43">
            <v>91468</v>
          </cell>
          <cell r="N43">
            <v>-7.3385201393954103E-2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13232</v>
          </cell>
          <cell r="I53">
            <v>14935</v>
          </cell>
          <cell r="K53">
            <v>14354</v>
          </cell>
          <cell r="M53">
            <v>14208</v>
          </cell>
          <cell r="N53">
            <v>-1.0171380799777086E-2</v>
          </cell>
        </row>
        <row r="54">
          <cell r="B54" t="str">
            <v>Febrero</v>
          </cell>
          <cell r="C54">
            <v>14090</v>
          </cell>
          <cell r="I54">
            <v>15417</v>
          </cell>
          <cell r="K54">
            <v>15736</v>
          </cell>
          <cell r="M54">
            <v>15122</v>
          </cell>
          <cell r="N54">
            <v>-3.9018810371123536E-2</v>
          </cell>
        </row>
        <row r="55">
          <cell r="B55" t="str">
            <v>Marzo</v>
          </cell>
          <cell r="C55">
            <v>5212</v>
          </cell>
          <cell r="I55">
            <v>13769</v>
          </cell>
          <cell r="K55">
            <v>17491</v>
          </cell>
          <cell r="M55">
            <v>15694</v>
          </cell>
          <cell r="N55">
            <v>-0.10273855125493114</v>
          </cell>
        </row>
        <row r="56">
          <cell r="B56" t="str">
            <v>Abril</v>
          </cell>
          <cell r="C56">
            <v>0</v>
          </cell>
          <cell r="I56">
            <v>15420</v>
          </cell>
          <cell r="K56">
            <v>14826</v>
          </cell>
          <cell r="M56">
            <v>15532</v>
          </cell>
          <cell r="N56">
            <v>4.7619047619047672E-2</v>
          </cell>
        </row>
        <row r="57">
          <cell r="B57" t="str">
            <v>Mayo</v>
          </cell>
          <cell r="C57">
            <v>0</v>
          </cell>
          <cell r="I57">
            <v>14308</v>
          </cell>
          <cell r="K57">
            <v>15219</v>
          </cell>
          <cell r="M57">
            <v>10784</v>
          </cell>
          <cell r="N57">
            <v>-0.29141205072606613</v>
          </cell>
        </row>
        <row r="58">
          <cell r="B58" t="str">
            <v>Junio</v>
          </cell>
          <cell r="C58">
            <v>0</v>
          </cell>
          <cell r="I58">
            <v>13809</v>
          </cell>
          <cell r="K58">
            <v>14680</v>
          </cell>
        </row>
        <row r="59">
          <cell r="B59" t="str">
            <v>Julio</v>
          </cell>
          <cell r="C59">
            <v>0</v>
          </cell>
          <cell r="I59">
            <v>15626</v>
          </cell>
          <cell r="K59">
            <v>15688</v>
          </cell>
        </row>
        <row r="60">
          <cell r="B60" t="str">
            <v>Agosto</v>
          </cell>
          <cell r="C60">
            <v>8422</v>
          </cell>
          <cell r="I60">
            <v>15580</v>
          </cell>
          <cell r="K60">
            <v>15273</v>
          </cell>
        </row>
        <row r="61">
          <cell r="B61" t="str">
            <v>Septiembre</v>
          </cell>
          <cell r="C61">
            <v>0</v>
          </cell>
          <cell r="I61">
            <v>14015</v>
          </cell>
          <cell r="K61">
            <v>12989</v>
          </cell>
        </row>
        <row r="62">
          <cell r="B62" t="str">
            <v>Octubre</v>
          </cell>
          <cell r="C62">
            <v>0</v>
          </cell>
          <cell r="I62">
            <v>15893</v>
          </cell>
          <cell r="K62">
            <v>17980</v>
          </cell>
        </row>
        <row r="63">
          <cell r="B63" t="str">
            <v>Noviembre</v>
          </cell>
          <cell r="C63">
            <v>0</v>
          </cell>
          <cell r="I63">
            <v>15821</v>
          </cell>
          <cell r="K63">
            <v>14412</v>
          </cell>
        </row>
        <row r="64">
          <cell r="B64" t="str">
            <v>Diciembre</v>
          </cell>
          <cell r="C64">
            <v>0</v>
          </cell>
          <cell r="I64">
            <v>15445</v>
          </cell>
          <cell r="K64">
            <v>14687</v>
          </cell>
        </row>
        <row r="65">
          <cell r="C65">
            <v>0</v>
          </cell>
          <cell r="I65">
            <v>180038</v>
          </cell>
          <cell r="K65">
            <v>183335</v>
          </cell>
          <cell r="M65">
            <v>71340</v>
          </cell>
          <cell r="N65">
            <v>-8.0978022827403184E-2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2747</v>
          </cell>
          <cell r="I75">
            <v>3467</v>
          </cell>
          <cell r="K75">
            <v>3928</v>
          </cell>
          <cell r="M75">
            <v>3922</v>
          </cell>
          <cell r="N75">
            <v>-1.5274949083503575E-3</v>
          </cell>
        </row>
        <row r="76">
          <cell r="B76" t="str">
            <v>Febrero</v>
          </cell>
          <cell r="C76">
            <v>3048</v>
          </cell>
          <cell r="I76">
            <v>3559</v>
          </cell>
          <cell r="K76">
            <v>4412</v>
          </cell>
          <cell r="M76">
            <v>3940</v>
          </cell>
          <cell r="N76">
            <v>-0.10698096101541255</v>
          </cell>
        </row>
        <row r="77">
          <cell r="B77" t="str">
            <v>Marzo</v>
          </cell>
          <cell r="C77">
            <v>958</v>
          </cell>
          <cell r="I77">
            <v>3617</v>
          </cell>
          <cell r="K77">
            <v>4667</v>
          </cell>
          <cell r="M77">
            <v>3907</v>
          </cell>
          <cell r="N77">
            <v>-0.16284551103492606</v>
          </cell>
        </row>
        <row r="78">
          <cell r="B78" t="str">
            <v>Abril</v>
          </cell>
          <cell r="C78">
            <v>0</v>
          </cell>
          <cell r="I78">
            <v>3912</v>
          </cell>
          <cell r="K78">
            <v>3662</v>
          </cell>
          <cell r="M78">
            <v>3700</v>
          </cell>
          <cell r="N78">
            <v>1.0376843255051948E-2</v>
          </cell>
        </row>
        <row r="79">
          <cell r="B79" t="str">
            <v>Mayo</v>
          </cell>
          <cell r="C79">
            <v>0</v>
          </cell>
          <cell r="I79">
            <v>4018</v>
          </cell>
          <cell r="K79">
            <v>4417</v>
          </cell>
          <cell r="M79">
            <v>4659</v>
          </cell>
          <cell r="N79">
            <v>5.4788317862802804E-2</v>
          </cell>
        </row>
        <row r="80">
          <cell r="B80" t="str">
            <v>Junio</v>
          </cell>
          <cell r="C80">
            <v>0</v>
          </cell>
          <cell r="I80">
            <v>3974</v>
          </cell>
          <cell r="K80">
            <v>4593</v>
          </cell>
        </row>
        <row r="81">
          <cell r="B81" t="str">
            <v>Julio</v>
          </cell>
          <cell r="C81">
            <v>0</v>
          </cell>
          <cell r="I81">
            <v>4619</v>
          </cell>
          <cell r="K81">
            <v>4840</v>
          </cell>
        </row>
        <row r="82">
          <cell r="B82" t="str">
            <v>Agosto</v>
          </cell>
          <cell r="C82">
            <v>3109</v>
          </cell>
          <cell r="I82">
            <v>4811</v>
          </cell>
          <cell r="K82">
            <v>5272</v>
          </cell>
        </row>
        <row r="83">
          <cell r="B83" t="str">
            <v>Septiembre</v>
          </cell>
          <cell r="C83">
            <v>0</v>
          </cell>
          <cell r="I83">
            <v>4120</v>
          </cell>
          <cell r="K83">
            <v>4265</v>
          </cell>
        </row>
        <row r="84">
          <cell r="B84" t="str">
            <v>Octubre</v>
          </cell>
          <cell r="C84">
            <v>0</v>
          </cell>
          <cell r="I84">
            <v>4629</v>
          </cell>
          <cell r="K84">
            <v>4590</v>
          </cell>
        </row>
        <row r="85">
          <cell r="B85" t="str">
            <v>Noviembre</v>
          </cell>
          <cell r="C85">
            <v>0</v>
          </cell>
          <cell r="I85">
            <v>4198</v>
          </cell>
          <cell r="K85">
            <v>4153</v>
          </cell>
        </row>
        <row r="86">
          <cell r="B86" t="str">
            <v>Diciembre</v>
          </cell>
          <cell r="C86">
            <v>0</v>
          </cell>
          <cell r="I86">
            <v>4084</v>
          </cell>
          <cell r="K86">
            <v>3796</v>
          </cell>
        </row>
        <row r="87">
          <cell r="C87">
            <v>0</v>
          </cell>
          <cell r="I87">
            <v>49008</v>
          </cell>
          <cell r="K87">
            <v>52595</v>
          </cell>
          <cell r="M87">
            <v>20128</v>
          </cell>
          <cell r="N87">
            <v>-4.5432988712890032E-2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5052</v>
          </cell>
          <cell r="I97">
            <v>4088</v>
          </cell>
          <cell r="K97">
            <v>4368</v>
          </cell>
          <cell r="M97">
            <v>4398</v>
          </cell>
          <cell r="N97">
            <v>6.8681318681318437E-3</v>
          </cell>
        </row>
        <row r="98">
          <cell r="B98" t="str">
            <v>Febrero</v>
          </cell>
          <cell r="C98">
            <v>5265</v>
          </cell>
          <cell r="I98">
            <v>4110</v>
          </cell>
          <cell r="K98">
            <v>3773</v>
          </cell>
          <cell r="M98">
            <v>4223</v>
          </cell>
          <cell r="N98">
            <v>0.11926848661542544</v>
          </cell>
        </row>
        <row r="99">
          <cell r="B99" t="str">
            <v>Marzo</v>
          </cell>
          <cell r="C99">
            <v>2695</v>
          </cell>
          <cell r="I99">
            <v>4303</v>
          </cell>
          <cell r="K99">
            <v>5198</v>
          </cell>
          <cell r="M99">
            <v>4453</v>
          </cell>
          <cell r="N99">
            <v>-0.14332435552135436</v>
          </cell>
        </row>
        <row r="100">
          <cell r="B100" t="str">
            <v>Abril</v>
          </cell>
          <cell r="C100">
            <v>0</v>
          </cell>
          <cell r="I100">
            <v>4152</v>
          </cell>
          <cell r="K100">
            <v>3717</v>
          </cell>
          <cell r="M100">
            <v>4271</v>
          </cell>
          <cell r="N100">
            <v>0.14904492870594566</v>
          </cell>
        </row>
        <row r="101">
          <cell r="B101" t="str">
            <v>Mayo</v>
          </cell>
          <cell r="C101">
            <v>0</v>
          </cell>
          <cell r="I101">
            <v>3221</v>
          </cell>
          <cell r="K101">
            <v>3813</v>
          </cell>
          <cell r="M101">
            <v>4093</v>
          </cell>
          <cell r="N101">
            <v>7.3432992394440122E-2</v>
          </cell>
        </row>
        <row r="102">
          <cell r="B102" t="str">
            <v>Junio</v>
          </cell>
          <cell r="C102">
            <v>0</v>
          </cell>
          <cell r="I102">
            <v>3282</v>
          </cell>
          <cell r="K102">
            <v>3568</v>
          </cell>
        </row>
        <row r="103">
          <cell r="B103" t="str">
            <v>Julio</v>
          </cell>
          <cell r="C103">
            <v>0</v>
          </cell>
          <cell r="I103">
            <v>4031</v>
          </cell>
          <cell r="K103">
            <v>4365</v>
          </cell>
        </row>
        <row r="104">
          <cell r="B104" t="str">
            <v>Agosto</v>
          </cell>
          <cell r="C104">
            <v>1764</v>
          </cell>
          <cell r="I104">
            <v>5104</v>
          </cell>
          <cell r="K104">
            <v>4774</v>
          </cell>
        </row>
        <row r="105">
          <cell r="B105" t="str">
            <v>Septiembre</v>
          </cell>
          <cell r="C105">
            <v>1176</v>
          </cell>
          <cell r="I105">
            <v>3971</v>
          </cell>
          <cell r="K105">
            <v>3928</v>
          </cell>
        </row>
        <row r="106">
          <cell r="B106" t="str">
            <v>Octubre</v>
          </cell>
          <cell r="C106">
            <v>828</v>
          </cell>
          <cell r="I106">
            <v>4485</v>
          </cell>
          <cell r="K106">
            <v>4771</v>
          </cell>
        </row>
        <row r="107">
          <cell r="B107" t="str">
            <v>Noviembre</v>
          </cell>
          <cell r="C107">
            <v>526</v>
          </cell>
          <cell r="I107">
            <v>4188</v>
          </cell>
          <cell r="K107">
            <v>4798</v>
          </cell>
        </row>
        <row r="108">
          <cell r="B108" t="str">
            <v>Diciembre</v>
          </cell>
          <cell r="C108">
            <v>845</v>
          </cell>
          <cell r="I108">
            <v>4613</v>
          </cell>
          <cell r="K108">
            <v>4807</v>
          </cell>
        </row>
        <row r="109">
          <cell r="C109">
            <v>19586</v>
          </cell>
          <cell r="I109">
            <v>49548</v>
          </cell>
          <cell r="K109">
            <v>51880</v>
          </cell>
          <cell r="M109">
            <v>21438</v>
          </cell>
          <cell r="N109">
            <v>2.7265321769131212E-2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  <cell r="M13">
            <v>143215</v>
          </cell>
          <cell r="N13">
            <v>-0.10448087841724818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A21" t="str">
            <v>Total</v>
          </cell>
          <cell r="C21">
            <v>610766</v>
          </cell>
          <cell r="I21">
            <v>1886738</v>
          </cell>
          <cell r="K21">
            <v>1988780</v>
          </cell>
          <cell r="M21">
            <v>807872</v>
          </cell>
          <cell r="N21">
            <v>-2.8559816166700558E-2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2810</v>
          </cell>
          <cell r="I31">
            <v>7684</v>
          </cell>
          <cell r="K31">
            <v>4643</v>
          </cell>
          <cell r="M31">
            <v>4190</v>
          </cell>
          <cell r="N31">
            <v>-9.7566228731423621E-2</v>
          </cell>
        </row>
        <row r="32">
          <cell r="B32" t="str">
            <v>Febrero</v>
          </cell>
          <cell r="C32">
            <v>4481</v>
          </cell>
          <cell r="I32">
            <v>4631</v>
          </cell>
          <cell r="K32">
            <v>3359</v>
          </cell>
          <cell r="M32">
            <v>2494</v>
          </cell>
          <cell r="N32">
            <v>-0.2575171181899375</v>
          </cell>
        </row>
        <row r="33">
          <cell r="B33" t="str">
            <v>Marzo</v>
          </cell>
          <cell r="C33">
            <v>1861</v>
          </cell>
          <cell r="I33">
            <v>6445</v>
          </cell>
          <cell r="K33">
            <v>7332</v>
          </cell>
          <cell r="M33">
            <v>3474</v>
          </cell>
          <cell r="N33">
            <v>-0.52618657937806868</v>
          </cell>
        </row>
        <row r="34">
          <cell r="B34" t="str">
            <v>Abril</v>
          </cell>
          <cell r="C34">
            <v>0</v>
          </cell>
          <cell r="I34">
            <v>11356</v>
          </cell>
          <cell r="K34">
            <v>5241</v>
          </cell>
          <cell r="M34">
            <v>8301</v>
          </cell>
          <cell r="N34">
            <v>0.58385804235832861</v>
          </cell>
        </row>
        <row r="35">
          <cell r="B35" t="str">
            <v>Mayo</v>
          </cell>
          <cell r="C35">
            <v>0</v>
          </cell>
          <cell r="I35">
            <v>8116</v>
          </cell>
          <cell r="K35">
            <v>6651</v>
          </cell>
          <cell r="M35">
            <v>7050</v>
          </cell>
          <cell r="N35">
            <v>5.999097880018045E-2</v>
          </cell>
        </row>
        <row r="36">
          <cell r="B36" t="str">
            <v>Junio</v>
          </cell>
          <cell r="C36">
            <v>0</v>
          </cell>
          <cell r="I36">
            <v>11716</v>
          </cell>
          <cell r="K36">
            <v>9313</v>
          </cell>
        </row>
        <row r="37">
          <cell r="B37" t="str">
            <v>Julio</v>
          </cell>
          <cell r="C37">
            <v>0</v>
          </cell>
          <cell r="I37">
            <v>16350</v>
          </cell>
          <cell r="K37">
            <v>15147</v>
          </cell>
        </row>
        <row r="38">
          <cell r="B38" t="str">
            <v>Agosto</v>
          </cell>
          <cell r="C38">
            <v>24732</v>
          </cell>
          <cell r="I38">
            <v>17040</v>
          </cell>
          <cell r="K38">
            <v>17997</v>
          </cell>
        </row>
        <row r="39">
          <cell r="B39" t="str">
            <v>Septiembre</v>
          </cell>
          <cell r="C39">
            <v>10533</v>
          </cell>
          <cell r="I39">
            <v>12268</v>
          </cell>
          <cell r="K39">
            <v>11247</v>
          </cell>
        </row>
        <row r="40">
          <cell r="B40" t="str">
            <v>Octubre</v>
          </cell>
          <cell r="C40">
            <v>9331</v>
          </cell>
          <cell r="I40">
            <v>7638</v>
          </cell>
          <cell r="K40">
            <v>11565</v>
          </cell>
        </row>
        <row r="41">
          <cell r="B41" t="str">
            <v>Noviembre</v>
          </cell>
          <cell r="C41">
            <v>6163</v>
          </cell>
          <cell r="I41">
            <v>4428</v>
          </cell>
          <cell r="K41">
            <v>5701</v>
          </cell>
        </row>
        <row r="42">
          <cell r="B42" t="str">
            <v>Diciembre</v>
          </cell>
          <cell r="C42">
            <v>4505</v>
          </cell>
          <cell r="I42">
            <v>6411</v>
          </cell>
          <cell r="K42">
            <v>5544</v>
          </cell>
        </row>
        <row r="43">
          <cell r="C43">
            <v>77176</v>
          </cell>
          <cell r="I43">
            <v>114083</v>
          </cell>
          <cell r="K43">
            <v>103740</v>
          </cell>
          <cell r="M43">
            <v>25509</v>
          </cell>
          <cell r="N43">
            <v>-6.306471754940135E-2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1602</v>
          </cell>
          <cell r="I53">
            <v>3641</v>
          </cell>
          <cell r="K53">
            <v>2676</v>
          </cell>
          <cell r="M53">
            <v>3585</v>
          </cell>
          <cell r="N53">
            <v>0.33968609865470856</v>
          </cell>
        </row>
        <row r="54">
          <cell r="B54" t="str">
            <v>Febrero</v>
          </cell>
          <cell r="C54">
            <v>1729</v>
          </cell>
          <cell r="I54">
            <v>2303</v>
          </cell>
          <cell r="K54">
            <v>1677</v>
          </cell>
          <cell r="M54">
            <v>1820</v>
          </cell>
          <cell r="N54">
            <v>8.5271317829457294E-2</v>
          </cell>
        </row>
        <row r="55">
          <cell r="B55" t="str">
            <v>Marzo</v>
          </cell>
          <cell r="C55">
            <v>789</v>
          </cell>
          <cell r="I55">
            <v>3123</v>
          </cell>
          <cell r="K55">
            <v>3345</v>
          </cell>
          <cell r="M55">
            <v>2781</v>
          </cell>
          <cell r="N55">
            <v>-0.16860986547085199</v>
          </cell>
        </row>
        <row r="56">
          <cell r="B56" t="str">
            <v>Abril</v>
          </cell>
          <cell r="C56">
            <v>0</v>
          </cell>
          <cell r="I56">
            <v>3426</v>
          </cell>
          <cell r="K56">
            <v>2702</v>
          </cell>
          <cell r="M56">
            <v>5202</v>
          </cell>
          <cell r="N56">
            <v>0.92524056254626208</v>
          </cell>
        </row>
        <row r="57">
          <cell r="B57" t="str">
            <v>Mayo</v>
          </cell>
          <cell r="C57">
            <v>0</v>
          </cell>
          <cell r="I57">
            <v>3361</v>
          </cell>
          <cell r="K57">
            <v>3660</v>
          </cell>
          <cell r="M57">
            <v>4562</v>
          </cell>
          <cell r="N57">
            <v>0.24644808743169389</v>
          </cell>
        </row>
        <row r="58">
          <cell r="B58" t="str">
            <v>Junio</v>
          </cell>
          <cell r="C58">
            <v>0</v>
          </cell>
          <cell r="I58">
            <v>5560</v>
          </cell>
          <cell r="K58">
            <v>4118</v>
          </cell>
        </row>
        <row r="59">
          <cell r="B59" t="str">
            <v>Julio</v>
          </cell>
          <cell r="C59">
            <v>0</v>
          </cell>
          <cell r="I59">
            <v>8165</v>
          </cell>
          <cell r="K59">
            <v>7349</v>
          </cell>
        </row>
        <row r="60">
          <cell r="B60" t="str">
            <v>Agosto</v>
          </cell>
          <cell r="C60">
            <v>8054</v>
          </cell>
          <cell r="I60">
            <v>8609</v>
          </cell>
          <cell r="K60">
            <v>10060</v>
          </cell>
        </row>
        <row r="61">
          <cell r="B61" t="str">
            <v>Septiembre</v>
          </cell>
          <cell r="C61">
            <v>4755</v>
          </cell>
          <cell r="I61">
            <v>5659</v>
          </cell>
          <cell r="K61">
            <v>6716</v>
          </cell>
        </row>
        <row r="62">
          <cell r="B62" t="str">
            <v>Octubre</v>
          </cell>
          <cell r="C62">
            <v>2420</v>
          </cell>
          <cell r="I62">
            <v>3348</v>
          </cell>
          <cell r="K62">
            <v>4738</v>
          </cell>
        </row>
        <row r="63">
          <cell r="B63" t="str">
            <v>Noviembre</v>
          </cell>
          <cell r="C63">
            <v>1179</v>
          </cell>
          <cell r="I63">
            <v>2681</v>
          </cell>
          <cell r="K63">
            <v>4224</v>
          </cell>
        </row>
        <row r="64">
          <cell r="B64" t="str">
            <v>Diciembre</v>
          </cell>
          <cell r="C64">
            <v>1230</v>
          </cell>
          <cell r="I64">
            <v>4117</v>
          </cell>
          <cell r="K64">
            <v>4590</v>
          </cell>
        </row>
        <row r="65">
          <cell r="C65">
            <v>26118</v>
          </cell>
          <cell r="I65">
            <v>53993</v>
          </cell>
          <cell r="K65">
            <v>55855</v>
          </cell>
          <cell r="M65">
            <v>17950</v>
          </cell>
          <cell r="N65">
            <v>0.27667140825035563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1208</v>
          </cell>
          <cell r="I75">
            <v>4043</v>
          </cell>
          <cell r="K75">
            <v>1967</v>
          </cell>
          <cell r="M75">
            <v>605</v>
          </cell>
          <cell r="N75">
            <v>-0.69242501270971024</v>
          </cell>
        </row>
        <row r="76">
          <cell r="B76" t="str">
            <v>Febrero</v>
          </cell>
          <cell r="C76">
            <v>2752</v>
          </cell>
          <cell r="I76">
            <v>2328</v>
          </cell>
          <cell r="K76">
            <v>1682</v>
          </cell>
          <cell r="M76">
            <v>674</v>
          </cell>
          <cell r="N76">
            <v>-0.59928656361474442</v>
          </cell>
        </row>
        <row r="77">
          <cell r="B77" t="str">
            <v>Marzo</v>
          </cell>
          <cell r="C77">
            <v>1072</v>
          </cell>
          <cell r="I77">
            <v>3322</v>
          </cell>
          <cell r="K77">
            <v>3987</v>
          </cell>
          <cell r="M77">
            <v>693</v>
          </cell>
          <cell r="N77">
            <v>-0.82618510158013547</v>
          </cell>
        </row>
        <row r="78">
          <cell r="B78" t="str">
            <v>Abril</v>
          </cell>
          <cell r="C78">
            <v>0</v>
          </cell>
          <cell r="I78">
            <v>7930</v>
          </cell>
          <cell r="K78">
            <v>2539</v>
          </cell>
          <cell r="M78">
            <v>3099</v>
          </cell>
          <cell r="N78">
            <v>0.22055927530523833</v>
          </cell>
        </row>
        <row r="79">
          <cell r="B79" t="str">
            <v>Mayo</v>
          </cell>
          <cell r="C79">
            <v>0</v>
          </cell>
          <cell r="I79">
            <v>4755</v>
          </cell>
          <cell r="K79">
            <v>2991</v>
          </cell>
          <cell r="M79">
            <v>2488</v>
          </cell>
          <cell r="N79">
            <v>-0.1681711802072885</v>
          </cell>
        </row>
        <row r="80">
          <cell r="B80" t="str">
            <v>Junio</v>
          </cell>
          <cell r="C80">
            <v>0</v>
          </cell>
          <cell r="I80">
            <v>6156</v>
          </cell>
          <cell r="K80">
            <v>5195</v>
          </cell>
        </row>
        <row r="81">
          <cell r="B81" t="str">
            <v>Julio</v>
          </cell>
          <cell r="C81">
            <v>0</v>
          </cell>
          <cell r="I81">
            <v>8185</v>
          </cell>
          <cell r="K81">
            <v>7798</v>
          </cell>
        </row>
        <row r="82">
          <cell r="B82" t="str">
            <v>Agosto</v>
          </cell>
          <cell r="C82">
            <v>16678</v>
          </cell>
          <cell r="I82">
            <v>8431</v>
          </cell>
          <cell r="K82">
            <v>7937</v>
          </cell>
        </row>
        <row r="83">
          <cell r="B83" t="str">
            <v>Septiembre</v>
          </cell>
          <cell r="C83">
            <v>5778</v>
          </cell>
          <cell r="I83">
            <v>6609</v>
          </cell>
          <cell r="K83">
            <v>4531</v>
          </cell>
        </row>
        <row r="84">
          <cell r="B84" t="str">
            <v>Octubre</v>
          </cell>
          <cell r="C84">
            <v>6911</v>
          </cell>
          <cell r="I84">
            <v>4290</v>
          </cell>
          <cell r="K84">
            <v>6827</v>
          </cell>
        </row>
        <row r="85">
          <cell r="B85" t="str">
            <v>Noviembre</v>
          </cell>
          <cell r="C85">
            <v>4984</v>
          </cell>
          <cell r="I85">
            <v>1747</v>
          </cell>
          <cell r="K85">
            <v>1477</v>
          </cell>
        </row>
        <row r="86">
          <cell r="B86" t="str">
            <v>Diciembre</v>
          </cell>
          <cell r="C86">
            <v>3275</v>
          </cell>
          <cell r="I86">
            <v>2294</v>
          </cell>
          <cell r="K86">
            <v>954</v>
          </cell>
        </row>
        <row r="87">
          <cell r="C87">
            <v>51058</v>
          </cell>
          <cell r="I87">
            <v>60090</v>
          </cell>
          <cell r="K87">
            <v>47885</v>
          </cell>
          <cell r="M87">
            <v>7559</v>
          </cell>
          <cell r="N87">
            <v>-0.42586966428679929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154990</v>
          </cell>
          <cell r="I97">
            <v>156236</v>
          </cell>
          <cell r="K97">
            <v>168765</v>
          </cell>
          <cell r="M97">
            <v>165754</v>
          </cell>
          <cell r="N97">
            <v>-1.7841377062779551E-2</v>
          </cell>
        </row>
        <row r="98">
          <cell r="B98" t="str">
            <v>Febrero</v>
          </cell>
          <cell r="C98">
            <v>168403</v>
          </cell>
          <cell r="I98">
            <v>151743</v>
          </cell>
          <cell r="K98">
            <v>163400</v>
          </cell>
          <cell r="M98">
            <v>165672</v>
          </cell>
          <cell r="N98">
            <v>1.3904528763769797E-2</v>
          </cell>
        </row>
        <row r="99">
          <cell r="B99" t="str">
            <v>Marzo</v>
          </cell>
          <cell r="C99">
            <v>80146</v>
          </cell>
          <cell r="I99">
            <v>139689</v>
          </cell>
          <cell r="K99">
            <v>169538</v>
          </cell>
          <cell r="M99">
            <v>162929</v>
          </cell>
          <cell r="N99">
            <v>-3.8982411022897567E-2</v>
          </cell>
        </row>
        <row r="100">
          <cell r="B100" t="str">
            <v>Abril</v>
          </cell>
          <cell r="C100">
            <v>0</v>
          </cell>
          <cell r="I100">
            <v>133479</v>
          </cell>
          <cell r="K100">
            <v>149421</v>
          </cell>
          <cell r="M100">
            <v>151843</v>
          </cell>
          <cell r="N100">
            <v>1.6209234311107545E-2</v>
          </cell>
        </row>
        <row r="101">
          <cell r="B101" t="str">
            <v>Mayo</v>
          </cell>
          <cell r="C101">
            <v>0</v>
          </cell>
          <cell r="I101">
            <v>132335</v>
          </cell>
          <cell r="K101">
            <v>153273</v>
          </cell>
          <cell r="M101">
            <v>136165</v>
          </cell>
          <cell r="N101">
            <v>-0.11161783223398769</v>
          </cell>
        </row>
        <row r="102">
          <cell r="B102" t="str">
            <v>Junio</v>
          </cell>
          <cell r="C102">
            <v>0</v>
          </cell>
          <cell r="I102">
            <v>130573</v>
          </cell>
          <cell r="K102">
            <v>147800</v>
          </cell>
        </row>
        <row r="103">
          <cell r="B103" t="str">
            <v>Julio</v>
          </cell>
          <cell r="C103">
            <v>0</v>
          </cell>
          <cell r="I103">
            <v>150081</v>
          </cell>
          <cell r="K103">
            <v>158620</v>
          </cell>
        </row>
        <row r="104">
          <cell r="B104" t="str">
            <v>Agosto</v>
          </cell>
          <cell r="C104">
            <v>35781</v>
          </cell>
          <cell r="I104">
            <v>164834</v>
          </cell>
          <cell r="K104">
            <v>161517</v>
          </cell>
        </row>
        <row r="105">
          <cell r="B105" t="str">
            <v>Septiembre</v>
          </cell>
          <cell r="C105">
            <v>12376</v>
          </cell>
          <cell r="I105">
            <v>138541</v>
          </cell>
          <cell r="K105">
            <v>134625</v>
          </cell>
        </row>
        <row r="106">
          <cell r="B106" t="str">
            <v>Octubre</v>
          </cell>
          <cell r="C106">
            <v>15012</v>
          </cell>
          <cell r="I106">
            <v>163070</v>
          </cell>
          <cell r="K106">
            <v>166146</v>
          </cell>
        </row>
        <row r="107">
          <cell r="B107" t="str">
            <v>Noviembre</v>
          </cell>
          <cell r="C107">
            <v>24493</v>
          </cell>
          <cell r="I107">
            <v>159961</v>
          </cell>
          <cell r="K107">
            <v>156940</v>
          </cell>
        </row>
        <row r="108">
          <cell r="B108" t="str">
            <v>Diciembre</v>
          </cell>
          <cell r="C108">
            <v>28687</v>
          </cell>
          <cell r="I108">
            <v>152113</v>
          </cell>
          <cell r="K108">
            <v>154995</v>
          </cell>
        </row>
        <row r="109">
          <cell r="C109">
            <v>533590</v>
          </cell>
          <cell r="I109">
            <v>1772655</v>
          </cell>
          <cell r="K109">
            <v>1885040</v>
          </cell>
          <cell r="M109">
            <v>782363</v>
          </cell>
          <cell r="N109">
            <v>-2.7391947011239481E-2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75091</v>
          </cell>
          <cell r="I119">
            <v>59113</v>
          </cell>
          <cell r="K119">
            <v>66871</v>
          </cell>
          <cell r="M119">
            <v>72901</v>
          </cell>
          <cell r="N119">
            <v>9.0173617861255329E-2</v>
          </cell>
        </row>
        <row r="120">
          <cell r="B120" t="str">
            <v>Febrero</v>
          </cell>
          <cell r="C120">
            <v>81036</v>
          </cell>
          <cell r="I120">
            <v>57709</v>
          </cell>
          <cell r="K120">
            <v>68185</v>
          </cell>
          <cell r="M120">
            <v>72176</v>
          </cell>
          <cell r="N120">
            <v>5.8531935176358463E-2</v>
          </cell>
        </row>
        <row r="121">
          <cell r="B121" t="str">
            <v>Marzo</v>
          </cell>
          <cell r="C121">
            <v>42067</v>
          </cell>
          <cell r="I121">
            <v>46927</v>
          </cell>
          <cell r="K121">
            <v>62209</v>
          </cell>
          <cell r="M121">
            <v>65836</v>
          </cell>
          <cell r="N121">
            <v>5.8303460914015615E-2</v>
          </cell>
        </row>
        <row r="122">
          <cell r="B122" t="str">
            <v>Abril</v>
          </cell>
          <cell r="C122">
            <v>0</v>
          </cell>
          <cell r="I122">
            <v>48951</v>
          </cell>
          <cell r="K122">
            <v>65140</v>
          </cell>
          <cell r="M122">
            <v>70585</v>
          </cell>
          <cell r="N122">
            <v>8.3589192508443322E-2</v>
          </cell>
        </row>
        <row r="123">
          <cell r="B123" t="str">
            <v>Mayo</v>
          </cell>
          <cell r="C123">
            <v>0</v>
          </cell>
          <cell r="I123">
            <v>59272</v>
          </cell>
          <cell r="K123">
            <v>74566</v>
          </cell>
          <cell r="M123">
            <v>74655</v>
          </cell>
          <cell r="N123">
            <v>1.1935734785291086E-3</v>
          </cell>
        </row>
        <row r="124">
          <cell r="B124" t="str">
            <v>Junio</v>
          </cell>
          <cell r="C124">
            <v>0</v>
          </cell>
          <cell r="I124">
            <v>59708</v>
          </cell>
          <cell r="K124">
            <v>77243</v>
          </cell>
        </row>
        <row r="125">
          <cell r="B125" t="str">
            <v>Julio</v>
          </cell>
          <cell r="C125">
            <v>0</v>
          </cell>
          <cell r="I125">
            <v>67918</v>
          </cell>
          <cell r="K125">
            <v>76495</v>
          </cell>
        </row>
        <row r="126">
          <cell r="B126" t="str">
            <v>Agosto</v>
          </cell>
          <cell r="C126">
            <v>2044</v>
          </cell>
          <cell r="I126">
            <v>76684</v>
          </cell>
          <cell r="K126">
            <v>82370</v>
          </cell>
        </row>
        <row r="127">
          <cell r="B127" t="str">
            <v>Septiembre</v>
          </cell>
          <cell r="C127">
            <v>1376</v>
          </cell>
          <cell r="I127">
            <v>69941</v>
          </cell>
          <cell r="K127">
            <v>69701</v>
          </cell>
        </row>
        <row r="128">
          <cell r="B128" t="str">
            <v>Octubre</v>
          </cell>
          <cell r="C128">
            <v>2708</v>
          </cell>
          <cell r="I128">
            <v>76376</v>
          </cell>
          <cell r="K128">
            <v>81903</v>
          </cell>
        </row>
        <row r="129">
          <cell r="B129" t="str">
            <v>Noviembre</v>
          </cell>
          <cell r="C129">
            <v>10487</v>
          </cell>
          <cell r="I129">
            <v>64734</v>
          </cell>
          <cell r="K129">
            <v>69290</v>
          </cell>
        </row>
        <row r="130">
          <cell r="B130" t="str">
            <v>Diciembre</v>
          </cell>
          <cell r="C130">
            <v>8843</v>
          </cell>
          <cell r="I130">
            <v>58399</v>
          </cell>
          <cell r="K130">
            <v>63488</v>
          </cell>
        </row>
        <row r="131">
          <cell r="C131">
            <v>226701</v>
          </cell>
          <cell r="I131">
            <v>745732</v>
          </cell>
          <cell r="K131">
            <v>857461</v>
          </cell>
          <cell r="M131">
            <v>356153</v>
          </cell>
          <cell r="N131">
            <v>5.6924779877200127E-2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10425</v>
          </cell>
          <cell r="I141">
            <v>13510</v>
          </cell>
          <cell r="K141">
            <v>15426</v>
          </cell>
          <cell r="M141">
            <v>14398</v>
          </cell>
          <cell r="N141">
            <v>-6.6640736419032787E-2</v>
          </cell>
        </row>
        <row r="142">
          <cell r="B142" t="str">
            <v>Febrero</v>
          </cell>
          <cell r="C142">
            <v>8886</v>
          </cell>
          <cell r="I142">
            <v>15201</v>
          </cell>
          <cell r="K142">
            <v>18617</v>
          </cell>
          <cell r="M142">
            <v>15634</v>
          </cell>
          <cell r="N142">
            <v>-0.16022989740559701</v>
          </cell>
        </row>
        <row r="143">
          <cell r="B143" t="str">
            <v>Marzo</v>
          </cell>
          <cell r="C143">
            <v>6218</v>
          </cell>
          <cell r="I143">
            <v>17535</v>
          </cell>
          <cell r="K143">
            <v>27146</v>
          </cell>
          <cell r="M143">
            <v>19555</v>
          </cell>
          <cell r="N143">
            <v>-0.27963604214248872</v>
          </cell>
        </row>
        <row r="144">
          <cell r="B144" t="str">
            <v>Abril</v>
          </cell>
          <cell r="C144">
            <v>0</v>
          </cell>
          <cell r="I144">
            <v>12234</v>
          </cell>
          <cell r="K144">
            <v>15780</v>
          </cell>
          <cell r="M144">
            <v>16806</v>
          </cell>
          <cell r="N144">
            <v>6.5019011406844074E-2</v>
          </cell>
        </row>
        <row r="145">
          <cell r="B145" t="str">
            <v>Mayo</v>
          </cell>
          <cell r="C145">
            <v>0</v>
          </cell>
          <cell r="I145">
            <v>12664</v>
          </cell>
          <cell r="K145">
            <v>15299</v>
          </cell>
          <cell r="M145">
            <v>10398</v>
          </cell>
          <cell r="N145">
            <v>-0.32034773514608794</v>
          </cell>
        </row>
        <row r="146">
          <cell r="B146" t="str">
            <v>Junio</v>
          </cell>
          <cell r="C146">
            <v>0</v>
          </cell>
          <cell r="I146">
            <v>14038</v>
          </cell>
          <cell r="K146">
            <v>12045</v>
          </cell>
        </row>
        <row r="147">
          <cell r="B147" t="str">
            <v>Julio</v>
          </cell>
          <cell r="C147">
            <v>0</v>
          </cell>
          <cell r="I147">
            <v>13679</v>
          </cell>
          <cell r="K147">
            <v>11369</v>
          </cell>
        </row>
        <row r="148">
          <cell r="B148" t="str">
            <v>Agosto</v>
          </cell>
          <cell r="C148">
            <v>6670</v>
          </cell>
          <cell r="I148">
            <v>15009</v>
          </cell>
          <cell r="K148">
            <v>11599</v>
          </cell>
        </row>
        <row r="149">
          <cell r="B149" t="str">
            <v>Septiembre</v>
          </cell>
          <cell r="C149">
            <v>1355</v>
          </cell>
          <cell r="I149">
            <v>12732</v>
          </cell>
          <cell r="K149">
            <v>10309</v>
          </cell>
        </row>
        <row r="150">
          <cell r="B150" t="str">
            <v>Octubre</v>
          </cell>
          <cell r="C150">
            <v>926</v>
          </cell>
          <cell r="I150">
            <v>18958</v>
          </cell>
          <cell r="K150">
            <v>17259</v>
          </cell>
        </row>
        <row r="151">
          <cell r="B151" t="str">
            <v>Noviembre</v>
          </cell>
          <cell r="C151">
            <v>4663</v>
          </cell>
          <cell r="I151">
            <v>19377</v>
          </cell>
          <cell r="K151">
            <v>20409</v>
          </cell>
        </row>
        <row r="152">
          <cell r="B152" t="str">
            <v>Diciembre</v>
          </cell>
          <cell r="C152">
            <v>3478</v>
          </cell>
          <cell r="I152">
            <v>16292</v>
          </cell>
          <cell r="K152">
            <v>15069</v>
          </cell>
        </row>
        <row r="153">
          <cell r="C153">
            <v>45672</v>
          </cell>
          <cell r="I153">
            <v>181229</v>
          </cell>
          <cell r="K153">
            <v>190327</v>
          </cell>
          <cell r="M153">
            <v>76791</v>
          </cell>
          <cell r="N153">
            <v>-0.16773962804005726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7789</v>
          </cell>
          <cell r="I163">
            <v>11164</v>
          </cell>
          <cell r="K163">
            <v>11995</v>
          </cell>
          <cell r="M163">
            <v>11295</v>
          </cell>
          <cell r="N163">
            <v>-5.8357649020425173E-2</v>
          </cell>
        </row>
        <row r="164">
          <cell r="B164" t="str">
            <v>Febrero</v>
          </cell>
          <cell r="C164">
            <v>9927</v>
          </cell>
          <cell r="I164">
            <v>13725</v>
          </cell>
          <cell r="K164">
            <v>12570</v>
          </cell>
          <cell r="M164">
            <v>14802</v>
          </cell>
          <cell r="N164">
            <v>0.17756563245823398</v>
          </cell>
        </row>
        <row r="165">
          <cell r="B165" t="str">
            <v>Marzo</v>
          </cell>
          <cell r="C165">
            <v>5151</v>
          </cell>
          <cell r="I165">
            <v>12285</v>
          </cell>
          <cell r="K165">
            <v>17270</v>
          </cell>
          <cell r="M165">
            <v>13070</v>
          </cell>
          <cell r="N165">
            <v>-0.24319629415170818</v>
          </cell>
        </row>
        <row r="166">
          <cell r="B166" t="str">
            <v>Abril</v>
          </cell>
          <cell r="C166">
            <v>0</v>
          </cell>
          <cell r="I166">
            <v>17559</v>
          </cell>
          <cell r="K166">
            <v>18946</v>
          </cell>
          <cell r="M166">
            <v>13583</v>
          </cell>
          <cell r="N166">
            <v>-0.28306766599809985</v>
          </cell>
        </row>
        <row r="167">
          <cell r="B167" t="str">
            <v>Mayo</v>
          </cell>
          <cell r="C167">
            <v>0</v>
          </cell>
          <cell r="I167">
            <v>15901</v>
          </cell>
          <cell r="K167">
            <v>17473</v>
          </cell>
          <cell r="M167">
            <v>12618</v>
          </cell>
          <cell r="N167">
            <v>-0.27785726549533563</v>
          </cell>
        </row>
        <row r="168">
          <cell r="B168" t="str">
            <v>Junio</v>
          </cell>
          <cell r="C168">
            <v>0</v>
          </cell>
          <cell r="I168">
            <v>11816</v>
          </cell>
          <cell r="K168">
            <v>11749</v>
          </cell>
        </row>
        <row r="169">
          <cell r="B169" t="str">
            <v>Julio</v>
          </cell>
          <cell r="C169">
            <v>0</v>
          </cell>
          <cell r="I169">
            <v>13315</v>
          </cell>
          <cell r="K169">
            <v>14161</v>
          </cell>
        </row>
        <row r="170">
          <cell r="B170" t="str">
            <v>Agosto</v>
          </cell>
          <cell r="C170">
            <v>6745</v>
          </cell>
          <cell r="I170">
            <v>16431</v>
          </cell>
          <cell r="K170">
            <v>16901</v>
          </cell>
        </row>
        <row r="171">
          <cell r="B171" t="str">
            <v>Septiembre</v>
          </cell>
          <cell r="C171">
            <v>2045</v>
          </cell>
          <cell r="I171">
            <v>13438</v>
          </cell>
          <cell r="K171">
            <v>10957</v>
          </cell>
        </row>
        <row r="172">
          <cell r="B172" t="str">
            <v>Octubre</v>
          </cell>
          <cell r="C172">
            <v>5235</v>
          </cell>
          <cell r="I172">
            <v>15664</v>
          </cell>
          <cell r="K172">
            <v>17244</v>
          </cell>
        </row>
        <row r="173">
          <cell r="B173" t="str">
            <v>Noviembre</v>
          </cell>
          <cell r="C173">
            <v>480</v>
          </cell>
          <cell r="I173">
            <v>10572</v>
          </cell>
          <cell r="K173">
            <v>7982</v>
          </cell>
        </row>
        <row r="174">
          <cell r="B174" t="str">
            <v>Diciembre</v>
          </cell>
          <cell r="C174">
            <v>3888</v>
          </cell>
          <cell r="I174">
            <v>10446</v>
          </cell>
          <cell r="K174">
            <v>9423</v>
          </cell>
        </row>
        <row r="175">
          <cell r="C175">
            <v>42455</v>
          </cell>
          <cell r="I175">
            <v>162316</v>
          </cell>
          <cell r="K175">
            <v>166671</v>
          </cell>
          <cell r="M175">
            <v>65368</v>
          </cell>
          <cell r="N175">
            <v>-0.16466889871444268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2917</v>
          </cell>
          <cell r="I185">
            <v>3157</v>
          </cell>
          <cell r="K185">
            <v>3301</v>
          </cell>
          <cell r="M185">
            <v>2559</v>
          </cell>
          <cell r="N185">
            <v>-0.22478036958497427</v>
          </cell>
        </row>
        <row r="186">
          <cell r="B186" t="str">
            <v>Febrero</v>
          </cell>
          <cell r="C186">
            <v>2019</v>
          </cell>
          <cell r="I186">
            <v>3342</v>
          </cell>
          <cell r="K186">
            <v>3536</v>
          </cell>
          <cell r="M186">
            <v>2201</v>
          </cell>
          <cell r="N186">
            <v>-0.37754524886877827</v>
          </cell>
        </row>
        <row r="187">
          <cell r="B187" t="str">
            <v>Marzo</v>
          </cell>
          <cell r="C187">
            <v>1630</v>
          </cell>
          <cell r="I187">
            <v>2951</v>
          </cell>
          <cell r="K187">
            <v>4561</v>
          </cell>
          <cell r="M187">
            <v>2940</v>
          </cell>
          <cell r="N187">
            <v>-0.35540451655338745</v>
          </cell>
        </row>
        <row r="188">
          <cell r="B188" t="str">
            <v>Abril</v>
          </cell>
          <cell r="C188">
            <v>0</v>
          </cell>
          <cell r="I188">
            <v>2782</v>
          </cell>
          <cell r="K188">
            <v>3507</v>
          </cell>
          <cell r="M188">
            <v>3393</v>
          </cell>
          <cell r="N188">
            <v>-3.2506415739948724E-2</v>
          </cell>
        </row>
        <row r="189">
          <cell r="B189" t="str">
            <v>Mayo</v>
          </cell>
          <cell r="C189">
            <v>0</v>
          </cell>
          <cell r="I189">
            <v>3918</v>
          </cell>
          <cell r="K189">
            <v>4860</v>
          </cell>
          <cell r="M189">
            <v>2524</v>
          </cell>
          <cell r="N189">
            <v>-0.48065843621399174</v>
          </cell>
        </row>
        <row r="190">
          <cell r="B190" t="str">
            <v>junio</v>
          </cell>
          <cell r="C190">
            <v>0</v>
          </cell>
          <cell r="I190">
            <v>2826</v>
          </cell>
          <cell r="K190">
            <v>4328</v>
          </cell>
        </row>
        <row r="191">
          <cell r="B191" t="str">
            <v>Julio</v>
          </cell>
          <cell r="C191">
            <v>0</v>
          </cell>
          <cell r="I191">
            <v>4579</v>
          </cell>
          <cell r="K191">
            <v>4658</v>
          </cell>
        </row>
        <row r="192">
          <cell r="B192" t="str">
            <v>Agosto</v>
          </cell>
          <cell r="C192">
            <v>2699</v>
          </cell>
          <cell r="I192">
            <v>3754</v>
          </cell>
          <cell r="K192">
            <v>3150</v>
          </cell>
        </row>
        <row r="193">
          <cell r="B193" t="str">
            <v>Septiembre</v>
          </cell>
          <cell r="C193">
            <v>1017</v>
          </cell>
          <cell r="I193">
            <v>2600</v>
          </cell>
          <cell r="K193">
            <v>1713</v>
          </cell>
        </row>
        <row r="194">
          <cell r="B194" t="str">
            <v>Octubre</v>
          </cell>
          <cell r="C194">
            <v>641</v>
          </cell>
          <cell r="I194">
            <v>3994</v>
          </cell>
          <cell r="K194">
            <v>2226</v>
          </cell>
        </row>
        <row r="195">
          <cell r="B195" t="str">
            <v>Noviembre</v>
          </cell>
          <cell r="C195">
            <v>395</v>
          </cell>
          <cell r="I195">
            <v>3416</v>
          </cell>
          <cell r="K195">
            <v>2752</v>
          </cell>
        </row>
        <row r="196">
          <cell r="B196" t="str">
            <v>Diciembre</v>
          </cell>
          <cell r="C196">
            <v>659</v>
          </cell>
          <cell r="I196">
            <v>3610</v>
          </cell>
          <cell r="K196">
            <v>3325</v>
          </cell>
        </row>
        <row r="197">
          <cell r="C197">
            <v>12571</v>
          </cell>
          <cell r="I197">
            <v>40929</v>
          </cell>
          <cell r="K197">
            <v>41917</v>
          </cell>
          <cell r="M197">
            <v>13617</v>
          </cell>
          <cell r="N197">
            <v>-0.31105489501644323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2259</v>
          </cell>
          <cell r="I207">
            <v>5017</v>
          </cell>
          <cell r="K207">
            <v>5560</v>
          </cell>
          <cell r="M207">
            <v>4517</v>
          </cell>
          <cell r="N207">
            <v>-0.18758992805755392</v>
          </cell>
        </row>
        <row r="208">
          <cell r="B208" t="str">
            <v>Febrero</v>
          </cell>
          <cell r="C208">
            <v>1854</v>
          </cell>
          <cell r="I208">
            <v>4633</v>
          </cell>
          <cell r="K208">
            <v>6436</v>
          </cell>
          <cell r="M208">
            <v>4373</v>
          </cell>
          <cell r="N208">
            <v>-0.32054070851460537</v>
          </cell>
        </row>
        <row r="209">
          <cell r="B209" t="str">
            <v>Marzo</v>
          </cell>
          <cell r="C209">
            <v>1287</v>
          </cell>
          <cell r="I209">
            <v>4750</v>
          </cell>
          <cell r="K209">
            <v>4950</v>
          </cell>
          <cell r="M209">
            <v>4108</v>
          </cell>
          <cell r="N209">
            <v>-0.17010101010101009</v>
          </cell>
        </row>
        <row r="210">
          <cell r="B210" t="str">
            <v>Abril</v>
          </cell>
          <cell r="C210">
            <v>0</v>
          </cell>
          <cell r="I210">
            <v>7114</v>
          </cell>
          <cell r="K210">
            <v>4758</v>
          </cell>
          <cell r="M210">
            <v>4247</v>
          </cell>
          <cell r="N210">
            <v>-0.10739806641445981</v>
          </cell>
        </row>
        <row r="211">
          <cell r="B211" t="str">
            <v>Mayo</v>
          </cell>
          <cell r="C211">
            <v>0</v>
          </cell>
          <cell r="I211">
            <v>5786</v>
          </cell>
          <cell r="K211">
            <v>5717</v>
          </cell>
          <cell r="M211">
            <v>3153</v>
          </cell>
          <cell r="N211">
            <v>-0.44848696868987226</v>
          </cell>
        </row>
        <row r="212">
          <cell r="B212" t="str">
            <v>Junio</v>
          </cell>
          <cell r="C212">
            <v>0</v>
          </cell>
          <cell r="I212">
            <v>5430</v>
          </cell>
          <cell r="K212">
            <v>5221</v>
          </cell>
        </row>
        <row r="213">
          <cell r="B213" t="str">
            <v>Julio</v>
          </cell>
          <cell r="C213">
            <v>0</v>
          </cell>
          <cell r="I213">
            <v>8333</v>
          </cell>
          <cell r="K213">
            <v>5284</v>
          </cell>
        </row>
        <row r="214">
          <cell r="B214" t="str">
            <v>Agosto</v>
          </cell>
          <cell r="C214">
            <v>1357</v>
          </cell>
          <cell r="I214">
            <v>11019</v>
          </cell>
          <cell r="K214">
            <v>4873</v>
          </cell>
        </row>
        <row r="215">
          <cell r="B215" t="str">
            <v>Septiembre</v>
          </cell>
          <cell r="C215">
            <v>57</v>
          </cell>
          <cell r="I215">
            <v>7531</v>
          </cell>
          <cell r="K215">
            <v>3763</v>
          </cell>
        </row>
        <row r="216">
          <cell r="B216" t="str">
            <v>Octubre</v>
          </cell>
          <cell r="C216">
            <v>87</v>
          </cell>
          <cell r="I216">
            <v>7404</v>
          </cell>
          <cell r="K216">
            <v>5114</v>
          </cell>
        </row>
        <row r="217">
          <cell r="B217" t="str">
            <v>Noviembre</v>
          </cell>
          <cell r="C217">
            <v>659</v>
          </cell>
          <cell r="I217">
            <v>5727</v>
          </cell>
          <cell r="K217">
            <v>3398</v>
          </cell>
        </row>
        <row r="218">
          <cell r="B218" t="str">
            <v>Diciembre</v>
          </cell>
          <cell r="C218">
            <v>515</v>
          </cell>
          <cell r="I218">
            <v>5808</v>
          </cell>
          <cell r="K218">
            <v>3856</v>
          </cell>
        </row>
        <row r="219">
          <cell r="C219">
            <v>8958</v>
          </cell>
          <cell r="I219">
            <v>78552</v>
          </cell>
          <cell r="K219">
            <v>58930</v>
          </cell>
          <cell r="M219">
            <v>20398</v>
          </cell>
          <cell r="N219">
            <v>-0.25611757412202329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4664</v>
          </cell>
          <cell r="I229">
            <v>6826</v>
          </cell>
          <cell r="K229">
            <v>5393</v>
          </cell>
          <cell r="M229">
            <v>5194</v>
          </cell>
          <cell r="N229">
            <v>-3.6899684776562247E-2</v>
          </cell>
        </row>
        <row r="230">
          <cell r="B230" t="str">
            <v>Febrero</v>
          </cell>
          <cell r="C230">
            <v>7381</v>
          </cell>
          <cell r="I230">
            <v>5937</v>
          </cell>
          <cell r="K230">
            <v>5083</v>
          </cell>
          <cell r="M230">
            <v>4547</v>
          </cell>
          <cell r="N230">
            <v>-0.10544953767460163</v>
          </cell>
        </row>
        <row r="231">
          <cell r="B231" t="str">
            <v>Marzo</v>
          </cell>
          <cell r="C231">
            <v>3235</v>
          </cell>
          <cell r="I231">
            <v>3783</v>
          </cell>
          <cell r="K231">
            <v>4024</v>
          </cell>
          <cell r="M231">
            <v>5135</v>
          </cell>
          <cell r="N231">
            <v>0.27609343936381703</v>
          </cell>
        </row>
        <row r="232">
          <cell r="B232" t="str">
            <v>Abril</v>
          </cell>
          <cell r="C232">
            <v>0</v>
          </cell>
          <cell r="I232">
            <v>1857</v>
          </cell>
          <cell r="K232">
            <v>1498</v>
          </cell>
          <cell r="M232">
            <v>2670</v>
          </cell>
          <cell r="N232">
            <v>0.78237650200267028</v>
          </cell>
        </row>
        <row r="233">
          <cell r="B233" t="str">
            <v>Mayo</v>
          </cell>
          <cell r="C233">
            <v>0</v>
          </cell>
          <cell r="I233">
            <v>46</v>
          </cell>
          <cell r="K233">
            <v>193</v>
          </cell>
          <cell r="M233">
            <v>122</v>
          </cell>
          <cell r="N233">
            <v>-0.36787564766839376</v>
          </cell>
        </row>
        <row r="234">
          <cell r="B234" t="str">
            <v>Junio</v>
          </cell>
          <cell r="C234">
            <v>0</v>
          </cell>
          <cell r="I234">
            <v>6</v>
          </cell>
          <cell r="K234">
            <v>28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144</v>
          </cell>
        </row>
        <row r="236">
          <cell r="B236" t="str">
            <v>Agosto</v>
          </cell>
          <cell r="C236">
            <v>9</v>
          </cell>
          <cell r="I236">
            <v>110</v>
          </cell>
          <cell r="K236">
            <v>161</v>
          </cell>
        </row>
        <row r="237">
          <cell r="B237" t="str">
            <v>Septiembre</v>
          </cell>
          <cell r="C237">
            <v>6</v>
          </cell>
          <cell r="I237">
            <v>46</v>
          </cell>
          <cell r="K237">
            <v>94</v>
          </cell>
        </row>
        <row r="238">
          <cell r="B238" t="str">
            <v>Octubre</v>
          </cell>
          <cell r="C238">
            <v>3</v>
          </cell>
          <cell r="I238">
            <v>545</v>
          </cell>
          <cell r="K238">
            <v>1114</v>
          </cell>
        </row>
        <row r="239">
          <cell r="B239" t="str">
            <v>Noviembre</v>
          </cell>
          <cell r="C239">
            <v>11</v>
          </cell>
          <cell r="I239">
            <v>4889</v>
          </cell>
          <cell r="K239">
            <v>3947</v>
          </cell>
        </row>
        <row r="240">
          <cell r="B240" t="str">
            <v>Diciembre</v>
          </cell>
          <cell r="C240">
            <v>51</v>
          </cell>
          <cell r="I240">
            <v>4075</v>
          </cell>
          <cell r="K240">
            <v>4912</v>
          </cell>
        </row>
        <row r="241">
          <cell r="C241">
            <v>15372</v>
          </cell>
          <cell r="I241">
            <v>28155</v>
          </cell>
          <cell r="K241">
            <v>26591</v>
          </cell>
          <cell r="M241">
            <v>17668</v>
          </cell>
          <cell r="N241">
            <v>9.1223519239083339E-2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9860</v>
          </cell>
          <cell r="I255">
            <v>4002</v>
          </cell>
          <cell r="K255">
            <v>3362</v>
          </cell>
          <cell r="M255">
            <v>2656</v>
          </cell>
          <cell r="N255">
            <v>-0.20999405116002379</v>
          </cell>
        </row>
        <row r="256">
          <cell r="B256" t="str">
            <v>Febrero</v>
          </cell>
          <cell r="C256">
            <v>14874</v>
          </cell>
          <cell r="I256">
            <v>3629</v>
          </cell>
          <cell r="K256">
            <v>3238</v>
          </cell>
          <cell r="M256">
            <v>2572</v>
          </cell>
          <cell r="N256">
            <v>-0.2056825200741198</v>
          </cell>
        </row>
        <row r="257">
          <cell r="B257" t="str">
            <v>Marzo</v>
          </cell>
          <cell r="C257">
            <v>4046</v>
          </cell>
          <cell r="I257">
            <v>2337</v>
          </cell>
          <cell r="K257">
            <v>2853</v>
          </cell>
          <cell r="M257">
            <v>2401</v>
          </cell>
          <cell r="N257">
            <v>-0.15842972309849279</v>
          </cell>
        </row>
        <row r="258">
          <cell r="B258" t="str">
            <v>Abril</v>
          </cell>
          <cell r="C258">
            <v>0</v>
          </cell>
          <cell r="I258">
            <v>2417</v>
          </cell>
          <cell r="K258">
            <v>920</v>
          </cell>
          <cell r="M258">
            <v>897</v>
          </cell>
          <cell r="N258">
            <v>-2.5000000000000022E-2</v>
          </cell>
        </row>
        <row r="259">
          <cell r="B259" t="str">
            <v>Mayo</v>
          </cell>
          <cell r="C259">
            <v>0</v>
          </cell>
          <cell r="I259">
            <v>133</v>
          </cell>
          <cell r="K259">
            <v>71</v>
          </cell>
          <cell r="M259">
            <v>79</v>
          </cell>
          <cell r="N259">
            <v>0.11267605633802824</v>
          </cell>
        </row>
        <row r="260">
          <cell r="B260" t="str">
            <v>Junio</v>
          </cell>
          <cell r="C260">
            <v>0</v>
          </cell>
          <cell r="I260">
            <v>42</v>
          </cell>
          <cell r="K260">
            <v>24</v>
          </cell>
        </row>
        <row r="261">
          <cell r="B261" t="str">
            <v>Julio</v>
          </cell>
          <cell r="C261">
            <v>0</v>
          </cell>
          <cell r="I261">
            <v>112</v>
          </cell>
          <cell r="K261">
            <v>146</v>
          </cell>
        </row>
        <row r="262">
          <cell r="B262" t="str">
            <v>Agosto</v>
          </cell>
          <cell r="C262">
            <v>17</v>
          </cell>
          <cell r="I262">
            <v>188</v>
          </cell>
          <cell r="K262">
            <v>3</v>
          </cell>
        </row>
        <row r="263">
          <cell r="B263" t="str">
            <v>Septiembre</v>
          </cell>
          <cell r="C263">
            <v>0</v>
          </cell>
          <cell r="I263">
            <v>53</v>
          </cell>
          <cell r="K263">
            <v>102</v>
          </cell>
        </row>
        <row r="264">
          <cell r="B264" t="str">
            <v>Octubre</v>
          </cell>
          <cell r="C264">
            <v>331</v>
          </cell>
          <cell r="I264">
            <v>560</v>
          </cell>
          <cell r="K264">
            <v>1129</v>
          </cell>
        </row>
        <row r="265">
          <cell r="B265" t="str">
            <v>Noviembre</v>
          </cell>
          <cell r="C265">
            <v>300</v>
          </cell>
          <cell r="I265">
            <v>3991</v>
          </cell>
          <cell r="K265">
            <v>3568</v>
          </cell>
        </row>
        <row r="266">
          <cell r="B266" t="str">
            <v>Diciembre</v>
          </cell>
          <cell r="C266">
            <v>55</v>
          </cell>
          <cell r="I266">
            <v>3911</v>
          </cell>
          <cell r="K266">
            <v>3681</v>
          </cell>
        </row>
        <row r="267">
          <cell r="C267">
            <v>29519</v>
          </cell>
          <cell r="I267">
            <v>21375</v>
          </cell>
          <cell r="K267">
            <v>19097</v>
          </cell>
          <cell r="M267">
            <v>8605</v>
          </cell>
          <cell r="N267">
            <v>-0.1760819609345079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157800</v>
          </cell>
          <cell r="I9">
            <v>163920</v>
          </cell>
          <cell r="K9">
            <v>173408</v>
          </cell>
          <cell r="M9">
            <v>169944</v>
          </cell>
          <cell r="N9">
            <v>-1.9976010334009975E-2</v>
          </cell>
        </row>
        <row r="10">
          <cell r="A10" t="str">
            <v>feb</v>
          </cell>
          <cell r="B10" t="str">
            <v>Febrero</v>
          </cell>
          <cell r="C10">
            <v>172884</v>
          </cell>
          <cell r="I10">
            <v>156374</v>
          </cell>
          <cell r="K10">
            <v>166759</v>
          </cell>
          <cell r="M10">
            <v>168166</v>
          </cell>
          <cell r="N10">
            <v>8.437325721550204E-3</v>
          </cell>
        </row>
        <row r="11">
          <cell r="A11" t="str">
            <v>mar</v>
          </cell>
          <cell r="B11" t="str">
            <v>Marzo</v>
          </cell>
          <cell r="C11">
            <v>82007</v>
          </cell>
          <cell r="I11">
            <v>146134</v>
          </cell>
          <cell r="K11">
            <v>176870</v>
          </cell>
          <cell r="M11">
            <v>166403</v>
          </cell>
          <cell r="N11">
            <v>-5.9179058065245704E-2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144835</v>
          </cell>
          <cell r="K12">
            <v>154662</v>
          </cell>
          <cell r="M12">
            <v>160144</v>
          </cell>
          <cell r="N12">
            <v>3.5445034979503687E-2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140451</v>
          </cell>
          <cell r="K13">
            <v>159924</v>
          </cell>
          <cell r="M13">
            <v>143215</v>
          </cell>
          <cell r="N13">
            <v>-0.10448087841724818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142289</v>
          </cell>
          <cell r="K14">
            <v>157113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166431</v>
          </cell>
          <cell r="K15">
            <v>173767</v>
          </cell>
        </row>
        <row r="16">
          <cell r="A16" t="str">
            <v>ago</v>
          </cell>
          <cell r="B16" t="str">
            <v>Agosto</v>
          </cell>
          <cell r="C16">
            <v>60513</v>
          </cell>
          <cell r="I16">
            <v>181874</v>
          </cell>
          <cell r="K16">
            <v>179514</v>
          </cell>
        </row>
        <row r="17">
          <cell r="A17" t="str">
            <v>sep</v>
          </cell>
          <cell r="B17" t="str">
            <v>Septiembre</v>
          </cell>
          <cell r="C17">
            <v>22909</v>
          </cell>
          <cell r="I17">
            <v>150809</v>
          </cell>
          <cell r="K17">
            <v>145872</v>
          </cell>
        </row>
        <row r="18">
          <cell r="A18" t="str">
            <v>oct</v>
          </cell>
          <cell r="B18" t="str">
            <v>Octubre</v>
          </cell>
          <cell r="C18">
            <v>24343</v>
          </cell>
          <cell r="I18">
            <v>170708</v>
          </cell>
          <cell r="K18">
            <v>177711</v>
          </cell>
        </row>
        <row r="19">
          <cell r="A19" t="str">
            <v>nov</v>
          </cell>
          <cell r="B19" t="str">
            <v>Noviembre</v>
          </cell>
          <cell r="C19">
            <v>30656</v>
          </cell>
          <cell r="I19">
            <v>164389</v>
          </cell>
          <cell r="K19">
            <v>162641</v>
          </cell>
        </row>
        <row r="20">
          <cell r="A20" t="str">
            <v>dic</v>
          </cell>
          <cell r="B20" t="str">
            <v>Diciembre</v>
          </cell>
          <cell r="C20">
            <v>33192</v>
          </cell>
          <cell r="I20">
            <v>158524</v>
          </cell>
          <cell r="K20">
            <v>160539</v>
          </cell>
        </row>
        <row r="21">
          <cell r="C21">
            <v>610766</v>
          </cell>
          <cell r="I21">
            <v>1886738</v>
          </cell>
          <cell r="K21">
            <v>1988780</v>
          </cell>
          <cell r="M21">
            <v>807872</v>
          </cell>
          <cell r="N21">
            <v>-2.8559816166700558E-2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114606</v>
          </cell>
          <cell r="I31">
            <v>134558</v>
          </cell>
          <cell r="K31">
            <v>142289</v>
          </cell>
          <cell r="M31">
            <v>138341</v>
          </cell>
          <cell r="N31">
            <v>-2.7746347222905476E-2</v>
          </cell>
        </row>
        <row r="32">
          <cell r="B32" t="str">
            <v>Febrero</v>
          </cell>
          <cell r="C32">
            <v>133643</v>
          </cell>
          <cell r="I32">
            <v>128079</v>
          </cell>
          <cell r="K32">
            <v>141936</v>
          </cell>
          <cell r="M32">
            <v>137229</v>
          </cell>
          <cell r="N32">
            <v>-3.3162833953331083E-2</v>
          </cell>
        </row>
        <row r="33">
          <cell r="B33" t="str">
            <v>Marzo</v>
          </cell>
          <cell r="C33">
            <v>58888</v>
          </cell>
          <cell r="I33">
            <v>117104</v>
          </cell>
          <cell r="K33">
            <v>145867</v>
          </cell>
          <cell r="M33">
            <v>134131</v>
          </cell>
          <cell r="N33">
            <v>-8.0456854531868016E-2</v>
          </cell>
        </row>
        <row r="34">
          <cell r="B34" t="str">
            <v>Abril</v>
          </cell>
          <cell r="C34">
            <v>0</v>
          </cell>
          <cell r="I34">
            <v>120355</v>
          </cell>
          <cell r="K34">
            <v>131033</v>
          </cell>
          <cell r="M34">
            <v>131324</v>
          </cell>
          <cell r="N34">
            <v>2.2208146039546239E-3</v>
          </cell>
        </row>
        <row r="35">
          <cell r="B35" t="str">
            <v>Mayo</v>
          </cell>
          <cell r="C35">
            <v>0</v>
          </cell>
          <cell r="I35">
            <v>122105</v>
          </cell>
          <cell r="K35">
            <v>138860</v>
          </cell>
          <cell r="M35">
            <v>120839</v>
          </cell>
          <cell r="N35">
            <v>-0.12977819386432377</v>
          </cell>
        </row>
        <row r="36">
          <cell r="B36" t="str">
            <v>Junio</v>
          </cell>
          <cell r="C36">
            <v>0</v>
          </cell>
          <cell r="I36">
            <v>123362</v>
          </cell>
          <cell r="K36">
            <v>137217</v>
          </cell>
        </row>
        <row r="37">
          <cell r="B37" t="str">
            <v>Julio</v>
          </cell>
          <cell r="C37">
            <v>0</v>
          </cell>
          <cell r="I37">
            <v>139919</v>
          </cell>
          <cell r="K37">
            <v>146858</v>
          </cell>
        </row>
        <row r="38">
          <cell r="B38" t="str">
            <v>Agosto</v>
          </cell>
          <cell r="C38">
            <v>52066</v>
          </cell>
          <cell r="I38">
            <v>150474</v>
          </cell>
          <cell r="K38">
            <v>148337</v>
          </cell>
        </row>
        <row r="39">
          <cell r="B39" t="str">
            <v>Septiembre</v>
          </cell>
          <cell r="C39">
            <v>18190</v>
          </cell>
          <cell r="I39">
            <v>126900</v>
          </cell>
          <cell r="K39">
            <v>122477</v>
          </cell>
        </row>
        <row r="40">
          <cell r="B40" t="str">
            <v>Octubre</v>
          </cell>
          <cell r="C40">
            <v>20865</v>
          </cell>
          <cell r="I40">
            <v>143241</v>
          </cell>
          <cell r="K40">
            <v>149661</v>
          </cell>
        </row>
        <row r="41">
          <cell r="B41" t="str">
            <v>Noviembre</v>
          </cell>
          <cell r="C41">
            <v>26883</v>
          </cell>
          <cell r="I41">
            <v>135531</v>
          </cell>
          <cell r="K41">
            <v>131764</v>
          </cell>
        </row>
        <row r="42">
          <cell r="B42" t="str">
            <v>Diciembre</v>
          </cell>
          <cell r="C42">
            <v>28481</v>
          </cell>
          <cell r="I42">
            <v>128235</v>
          </cell>
          <cell r="K42">
            <v>130081</v>
          </cell>
        </row>
        <row r="43">
          <cell r="C43">
            <v>473644</v>
          </cell>
          <cell r="I43">
            <v>1569863</v>
          </cell>
          <cell r="K43">
            <v>1666380</v>
          </cell>
          <cell r="M43">
            <v>661864</v>
          </cell>
          <cell r="N43">
            <v>-5.4459738422966253E-2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88467</v>
          </cell>
          <cell r="I53">
            <v>113052</v>
          </cell>
          <cell r="K53">
            <v>113741</v>
          </cell>
          <cell r="M53">
            <v>109525</v>
          </cell>
          <cell r="N53">
            <v>-3.7066669011174502E-2</v>
          </cell>
        </row>
        <row r="54">
          <cell r="B54" t="str">
            <v>Febrero</v>
          </cell>
          <cell r="C54">
            <v>107490</v>
          </cell>
          <cell r="I54">
            <v>109569</v>
          </cell>
          <cell r="K54">
            <v>113810</v>
          </cell>
          <cell r="M54">
            <v>111410</v>
          </cell>
          <cell r="N54">
            <v>-2.1087777875406388E-2</v>
          </cell>
        </row>
        <row r="55">
          <cell r="B55" t="str">
            <v>Marzo</v>
          </cell>
          <cell r="C55">
            <v>46120</v>
          </cell>
          <cell r="I55">
            <v>96770</v>
          </cell>
          <cell r="K55">
            <v>116605</v>
          </cell>
          <cell r="M55">
            <v>110011</v>
          </cell>
          <cell r="N55">
            <v>-5.6549890656489854E-2</v>
          </cell>
        </row>
        <row r="56">
          <cell r="B56" t="str">
            <v>Abril</v>
          </cell>
          <cell r="C56">
            <v>0</v>
          </cell>
          <cell r="I56">
            <v>98829</v>
          </cell>
          <cell r="K56">
            <v>107032</v>
          </cell>
          <cell r="M56">
            <v>107149</v>
          </cell>
          <cell r="N56">
            <v>1.0931310262352056E-3</v>
          </cell>
        </row>
        <row r="57">
          <cell r="B57" t="str">
            <v>Mayo</v>
          </cell>
          <cell r="C57">
            <v>0</v>
          </cell>
          <cell r="I57">
            <v>95544</v>
          </cell>
          <cell r="K57">
            <v>108036</v>
          </cell>
          <cell r="M57">
            <v>94476</v>
          </cell>
          <cell r="N57">
            <v>-0.12551371764967234</v>
          </cell>
        </row>
        <row r="58">
          <cell r="B58" t="str">
            <v>Junio</v>
          </cell>
          <cell r="C58">
            <v>0</v>
          </cell>
          <cell r="I58">
            <v>98589</v>
          </cell>
          <cell r="K58">
            <v>106021</v>
          </cell>
        </row>
        <row r="59">
          <cell r="B59" t="str">
            <v>Julio</v>
          </cell>
          <cell r="C59">
            <v>0</v>
          </cell>
          <cell r="I59">
            <v>111016</v>
          </cell>
          <cell r="K59">
            <v>115402</v>
          </cell>
        </row>
        <row r="60">
          <cell r="B60" t="str">
            <v>Agosto</v>
          </cell>
          <cell r="C60">
            <v>39936</v>
          </cell>
          <cell r="I60">
            <v>120661</v>
          </cell>
          <cell r="K60">
            <v>117130</v>
          </cell>
        </row>
        <row r="61">
          <cell r="B61" t="str">
            <v>Septiembre</v>
          </cell>
          <cell r="C61">
            <v>0</v>
          </cell>
          <cell r="I61">
            <v>98874</v>
          </cell>
          <cell r="K61">
            <v>96825</v>
          </cell>
        </row>
        <row r="62">
          <cell r="B62" t="str">
            <v>Octubre</v>
          </cell>
          <cell r="C62">
            <v>0</v>
          </cell>
          <cell r="I62">
            <v>116543</v>
          </cell>
          <cell r="K62">
            <v>123226</v>
          </cell>
        </row>
        <row r="63">
          <cell r="B63" t="str">
            <v>Noviembre</v>
          </cell>
          <cell r="C63">
            <v>0</v>
          </cell>
          <cell r="I63">
            <v>110808</v>
          </cell>
          <cell r="K63">
            <v>105403</v>
          </cell>
        </row>
        <row r="64">
          <cell r="B64" t="str">
            <v>Diciembre</v>
          </cell>
          <cell r="C64">
            <v>0</v>
          </cell>
          <cell r="I64">
            <v>103266</v>
          </cell>
          <cell r="K64">
            <v>105060</v>
          </cell>
        </row>
        <row r="65">
          <cell r="C65">
            <v>0</v>
          </cell>
          <cell r="I65">
            <v>1273521</v>
          </cell>
          <cell r="K65">
            <v>1328291</v>
          </cell>
          <cell r="M65">
            <v>532571</v>
          </cell>
          <cell r="N65">
            <v>-4.7660686951919051E-2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26139</v>
          </cell>
          <cell r="I75">
            <v>21506</v>
          </cell>
          <cell r="K75">
            <v>28548</v>
          </cell>
          <cell r="M75">
            <v>28816</v>
          </cell>
          <cell r="N75">
            <v>9.3876979122879955E-3</v>
          </cell>
        </row>
        <row r="76">
          <cell r="B76" t="str">
            <v>Febrero</v>
          </cell>
          <cell r="C76">
            <v>26153</v>
          </cell>
          <cell r="I76">
            <v>18510</v>
          </cell>
          <cell r="K76">
            <v>28126</v>
          </cell>
          <cell r="M76">
            <v>25819</v>
          </cell>
          <cell r="N76">
            <v>-8.2023750266657203E-2</v>
          </cell>
        </row>
        <row r="77">
          <cell r="B77" t="str">
            <v>Marzo</v>
          </cell>
          <cell r="C77">
            <v>12768</v>
          </cell>
          <cell r="I77">
            <v>20334</v>
          </cell>
          <cell r="K77">
            <v>29262</v>
          </cell>
          <cell r="M77">
            <v>24120</v>
          </cell>
          <cell r="N77">
            <v>-0.17572278039778555</v>
          </cell>
        </row>
        <row r="78">
          <cell r="B78" t="str">
            <v>Abril</v>
          </cell>
          <cell r="C78">
            <v>0</v>
          </cell>
          <cell r="I78">
            <v>21526</v>
          </cell>
          <cell r="K78">
            <v>24001</v>
          </cell>
          <cell r="M78">
            <v>24175</v>
          </cell>
          <cell r="N78">
            <v>7.2496979292528962E-3</v>
          </cell>
        </row>
        <row r="79">
          <cell r="B79" t="str">
            <v>Mayo</v>
          </cell>
          <cell r="C79">
            <v>0</v>
          </cell>
          <cell r="I79">
            <v>26561</v>
          </cell>
          <cell r="K79">
            <v>30824</v>
          </cell>
          <cell r="M79">
            <v>26363</v>
          </cell>
          <cell r="N79">
            <v>-0.14472488969634056</v>
          </cell>
        </row>
        <row r="80">
          <cell r="B80" t="str">
            <v>Junio</v>
          </cell>
          <cell r="C80">
            <v>0</v>
          </cell>
          <cell r="I80">
            <v>24773</v>
          </cell>
          <cell r="K80">
            <v>31196</v>
          </cell>
        </row>
        <row r="81">
          <cell r="B81" t="str">
            <v>Julio</v>
          </cell>
          <cell r="C81">
            <v>0</v>
          </cell>
          <cell r="I81">
            <v>28903</v>
          </cell>
          <cell r="K81">
            <v>31456</v>
          </cell>
        </row>
        <row r="82">
          <cell r="B82" t="str">
            <v>Agosto</v>
          </cell>
          <cell r="C82">
            <v>12130</v>
          </cell>
          <cell r="I82">
            <v>29813</v>
          </cell>
          <cell r="K82">
            <v>31207</v>
          </cell>
        </row>
        <row r="83">
          <cell r="B83" t="str">
            <v>Septiembre</v>
          </cell>
          <cell r="C83">
            <v>0</v>
          </cell>
          <cell r="I83">
            <v>28026</v>
          </cell>
          <cell r="K83">
            <v>25652</v>
          </cell>
        </row>
        <row r="84">
          <cell r="B84" t="str">
            <v>Octubre</v>
          </cell>
          <cell r="C84">
            <v>0</v>
          </cell>
          <cell r="I84">
            <v>26698</v>
          </cell>
          <cell r="K84">
            <v>26435</v>
          </cell>
        </row>
        <row r="85">
          <cell r="B85" t="str">
            <v>Noviembre</v>
          </cell>
          <cell r="C85">
            <v>0</v>
          </cell>
          <cell r="I85">
            <v>24723</v>
          </cell>
          <cell r="K85">
            <v>26361</v>
          </cell>
        </row>
        <row r="86">
          <cell r="B86" t="str">
            <v>Diciembre</v>
          </cell>
          <cell r="C86">
            <v>0</v>
          </cell>
          <cell r="I86">
            <v>24969</v>
          </cell>
          <cell r="K86">
            <v>25021</v>
          </cell>
        </row>
        <row r="87">
          <cell r="C87">
            <v>0</v>
          </cell>
          <cell r="I87">
            <v>296342</v>
          </cell>
          <cell r="K87">
            <v>338089</v>
          </cell>
          <cell r="M87">
            <v>129293</v>
          </cell>
          <cell r="N87">
            <v>-8.1471430296744085E-2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43194</v>
          </cell>
          <cell r="I97">
            <v>29362</v>
          </cell>
          <cell r="K97">
            <v>31119</v>
          </cell>
          <cell r="M97">
            <v>31603</v>
          </cell>
          <cell r="N97">
            <v>1.5553199010250873E-2</v>
          </cell>
        </row>
        <row r="98">
          <cell r="B98" t="str">
            <v>Febrero</v>
          </cell>
          <cell r="C98">
            <v>39241</v>
          </cell>
          <cell r="I98">
            <v>28295</v>
          </cell>
          <cell r="K98">
            <v>24823</v>
          </cell>
          <cell r="M98">
            <v>30937</v>
          </cell>
          <cell r="N98">
            <v>0.24630383112436038</v>
          </cell>
        </row>
        <row r="99">
          <cell r="B99" t="str">
            <v>Marzo</v>
          </cell>
          <cell r="C99">
            <v>23119</v>
          </cell>
          <cell r="I99">
            <v>29030</v>
          </cell>
          <cell r="K99">
            <v>31003</v>
          </cell>
          <cell r="M99">
            <v>32272</v>
          </cell>
          <cell r="N99">
            <v>4.0931522755862426E-2</v>
          </cell>
        </row>
        <row r="100">
          <cell r="B100" t="str">
            <v>Abril</v>
          </cell>
          <cell r="C100">
            <v>0</v>
          </cell>
          <cell r="I100">
            <v>24480</v>
          </cell>
          <cell r="K100">
            <v>23629</v>
          </cell>
          <cell r="M100">
            <v>28820</v>
          </cell>
          <cell r="N100">
            <v>0.21968767192856231</v>
          </cell>
        </row>
        <row r="101">
          <cell r="B101" t="str">
            <v>Mayo</v>
          </cell>
          <cell r="C101">
            <v>0</v>
          </cell>
          <cell r="I101">
            <v>18346</v>
          </cell>
          <cell r="K101">
            <v>21064</v>
          </cell>
          <cell r="M101">
            <v>22376</v>
          </cell>
          <cell r="N101">
            <v>6.2286365362704155E-2</v>
          </cell>
        </row>
        <row r="102">
          <cell r="B102" t="str">
            <v>Junio</v>
          </cell>
          <cell r="C102">
            <v>0</v>
          </cell>
          <cell r="I102">
            <v>18927</v>
          </cell>
          <cell r="K102">
            <v>19896</v>
          </cell>
        </row>
        <row r="103">
          <cell r="B103" t="str">
            <v>Julio</v>
          </cell>
          <cell r="C103">
            <v>0</v>
          </cell>
          <cell r="I103">
            <v>26512</v>
          </cell>
          <cell r="K103">
            <v>26909</v>
          </cell>
        </row>
        <row r="104">
          <cell r="B104" t="str">
            <v>Agosto</v>
          </cell>
          <cell r="C104">
            <v>8447</v>
          </cell>
          <cell r="I104">
            <v>31400</v>
          </cell>
          <cell r="K104">
            <v>31177</v>
          </cell>
        </row>
        <row r="105">
          <cell r="B105" t="str">
            <v>Septiembre</v>
          </cell>
          <cell r="C105">
            <v>4719</v>
          </cell>
          <cell r="I105">
            <v>23909</v>
          </cell>
          <cell r="K105">
            <v>23395</v>
          </cell>
        </row>
        <row r="106">
          <cell r="B106" t="str">
            <v>Octubre</v>
          </cell>
          <cell r="C106">
            <v>3478</v>
          </cell>
          <cell r="I106">
            <v>27467</v>
          </cell>
          <cell r="K106">
            <v>28050</v>
          </cell>
        </row>
        <row r="107">
          <cell r="B107" t="str">
            <v>Noviembre</v>
          </cell>
          <cell r="C107">
            <v>3773</v>
          </cell>
          <cell r="I107">
            <v>28858</v>
          </cell>
          <cell r="K107">
            <v>30877</v>
          </cell>
        </row>
        <row r="108">
          <cell r="B108" t="str">
            <v>Diciembre</v>
          </cell>
          <cell r="C108">
            <v>4711</v>
          </cell>
          <cell r="I108">
            <v>30289</v>
          </cell>
          <cell r="K108">
            <v>30458</v>
          </cell>
        </row>
        <row r="109">
          <cell r="C109">
            <v>137122</v>
          </cell>
          <cell r="I109">
            <v>316875</v>
          </cell>
          <cell r="K109">
            <v>322400</v>
          </cell>
          <cell r="M109">
            <v>146008</v>
          </cell>
          <cell r="N109">
            <v>0.10916300764217013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F5FC-CC8A-418E-AB2B-7FEC2842E04A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54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0F3E2A60-6DFE-42CB-93D3-7C7410125B96}"/>
    <hyperlink ref="B19" location="'Viajeros entr evol mensu TF'!A1" tooltip="Evolución mensual de viajeros entrentrados en Tenerife según lugar de residencia" display="Evolución mensual de viajeros entrados en Tenerife según lugar de residencia" xr:uid="{D2C72BCC-BEE1-4EC5-86DC-BC518968E5EE}"/>
    <hyperlink ref="B14" location="'Establecim aloj islas cat y tip'!A1" tooltip="Establecimientos alojativos Canarias e islas" display="Establecimientos alojativos Canarias e islas" xr:uid="{10CF60C6-9F77-4D48-8E9B-51926DD4AD8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74E8CCD-768C-4F5C-A52E-7D1191E1140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1E4776B-3114-4466-8373-6DF923329986}"/>
    <hyperlink ref="B37" location="'Pernoctaciones lugar reside'!A1" tooltip="Pernoctaciones registradas en establecimientos alojativos de Canarias e islas según tipología y categoría" display="'Pernoctaciones lugar reside'!A1" xr:uid="{36565558-F836-4810-ADC9-481D89676750}"/>
    <hyperlink ref="B8" location="'Resumen indicadores (aloj)'!A1" tooltip="Resumen indicadores Tenerife" display="'Resumen indicadores (aloj)'!A1" xr:uid="{895BF750-028F-4F55-9128-F9C678803D6B}"/>
    <hyperlink ref="B9" location="'Resumen indicadores municipios '!A1" tooltip="Resumen indicadores municipios Tenerife" display="Resumen indicadores municipios Tenerife" xr:uid="{86811F8A-A76D-4BF6-A716-93C1FCE6A5E0}"/>
    <hyperlink ref="B20" location="'Viajeros entr evol mensu TF cat'!A1" tooltip="Evolución mensual de viajeros entrentrados en Tenerife según lugar de residencia" display="'Viajeros entr evol mensu TF cat'!A1" xr:uid="{25ED7F01-FE59-4C0F-BBB3-8E7D08F4A77C}"/>
    <hyperlink ref="B21" location="'Viajeros entr evol anual TF cat'!A1" tooltip="Evolución mensual de viajeros entrentrados en Tenerife según lugar de residencia" display="'Viajeros entr evol anual TF cat'!A1" xr:uid="{BD7F315E-F781-4007-A1BC-84E2CE8935F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2DFDEBF-58AA-498F-91AC-73E3570DD46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A206205-E5D3-423C-A6AD-2866FD9D3FC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BC1D88C-688A-470B-B442-B8D195C3054B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59BAAEC-41E7-43A8-A92D-5420EFE03A6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13B06DC-4AC0-46D5-9030-BAEE56C9730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697EC1C-514B-469C-A573-8F67FF6B3D0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C6C28CA-BB35-4C67-91D9-6D934710B1F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6C422C1-0BD5-41FD-90D2-6C2B63E1F1B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F299D2E-D5C0-4C3B-B79F-6DE2EB44BAF9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134F2A6-DB1C-45BC-98A3-080BCB51507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F5A28B1B-15A8-4862-87A3-2F449D24849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69EDC68-6A1E-4CC2-A8D9-627BD131CBEF}"/>
    <hyperlink ref="B35" location="'Pernoctaciones evol mensu TF'!A1" tooltip="Evolución mensual de pernoctaciones en Tenerife según lugar de residencia" display="'Pernoctaciones evol mensu TF'!A1" xr:uid="{C8D49434-BC48-442C-ADE5-8165B4831809}"/>
    <hyperlink ref="B36" location="'Pernocta evol mensu TF cat'!A1" tooltip="Evolución mensual de pernoctaciones en Tenerife según lugar de residencia" display="'Pernocta evol mensu TF cat'!A1" xr:uid="{EF491E51-32DF-4A6D-8199-082D9D0AF609}"/>
    <hyperlink ref="B38" location="'Pernoctaciones lugar residen ac'!A1" tooltip="Pernoctaciones registradas en establecimientos alojativos de Canarias e islas según tipología y categoría" display="'Pernoctaciones lugar residen ac'!A1" xr:uid="{027F43EC-0838-4FD3-BB01-B9C8B724E4D3}"/>
    <hyperlink ref="B39" location="'Pernoctaciones lugar reside año'!A1" tooltip="Pernoctaciones registradas en establecimientos alojativos de Canarias e islas según tipología y categoría" display="'Pernoctaciones lugar reside año'!A1" xr:uid="{EBCE1B73-E287-4275-8A5D-D947E44D8C6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8E803B7-822D-4F68-B365-C6DDC38BCACD}"/>
    <hyperlink ref="B41" location="'EM evol menusual lugar resd'!A1" tooltip="Evolución mensual de estancia media en Tenerife según lugar de residencia" display="'EM evol menusual lugar resd'!A1" xr:uid="{F121B544-A6B0-4E7F-A295-8AF87FA74EBF}"/>
    <hyperlink ref="B42" location="'EM evol mensu TF cat '!A1" tooltip="Evolución mensual de estancia media en Tenerife según lugar de residencia" display="'EM evol mensu TF cat '!A1" xr:uid="{E833BAFA-ADE3-4DD0-A049-C850B68B1B94}"/>
    <hyperlink ref="B44" location="'tasa de ocupación evol mens'!A1" tooltip="Evolución mensual de estancia media en Tenerife según lugar de residencia" display="'tasa de ocupación evol mens'!A1" xr:uid="{D5FE4F55-B0FE-48FA-9BFE-F8BFC69082C7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94E6ECA-92A7-480A-BFB8-D228A704D180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ABA4F18-7255-41BB-952A-CCAC4B5B866F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A65A1C8-BCB0-44B5-B0C8-9FB08F036E32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8D1C4C3E-67FA-4B51-A5BA-5D61EAD5B536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B9C884E6-A535-4945-B949-2E94D7D53DCD}"/>
    <hyperlink ref="B47" location="'ADR municipios'!A1" display="Tarifa media diaria (ADR) Tenerife y municipios" xr:uid="{A8078A7A-A0CA-41C0-878F-4E16D653500F}"/>
    <hyperlink ref="B48" location="'RevPAR  municipios'!A1" display="Ingresos medios por habitación (RevPar) Tenerife y municipios" xr:uid="{20DEB2F1-EC0C-47A2-B223-66223B017F8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25913-C821-45A7-A1C4-95F01FFB0F5D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251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 t="shared" ref="E7" si="0">G7-1</f>
        <v>2021</v>
      </c>
      <c r="F7" s="305"/>
      <c r="G7" s="306">
        <f t="shared" ref="G7" si="1">I7-1</f>
        <v>2022</v>
      </c>
      <c r="H7" s="305"/>
      <c r="I7" s="306">
        <f t="shared" ref="I7" si="2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",RIGHT(E7,2),"/",RIGHT(E7-1,2))</f>
        <v>var 21/20</v>
      </c>
      <c r="G8" s="115" t="s">
        <v>71</v>
      </c>
      <c r="H8" s="114" t="str">
        <f>CONCATENATE("var ",RIGHT(G7,2),"/",RIGHT(G7-1,2))</f>
        <v>var 22/21</v>
      </c>
      <c r="I8" s="115" t="s">
        <v>71</v>
      </c>
      <c r="J8" s="114" t="str">
        <f>CONCATENATE("var ",RIGHT(I7,2),"/",RIGHT(I7-1,2))</f>
        <v>var 23/22</v>
      </c>
      <c r="K8" s="115" t="s">
        <v>71</v>
      </c>
      <c r="L8" s="114" t="str">
        <f>CONCATENATE("var ",RIGHT(K7,2),"/",RIGHT(K7-1,2))</f>
        <v>var 24/23</v>
      </c>
      <c r="M8" s="115" t="s">
        <v>71</v>
      </c>
      <c r="N8" s="114" t="str">
        <f>CONCATENATE("var ",RIGHT(M7,2),"/",RIGHT(M7-1,2))</f>
        <v>var 25/24</v>
      </c>
    </row>
    <row r="9" spans="1:15" x14ac:dyDescent="0.25">
      <c r="A9" s="1" t="s">
        <v>72</v>
      </c>
      <c r="B9" s="116" t="s">
        <v>73</v>
      </c>
      <c r="C9" s="117">
        <v>21031</v>
      </c>
      <c r="D9" s="118">
        <v>6.5400202634245286E-2</v>
      </c>
      <c r="E9" s="117">
        <v>6223</v>
      </c>
      <c r="F9" s="118">
        <f t="shared" ref="F9:L21" si="3">IFERROR(E9/C9-1,"-")</f>
        <v>-0.70410346631163523</v>
      </c>
      <c r="G9" s="117">
        <v>15598</v>
      </c>
      <c r="H9" s="118">
        <f t="shared" si="3"/>
        <v>1.5065081150570463</v>
      </c>
      <c r="I9" s="117">
        <v>22490</v>
      </c>
      <c r="J9" s="118">
        <f t="shared" si="3"/>
        <v>0.44185151942556744</v>
      </c>
      <c r="K9" s="117">
        <v>22650</v>
      </c>
      <c r="L9" s="118">
        <f t="shared" si="3"/>
        <v>7.1142730102267127E-3</v>
      </c>
      <c r="M9" s="117">
        <v>22528</v>
      </c>
      <c r="N9" s="118">
        <f t="shared" ref="N9" si="4">IFERROR(M9/K9-1,"-")</f>
        <v>-5.3863134657836653E-3</v>
      </c>
    </row>
    <row r="10" spans="1:15" x14ac:dyDescent="0.25">
      <c r="A10" s="1" t="s">
        <v>74</v>
      </c>
      <c r="B10" s="116" t="s">
        <v>75</v>
      </c>
      <c r="C10" s="117">
        <v>22403</v>
      </c>
      <c r="D10" s="118">
        <v>0.16542683244030587</v>
      </c>
      <c r="E10" s="117">
        <v>5135</v>
      </c>
      <c r="F10" s="118">
        <f t="shared" si="3"/>
        <v>-0.7707896263893228</v>
      </c>
      <c r="G10" s="117">
        <v>21666</v>
      </c>
      <c r="H10" s="118">
        <f t="shared" si="3"/>
        <v>3.2192794547224928</v>
      </c>
      <c r="I10" s="117">
        <v>23086</v>
      </c>
      <c r="J10" s="118">
        <f t="shared" si="3"/>
        <v>6.5540478168559124E-2</v>
      </c>
      <c r="K10" s="117">
        <v>23921</v>
      </c>
      <c r="L10" s="118">
        <f t="shared" si="3"/>
        <v>3.6169106817985019E-2</v>
      </c>
      <c r="M10" s="117">
        <v>23285</v>
      </c>
      <c r="N10" s="118">
        <f>IFERROR(M10/K10-1,"-")</f>
        <v>-2.6587517244262338E-2</v>
      </c>
    </row>
    <row r="11" spans="1:15" x14ac:dyDescent="0.25">
      <c r="A11" s="1" t="s">
        <v>76</v>
      </c>
      <c r="B11" s="116" t="s">
        <v>77</v>
      </c>
      <c r="C11" s="117">
        <v>8865</v>
      </c>
      <c r="D11" s="118">
        <v>-0.59655031174623407</v>
      </c>
      <c r="E11" s="117">
        <v>5413</v>
      </c>
      <c r="F11" s="118">
        <f t="shared" si="3"/>
        <v>-0.38939650310208684</v>
      </c>
      <c r="G11" s="117">
        <v>22231</v>
      </c>
      <c r="H11" s="118">
        <f t="shared" si="3"/>
        <v>3.1069647145760211</v>
      </c>
      <c r="I11" s="117">
        <v>21689</v>
      </c>
      <c r="J11" s="118">
        <f t="shared" si="3"/>
        <v>-2.4380369753947195E-2</v>
      </c>
      <c r="K11" s="117">
        <v>27356</v>
      </c>
      <c r="L11" s="118">
        <f t="shared" si="3"/>
        <v>0.26128452210798092</v>
      </c>
      <c r="M11" s="117">
        <v>24054</v>
      </c>
      <c r="N11" s="118">
        <f>IFERROR(M11/K11-1,"-")</f>
        <v>-0.12070478140078955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6463</v>
      </c>
      <c r="F12" s="118" t="str">
        <f t="shared" si="3"/>
        <v>-</v>
      </c>
      <c r="G12" s="117">
        <v>23894</v>
      </c>
      <c r="H12" s="118">
        <f t="shared" si="3"/>
        <v>2.6970447160761255</v>
      </c>
      <c r="I12" s="117">
        <v>23484</v>
      </c>
      <c r="J12" s="118">
        <f t="shared" si="3"/>
        <v>-1.715911944421189E-2</v>
      </c>
      <c r="K12" s="117">
        <v>22205</v>
      </c>
      <c r="L12" s="118">
        <f t="shared" si="3"/>
        <v>-5.4462612842786529E-2</v>
      </c>
      <c r="M12" s="117">
        <v>23503</v>
      </c>
      <c r="N12" s="118">
        <f>IFERROR(M12/K12-1,"-")</f>
        <v>5.845530285971634E-2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6823</v>
      </c>
      <c r="F13" s="118" t="str">
        <f t="shared" si="3"/>
        <v>-</v>
      </c>
      <c r="G13" s="117">
        <v>20251</v>
      </c>
      <c r="H13" s="118">
        <f t="shared" si="3"/>
        <v>1.9680492452000586</v>
      </c>
      <c r="I13" s="117">
        <v>21547</v>
      </c>
      <c r="J13" s="118">
        <f t="shared" si="3"/>
        <v>6.3996839662238791E-2</v>
      </c>
      <c r="K13" s="117">
        <v>23449</v>
      </c>
      <c r="L13" s="118">
        <f t="shared" si="3"/>
        <v>8.8272149255116616E-2</v>
      </c>
      <c r="M13" s="117">
        <v>19536</v>
      </c>
      <c r="N13" s="118">
        <f>IFERROR(M13/K13-1,"-")</f>
        <v>-0.16687278775214298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3802</v>
      </c>
      <c r="F14" s="118" t="str">
        <f t="shared" si="3"/>
        <v>-</v>
      </c>
      <c r="G14" s="117">
        <v>18886</v>
      </c>
      <c r="H14" s="118">
        <f t="shared" si="3"/>
        <v>3.9673855865334033</v>
      </c>
      <c r="I14" s="117">
        <v>21065</v>
      </c>
      <c r="J14" s="118">
        <f t="shared" si="3"/>
        <v>0.11537646934237</v>
      </c>
      <c r="K14" s="117">
        <v>22841</v>
      </c>
      <c r="L14" s="118">
        <f t="shared" si="3"/>
        <v>8.4310467600284822E-2</v>
      </c>
      <c r="M14" s="117">
        <v>23159</v>
      </c>
      <c r="N14" s="118">
        <f>IFERROR(M14/K14-1,"-")</f>
        <v>1.3922332647432256E-2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10219</v>
      </c>
      <c r="F15" s="118" t="str">
        <f t="shared" si="3"/>
        <v>-</v>
      </c>
      <c r="G15" s="117">
        <v>23111</v>
      </c>
      <c r="H15" s="118">
        <f t="shared" si="3"/>
        <v>1.2615715823466092</v>
      </c>
      <c r="I15" s="117">
        <v>24276</v>
      </c>
      <c r="J15" s="118">
        <f t="shared" si="3"/>
        <v>5.040889619661626E-2</v>
      </c>
      <c r="K15" s="117">
        <v>24893</v>
      </c>
      <c r="L15" s="118">
        <f t="shared" si="3"/>
        <v>2.5416048772450184E-2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13295</v>
      </c>
      <c r="D16" s="118">
        <v>-0.46193694605204583</v>
      </c>
      <c r="E16" s="117">
        <v>18239</v>
      </c>
      <c r="F16" s="118">
        <f t="shared" si="3"/>
        <v>0.37186912373072589</v>
      </c>
      <c r="G16" s="117">
        <v>24659</v>
      </c>
      <c r="H16" s="118">
        <f t="shared" si="3"/>
        <v>0.35199298207138541</v>
      </c>
      <c r="I16" s="117">
        <v>25495</v>
      </c>
      <c r="J16" s="118">
        <f t="shared" si="3"/>
        <v>3.3902429133379375E-2</v>
      </c>
      <c r="K16" s="117">
        <v>25319</v>
      </c>
      <c r="L16" s="118">
        <f t="shared" si="3"/>
        <v>-6.9033143753677306E-3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5725</v>
      </c>
      <c r="D17" s="118">
        <v>-0.74152331933721616</v>
      </c>
      <c r="E17" s="117">
        <v>15267</v>
      </c>
      <c r="F17" s="118">
        <f t="shared" si="3"/>
        <v>1.6667248908296943</v>
      </c>
      <c r="G17" s="117">
        <v>20130</v>
      </c>
      <c r="H17" s="118">
        <f t="shared" si="3"/>
        <v>0.31853016309687554</v>
      </c>
      <c r="I17" s="117">
        <v>22106</v>
      </c>
      <c r="J17" s="118">
        <f t="shared" si="3"/>
        <v>9.8161947342275235E-2</v>
      </c>
      <c r="K17" s="117">
        <v>21182</v>
      </c>
      <c r="L17" s="118">
        <f t="shared" si="3"/>
        <v>-4.1798606713109532E-2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6665</v>
      </c>
      <c r="D18" s="118">
        <v>-0.70771389729421563</v>
      </c>
      <c r="E18" s="117">
        <v>23140</v>
      </c>
      <c r="F18" s="118">
        <f t="shared" si="3"/>
        <v>2.471867966991748</v>
      </c>
      <c r="G18" s="117">
        <v>22327</v>
      </c>
      <c r="H18" s="118">
        <f t="shared" si="3"/>
        <v>-3.5133967156439017E-2</v>
      </c>
      <c r="I18" s="117">
        <v>25007</v>
      </c>
      <c r="J18" s="118">
        <f t="shared" si="3"/>
        <v>0.12003403950373981</v>
      </c>
      <c r="K18" s="117">
        <v>27341</v>
      </c>
      <c r="L18" s="118">
        <f t="shared" si="3"/>
        <v>9.3333866517375075E-2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4928</v>
      </c>
      <c r="D19" s="118">
        <v>-0.74807013956341706</v>
      </c>
      <c r="E19" s="117">
        <v>19838</v>
      </c>
      <c r="F19" s="118">
        <f t="shared" si="3"/>
        <v>3.0255681818181817</v>
      </c>
      <c r="G19" s="117">
        <v>21079</v>
      </c>
      <c r="H19" s="118">
        <f t="shared" si="3"/>
        <v>6.2556709345700234E-2</v>
      </c>
      <c r="I19" s="117">
        <v>24207</v>
      </c>
      <c r="J19" s="118">
        <f t="shared" si="3"/>
        <v>0.14839413634422893</v>
      </c>
      <c r="K19" s="117">
        <v>23363</v>
      </c>
      <c r="L19" s="118">
        <f t="shared" si="3"/>
        <v>-3.4865947866319691E-2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6261</v>
      </c>
      <c r="D20" s="118">
        <v>-0.70148755602174118</v>
      </c>
      <c r="E20" s="117">
        <v>19784</v>
      </c>
      <c r="F20" s="118">
        <f t="shared" si="3"/>
        <v>2.1598786136399934</v>
      </c>
      <c r="G20" s="117">
        <v>23285</v>
      </c>
      <c r="H20" s="118">
        <f t="shared" si="3"/>
        <v>0.17696118075212297</v>
      </c>
      <c r="I20" s="117">
        <v>24142</v>
      </c>
      <c r="J20" s="118">
        <f t="shared" si="3"/>
        <v>3.6804809963495888E-2</v>
      </c>
      <c r="K20" s="117">
        <v>23290</v>
      </c>
      <c r="L20" s="118">
        <f t="shared" si="3"/>
        <v>-3.5291193770193074E-2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96681</v>
      </c>
      <c r="D21" s="121">
        <v>-0.61362219451371569</v>
      </c>
      <c r="E21" s="120">
        <v>140346</v>
      </c>
      <c r="F21" s="121">
        <f t="shared" si="3"/>
        <v>0.45163992925186958</v>
      </c>
      <c r="G21" s="120">
        <v>257117</v>
      </c>
      <c r="H21" s="121">
        <f t="shared" si="3"/>
        <v>0.83202228777450027</v>
      </c>
      <c r="I21" s="120">
        <v>278594</v>
      </c>
      <c r="J21" s="121">
        <f t="shared" si="3"/>
        <v>8.3530066078866927E-2</v>
      </c>
      <c r="K21" s="120">
        <v>287810</v>
      </c>
      <c r="L21" s="121">
        <f t="shared" si="3"/>
        <v>3.3080396562739978E-2</v>
      </c>
      <c r="M21" s="120">
        <v>136065</v>
      </c>
      <c r="N21" s="121">
        <v>-4.4634958082318765E-2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7"/>
      <c r="N23" s="107"/>
    </row>
    <row r="24" spans="1:15" x14ac:dyDescent="0.25">
      <c r="K24" s="122"/>
      <c r="N24" s="81"/>
    </row>
    <row r="26" spans="1:15" ht="48.75" customHeight="1" thickBot="1" x14ac:dyDescent="0.3">
      <c r="B26" s="280" t="s">
        <v>252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$C$7</f>
        <v>2020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",RIGHT(E29,2),"/",RIGHT(E29-1,2))</f>
        <v>var 20/19</v>
      </c>
      <c r="G30" s="115" t="s">
        <v>71</v>
      </c>
      <c r="H30" s="114" t="str">
        <f>CONCATENATE("var ",RIGHT(G29,2),"/",RIGHT(G29-1,2))</f>
        <v>var 22/21</v>
      </c>
      <c r="I30" s="115" t="s">
        <v>71</v>
      </c>
      <c r="J30" s="114" t="str">
        <f>CONCATENATE("var ",RIGHT(I29,2),"/",RIGHT(I29-1,2))</f>
        <v>var 23/22</v>
      </c>
      <c r="K30" s="115" t="s">
        <v>71</v>
      </c>
      <c r="L30" s="114" t="str">
        <f>CONCATENATE("var ",RIGHT(K29,2),"/",RIGHT(K29-1,2))</f>
        <v>var 24/23</v>
      </c>
      <c r="M30" s="115" t="s">
        <v>71</v>
      </c>
      <c r="N30" s="114" t="str">
        <f>CONCATENATE("var ",RIGHT(M29,2),"/",RIGHT(M29-1,2))</f>
        <v>var 25/24</v>
      </c>
    </row>
    <row r="31" spans="1:15" x14ac:dyDescent="0.25">
      <c r="B31" s="116" t="s">
        <v>73</v>
      </c>
      <c r="C31" s="117">
        <v>15979</v>
      </c>
      <c r="D31" s="118">
        <v>0.11398494143892912</v>
      </c>
      <c r="E31" s="117">
        <v>15979</v>
      </c>
      <c r="F31" s="118">
        <f t="shared" ref="F31:L43" si="5">IFERROR(E31/C31-1,"-")</f>
        <v>0</v>
      </c>
      <c r="G31" s="117">
        <v>12209</v>
      </c>
      <c r="H31" s="118">
        <f t="shared" si="5"/>
        <v>-0.23593466424682397</v>
      </c>
      <c r="I31" s="117">
        <v>18402</v>
      </c>
      <c r="J31" s="118">
        <f t="shared" si="5"/>
        <v>0.50724875092145139</v>
      </c>
      <c r="K31" s="117">
        <v>18282</v>
      </c>
      <c r="L31" s="118">
        <f t="shared" si="5"/>
        <v>-6.5210303227910549E-3</v>
      </c>
      <c r="M31" s="117">
        <v>18130</v>
      </c>
      <c r="N31" s="118">
        <f t="shared" ref="N31:N36" si="6">IFERROR(M31/K31-1,"-")</f>
        <v>-8.3141888196039959E-3</v>
      </c>
    </row>
    <row r="32" spans="1:15" x14ac:dyDescent="0.25">
      <c r="B32" s="116" t="s">
        <v>75</v>
      </c>
      <c r="C32" s="117">
        <v>17138</v>
      </c>
      <c r="D32" s="118">
        <v>0.26779109335700557</v>
      </c>
      <c r="E32" s="117">
        <v>17138</v>
      </c>
      <c r="F32" s="118">
        <f t="shared" si="5"/>
        <v>0</v>
      </c>
      <c r="G32" s="117">
        <v>17700</v>
      </c>
      <c r="H32" s="118">
        <f t="shared" si="5"/>
        <v>3.2792624576963414E-2</v>
      </c>
      <c r="I32" s="117">
        <v>18976</v>
      </c>
      <c r="J32" s="118">
        <f t="shared" si="5"/>
        <v>7.2090395480225888E-2</v>
      </c>
      <c r="K32" s="117">
        <v>20148</v>
      </c>
      <c r="L32" s="118">
        <f t="shared" si="5"/>
        <v>6.1762225969645979E-2</v>
      </c>
      <c r="M32" s="117">
        <v>19062</v>
      </c>
      <c r="N32" s="118">
        <f t="shared" si="6"/>
        <v>-5.390113162596788E-2</v>
      </c>
    </row>
    <row r="33" spans="2:15" x14ac:dyDescent="0.25">
      <c r="B33" s="116" t="s">
        <v>77</v>
      </c>
      <c r="C33" s="117">
        <v>6170</v>
      </c>
      <c r="D33" s="118">
        <v>-0.600595546349042</v>
      </c>
      <c r="E33" s="117">
        <v>6170</v>
      </c>
      <c r="F33" s="118">
        <f t="shared" si="5"/>
        <v>0</v>
      </c>
      <c r="G33" s="117">
        <v>17761</v>
      </c>
      <c r="H33" s="118">
        <f t="shared" si="5"/>
        <v>1.8786061588330631</v>
      </c>
      <c r="I33" s="117">
        <v>17386</v>
      </c>
      <c r="J33" s="118">
        <f t="shared" si="5"/>
        <v>-2.1113676031754958E-2</v>
      </c>
      <c r="K33" s="117">
        <v>22158</v>
      </c>
      <c r="L33" s="118">
        <f t="shared" si="5"/>
        <v>0.27447371448291724</v>
      </c>
      <c r="M33" s="117">
        <v>19601</v>
      </c>
      <c r="N33" s="118">
        <f t="shared" si="6"/>
        <v>-0.11539850166982579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19923</v>
      </c>
      <c r="H34" s="118" t="str">
        <f t="shared" si="5"/>
        <v>-</v>
      </c>
      <c r="I34" s="117">
        <v>19332</v>
      </c>
      <c r="J34" s="118">
        <f t="shared" si="5"/>
        <v>-2.9664207197711234E-2</v>
      </c>
      <c r="K34" s="117">
        <v>18488</v>
      </c>
      <c r="L34" s="118">
        <f t="shared" si="5"/>
        <v>-4.3658183322987765E-2</v>
      </c>
      <c r="M34" s="117">
        <v>19232</v>
      </c>
      <c r="N34" s="118">
        <f t="shared" si="6"/>
        <v>4.0242319342276067E-2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17673</v>
      </c>
      <c r="H35" s="118" t="str">
        <f t="shared" si="5"/>
        <v>-</v>
      </c>
      <c r="I35" s="117">
        <v>18326</v>
      </c>
      <c r="J35" s="118">
        <f t="shared" si="5"/>
        <v>3.6949018276466905E-2</v>
      </c>
      <c r="K35" s="117">
        <v>19636</v>
      </c>
      <c r="L35" s="118">
        <f t="shared" si="5"/>
        <v>7.1483138710029426E-2</v>
      </c>
      <c r="M35" s="117">
        <v>15443</v>
      </c>
      <c r="N35" s="118">
        <f t="shared" si="6"/>
        <v>-0.21353636178447744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15881</v>
      </c>
      <c r="H36" s="118" t="str">
        <f t="shared" si="5"/>
        <v>-</v>
      </c>
      <c r="I36" s="117">
        <v>17783</v>
      </c>
      <c r="J36" s="118">
        <f t="shared" si="5"/>
        <v>0.11976575782381471</v>
      </c>
      <c r="K36" s="117">
        <v>19273</v>
      </c>
      <c r="L36" s="118">
        <f t="shared" si="5"/>
        <v>8.378788730810327E-2</v>
      </c>
      <c r="M36" s="117">
        <v>19200</v>
      </c>
      <c r="N36" s="118">
        <f t="shared" si="6"/>
        <v>-3.7876822497794338E-3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18743</v>
      </c>
      <c r="H37" s="118" t="str">
        <f t="shared" si="5"/>
        <v>-</v>
      </c>
      <c r="I37" s="117">
        <v>20245</v>
      </c>
      <c r="J37" s="118">
        <f t="shared" si="5"/>
        <v>8.0136584324814519E-2</v>
      </c>
      <c r="K37" s="117">
        <v>20528</v>
      </c>
      <c r="L37" s="118">
        <f t="shared" si="5"/>
        <v>1.3978760187700612E-2</v>
      </c>
      <c r="M37" s="117"/>
      <c r="N37" s="118"/>
    </row>
    <row r="38" spans="2:15" x14ac:dyDescent="0.25">
      <c r="B38" s="116" t="s">
        <v>87</v>
      </c>
      <c r="C38" s="117">
        <v>11531</v>
      </c>
      <c r="D38" s="118">
        <v>-0.36854498658342916</v>
      </c>
      <c r="E38" s="117">
        <v>11531</v>
      </c>
      <c r="F38" s="118">
        <f t="shared" si="5"/>
        <v>0</v>
      </c>
      <c r="G38" s="117">
        <v>20467</v>
      </c>
      <c r="H38" s="118">
        <f t="shared" si="5"/>
        <v>0.77495447055762723</v>
      </c>
      <c r="I38" s="117">
        <v>20391</v>
      </c>
      <c r="J38" s="118">
        <f t="shared" si="5"/>
        <v>-3.7132945717496257E-3</v>
      </c>
      <c r="K38" s="117">
        <v>20545</v>
      </c>
      <c r="L38" s="118">
        <f t="shared" si="5"/>
        <v>7.5523515276347819E-3</v>
      </c>
      <c r="M38" s="117"/>
      <c r="N38" s="118"/>
    </row>
    <row r="39" spans="2:15" x14ac:dyDescent="0.25">
      <c r="B39" s="116" t="s">
        <v>89</v>
      </c>
      <c r="C39" s="117">
        <v>4549</v>
      </c>
      <c r="D39" s="118">
        <v>-0.73217544892552255</v>
      </c>
      <c r="E39" s="117">
        <v>4549</v>
      </c>
      <c r="F39" s="118">
        <f t="shared" si="5"/>
        <v>0</v>
      </c>
      <c r="G39" s="117">
        <v>16918</v>
      </c>
      <c r="H39" s="118">
        <f t="shared" si="5"/>
        <v>2.719059133875577</v>
      </c>
      <c r="I39" s="117">
        <v>18135</v>
      </c>
      <c r="J39" s="118">
        <f t="shared" si="5"/>
        <v>7.1935216928715073E-2</v>
      </c>
      <c r="K39" s="117">
        <v>17254</v>
      </c>
      <c r="L39" s="118">
        <f t="shared" si="5"/>
        <v>-4.8580093741384056E-2</v>
      </c>
      <c r="M39" s="117"/>
      <c r="N39" s="118"/>
    </row>
    <row r="40" spans="2:15" x14ac:dyDescent="0.25">
      <c r="B40" s="116" t="s">
        <v>91</v>
      </c>
      <c r="C40" s="117">
        <v>5837</v>
      </c>
      <c r="D40" s="118">
        <v>-0.66283502772643255</v>
      </c>
      <c r="E40" s="117">
        <v>5837</v>
      </c>
      <c r="F40" s="118">
        <f t="shared" si="5"/>
        <v>0</v>
      </c>
      <c r="G40" s="117">
        <v>18718</v>
      </c>
      <c r="H40" s="118">
        <f t="shared" si="5"/>
        <v>2.2067843070070241</v>
      </c>
      <c r="I40" s="117">
        <v>20522</v>
      </c>
      <c r="J40" s="118">
        <f t="shared" si="5"/>
        <v>9.6377818142963978E-2</v>
      </c>
      <c r="K40" s="117">
        <v>22570</v>
      </c>
      <c r="L40" s="118">
        <f t="shared" si="5"/>
        <v>9.9795341584640873E-2</v>
      </c>
      <c r="M40" s="117"/>
      <c r="N40" s="118"/>
    </row>
    <row r="41" spans="2:15" x14ac:dyDescent="0.25">
      <c r="B41" s="116" t="s">
        <v>93</v>
      </c>
      <c r="C41" s="117">
        <v>4402</v>
      </c>
      <c r="D41" s="118">
        <v>-0.68262436914203317</v>
      </c>
      <c r="E41" s="117">
        <v>4402</v>
      </c>
      <c r="F41" s="118">
        <f t="shared" si="5"/>
        <v>0</v>
      </c>
      <c r="G41" s="117">
        <v>16558</v>
      </c>
      <c r="H41" s="118">
        <f t="shared" si="5"/>
        <v>2.761472058155384</v>
      </c>
      <c r="I41" s="117">
        <v>20019</v>
      </c>
      <c r="J41" s="118">
        <f t="shared" si="5"/>
        <v>0.2090228288440632</v>
      </c>
      <c r="K41" s="117">
        <v>18565</v>
      </c>
      <c r="L41" s="118">
        <f t="shared" si="5"/>
        <v>-7.263100054947802E-2</v>
      </c>
      <c r="M41" s="117"/>
      <c r="N41" s="118"/>
    </row>
    <row r="42" spans="2:15" x14ac:dyDescent="0.25">
      <c r="B42" s="116" t="s">
        <v>95</v>
      </c>
      <c r="C42" s="117">
        <v>5416</v>
      </c>
      <c r="D42" s="118">
        <v>-0.63651006711409397</v>
      </c>
      <c r="E42" s="117">
        <v>5416</v>
      </c>
      <c r="F42" s="118">
        <f t="shared" si="5"/>
        <v>0</v>
      </c>
      <c r="G42" s="117">
        <v>18747</v>
      </c>
      <c r="H42" s="118">
        <f t="shared" si="5"/>
        <v>2.4614106351550959</v>
      </c>
      <c r="I42" s="117">
        <v>19529</v>
      </c>
      <c r="J42" s="118">
        <f t="shared" si="5"/>
        <v>4.1713340801194931E-2</v>
      </c>
      <c r="K42" s="117">
        <v>18483</v>
      </c>
      <c r="L42" s="118">
        <f t="shared" si="5"/>
        <v>-5.356137026985508E-2</v>
      </c>
      <c r="M42" s="117"/>
      <c r="N42" s="118"/>
    </row>
    <row r="43" spans="2:15" ht="15.75" x14ac:dyDescent="0.25">
      <c r="B43" s="119" t="s">
        <v>32</v>
      </c>
      <c r="C43" s="120">
        <v>77095</v>
      </c>
      <c r="D43" s="121">
        <v>-0.57073336414305365</v>
      </c>
      <c r="E43" s="120">
        <v>77095</v>
      </c>
      <c r="F43" s="121">
        <f t="shared" si="5"/>
        <v>0</v>
      </c>
      <c r="G43" s="120">
        <v>211298</v>
      </c>
      <c r="H43" s="121">
        <f t="shared" si="5"/>
        <v>1.7407484272650624</v>
      </c>
      <c r="I43" s="120">
        <v>229046</v>
      </c>
      <c r="J43" s="121">
        <f t="shared" si="5"/>
        <v>8.3995115902658846E-2</v>
      </c>
      <c r="K43" s="120">
        <v>235930</v>
      </c>
      <c r="L43" s="121">
        <f t="shared" si="5"/>
        <v>3.0055098102564459E-2</v>
      </c>
      <c r="M43" s="120">
        <v>110668</v>
      </c>
      <c r="N43" s="121">
        <v>-6.201635801161165E-2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0" t="s">
        <v>253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63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E51-1</f>
        <v>2020</v>
      </c>
      <c r="D51" s="305"/>
      <c r="E51" s="306">
        <f t="shared" ref="E51" si="7">G51-1</f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",RIGHT(E51,2),"/",RIGHT(E51-1,2))</f>
        <v>var 21/20</v>
      </c>
      <c r="G52" s="115" t="s">
        <v>71</v>
      </c>
      <c r="H52" s="114" t="str">
        <f>CONCATENATE("var ",RIGHT(G51,2),"/",RIGHT(G51-1,2))</f>
        <v>var 22/21</v>
      </c>
      <c r="I52" s="115" t="s">
        <v>71</v>
      </c>
      <c r="J52" s="114" t="str">
        <f>CONCATENATE("var ",RIGHT(I51,2),"/",RIGHT(I51-1,2))</f>
        <v>var 23/22</v>
      </c>
      <c r="K52" s="115" t="s">
        <v>71</v>
      </c>
      <c r="L52" s="114" t="str">
        <f>CONCATENATE("var ",RIGHT(K51,2),"/",RIGHT(K51-1,2))</f>
        <v>var 24/23</v>
      </c>
      <c r="M52" s="115" t="s">
        <v>71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73</v>
      </c>
      <c r="C53" s="117">
        <v>13232</v>
      </c>
      <c r="D53" s="118">
        <v>5.1243346309684634E-2</v>
      </c>
      <c r="E53" s="117">
        <v>0</v>
      </c>
      <c r="F53" s="118">
        <f t="shared" ref="F53:L65" si="8">IFERROR(E53/C53-1,"-")</f>
        <v>-1</v>
      </c>
      <c r="G53" s="117">
        <v>9227</v>
      </c>
      <c r="H53" s="118" t="str">
        <f t="shared" si="8"/>
        <v>-</v>
      </c>
      <c r="I53" s="117">
        <v>14935</v>
      </c>
      <c r="J53" s="118">
        <f t="shared" si="8"/>
        <v>0.61861926953506008</v>
      </c>
      <c r="K53" s="117">
        <v>14354</v>
      </c>
      <c r="L53" s="118">
        <f t="shared" si="8"/>
        <v>-3.8901908269166396E-2</v>
      </c>
      <c r="M53" s="117">
        <v>14208</v>
      </c>
      <c r="N53" s="118">
        <f t="shared" ref="N53:N58" si="9">IFERROR(M53/K53-1,"-")</f>
        <v>-1.0171380799777086E-2</v>
      </c>
    </row>
    <row r="54" spans="1:15" x14ac:dyDescent="0.25">
      <c r="A54" s="1">
        <v>2</v>
      </c>
      <c r="B54" s="116" t="s">
        <v>75</v>
      </c>
      <c r="C54" s="117">
        <v>14090</v>
      </c>
      <c r="D54" s="118">
        <v>0.21790993171406337</v>
      </c>
      <c r="E54" s="117">
        <v>0</v>
      </c>
      <c r="F54" s="118">
        <f t="shared" si="8"/>
        <v>-1</v>
      </c>
      <c r="G54" s="117">
        <v>13725</v>
      </c>
      <c r="H54" s="118" t="str">
        <f t="shared" si="8"/>
        <v>-</v>
      </c>
      <c r="I54" s="117">
        <v>15417</v>
      </c>
      <c r="J54" s="118">
        <f t="shared" si="8"/>
        <v>0.12327868852459023</v>
      </c>
      <c r="K54" s="117">
        <v>15736</v>
      </c>
      <c r="L54" s="118">
        <f t="shared" si="8"/>
        <v>2.0691444509307821E-2</v>
      </c>
      <c r="M54" s="117">
        <v>15122</v>
      </c>
      <c r="N54" s="118">
        <f t="shared" si="9"/>
        <v>-3.9018810371123536E-2</v>
      </c>
    </row>
    <row r="55" spans="1:15" x14ac:dyDescent="0.25">
      <c r="A55" s="1">
        <v>3</v>
      </c>
      <c r="B55" s="116" t="s">
        <v>77</v>
      </c>
      <c r="C55" s="117">
        <v>5212</v>
      </c>
      <c r="D55" s="118">
        <v>-0.60198549064528439</v>
      </c>
      <c r="E55" s="117">
        <v>0</v>
      </c>
      <c r="F55" s="118">
        <f t="shared" si="8"/>
        <v>-1</v>
      </c>
      <c r="G55" s="117">
        <v>13764</v>
      </c>
      <c r="H55" s="118" t="str">
        <f t="shared" si="8"/>
        <v>-</v>
      </c>
      <c r="I55" s="117">
        <v>13769</v>
      </c>
      <c r="J55" s="118">
        <f t="shared" si="8"/>
        <v>3.6326649229878605E-4</v>
      </c>
      <c r="K55" s="117">
        <v>17491</v>
      </c>
      <c r="L55" s="118">
        <f t="shared" si="8"/>
        <v>0.27031737962088753</v>
      </c>
      <c r="M55" s="117">
        <v>15694</v>
      </c>
      <c r="N55" s="118">
        <f t="shared" si="9"/>
        <v>-0.10273855125493114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0</v>
      </c>
      <c r="F56" s="118" t="str">
        <f t="shared" si="8"/>
        <v>-</v>
      </c>
      <c r="G56" s="117">
        <v>16004</v>
      </c>
      <c r="H56" s="118" t="str">
        <f t="shared" si="8"/>
        <v>-</v>
      </c>
      <c r="I56" s="117">
        <v>15420</v>
      </c>
      <c r="J56" s="118">
        <f t="shared" si="8"/>
        <v>-3.649087728067979E-2</v>
      </c>
      <c r="K56" s="117">
        <v>14826</v>
      </c>
      <c r="L56" s="118">
        <f t="shared" si="8"/>
        <v>-3.8521400778210091E-2</v>
      </c>
      <c r="M56" s="117">
        <v>15532</v>
      </c>
      <c r="N56" s="118">
        <f t="shared" si="9"/>
        <v>4.7619047619047672E-2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0</v>
      </c>
      <c r="F57" s="118" t="str">
        <f t="shared" si="8"/>
        <v>-</v>
      </c>
      <c r="G57" s="117">
        <v>13304</v>
      </c>
      <c r="H57" s="118" t="str">
        <f t="shared" si="8"/>
        <v>-</v>
      </c>
      <c r="I57" s="117">
        <v>14308</v>
      </c>
      <c r="J57" s="118">
        <f t="shared" si="8"/>
        <v>7.5466025255562341E-2</v>
      </c>
      <c r="K57" s="117">
        <v>15219</v>
      </c>
      <c r="L57" s="118">
        <f t="shared" si="8"/>
        <v>6.3670673748951634E-2</v>
      </c>
      <c r="M57" s="117">
        <v>10784</v>
      </c>
      <c r="N57" s="118">
        <f t="shared" si="9"/>
        <v>-0.29141205072606613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0</v>
      </c>
      <c r="F58" s="118" t="str">
        <f t="shared" si="8"/>
        <v>-</v>
      </c>
      <c r="G58" s="117">
        <v>11604</v>
      </c>
      <c r="H58" s="118" t="str">
        <f t="shared" si="8"/>
        <v>-</v>
      </c>
      <c r="I58" s="117">
        <v>13809</v>
      </c>
      <c r="J58" s="118">
        <f t="shared" si="8"/>
        <v>0.19002068252326776</v>
      </c>
      <c r="K58" s="117">
        <v>14680</v>
      </c>
      <c r="L58" s="118">
        <f t="shared" si="8"/>
        <v>6.3074806285755569E-2</v>
      </c>
      <c r="M58" s="117">
        <v>14746</v>
      </c>
      <c r="N58" s="118">
        <f t="shared" si="9"/>
        <v>4.4959128065396037E-3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5496</v>
      </c>
      <c r="F59" s="118" t="str">
        <f t="shared" si="8"/>
        <v>-</v>
      </c>
      <c r="G59" s="117">
        <v>13798</v>
      </c>
      <c r="H59" s="118">
        <f t="shared" si="8"/>
        <v>1.5105531295487626</v>
      </c>
      <c r="I59" s="117">
        <v>15626</v>
      </c>
      <c r="J59" s="118">
        <f t="shared" si="8"/>
        <v>0.13248296854616615</v>
      </c>
      <c r="K59" s="117">
        <v>15688</v>
      </c>
      <c r="L59" s="118">
        <f t="shared" si="8"/>
        <v>3.9677460642519868E-3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8422</v>
      </c>
      <c r="D60" s="118">
        <v>-0.44723024415857182</v>
      </c>
      <c r="E60" s="117">
        <v>9978</v>
      </c>
      <c r="F60" s="118">
        <f t="shared" si="8"/>
        <v>0.18475421515079549</v>
      </c>
      <c r="G60" s="117">
        <v>15896</v>
      </c>
      <c r="H60" s="118">
        <f t="shared" si="8"/>
        <v>0.59310483062738029</v>
      </c>
      <c r="I60" s="117">
        <v>15580</v>
      </c>
      <c r="J60" s="118">
        <f t="shared" si="8"/>
        <v>-1.9879214896829422E-2</v>
      </c>
      <c r="K60" s="117">
        <v>15273</v>
      </c>
      <c r="L60" s="118">
        <f t="shared" si="8"/>
        <v>-1.9704749679075761E-2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0</v>
      </c>
      <c r="D61" s="118">
        <v>-1</v>
      </c>
      <c r="E61" s="117">
        <v>9556</v>
      </c>
      <c r="F61" s="118" t="str">
        <f t="shared" si="8"/>
        <v>-</v>
      </c>
      <c r="G61" s="117">
        <v>12977</v>
      </c>
      <c r="H61" s="118">
        <f t="shared" si="8"/>
        <v>0.35799497697781502</v>
      </c>
      <c r="I61" s="117">
        <v>14015</v>
      </c>
      <c r="J61" s="118">
        <f t="shared" si="8"/>
        <v>7.9987670493950835E-2</v>
      </c>
      <c r="K61" s="117">
        <v>12989</v>
      </c>
      <c r="L61" s="118">
        <f t="shared" si="8"/>
        <v>-7.3207277916518043E-2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0</v>
      </c>
      <c r="D62" s="118">
        <v>-1</v>
      </c>
      <c r="E62" s="117">
        <v>14899</v>
      </c>
      <c r="F62" s="118" t="str">
        <f t="shared" si="8"/>
        <v>-</v>
      </c>
      <c r="G62" s="117">
        <v>14897</v>
      </c>
      <c r="H62" s="118">
        <f t="shared" si="8"/>
        <v>-1.3423719712735149E-4</v>
      </c>
      <c r="I62" s="117">
        <v>15893</v>
      </c>
      <c r="J62" s="118">
        <f t="shared" si="8"/>
        <v>6.6859099147479339E-2</v>
      </c>
      <c r="K62" s="117">
        <v>17980</v>
      </c>
      <c r="L62" s="118">
        <f t="shared" si="8"/>
        <v>0.13131567356697915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0</v>
      </c>
      <c r="D63" s="118">
        <v>-1</v>
      </c>
      <c r="E63" s="117">
        <v>12140</v>
      </c>
      <c r="F63" s="118" t="str">
        <f t="shared" si="8"/>
        <v>-</v>
      </c>
      <c r="G63" s="117">
        <v>13391</v>
      </c>
      <c r="H63" s="118">
        <f t="shared" si="8"/>
        <v>0.10304777594728165</v>
      </c>
      <c r="I63" s="117">
        <v>15821</v>
      </c>
      <c r="J63" s="118">
        <f t="shared" si="8"/>
        <v>0.18146516316929273</v>
      </c>
      <c r="K63" s="117">
        <v>14412</v>
      </c>
      <c r="L63" s="118">
        <f t="shared" si="8"/>
        <v>-8.9058845837810541E-2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0</v>
      </c>
      <c r="D64" s="118">
        <v>-1</v>
      </c>
      <c r="E64" s="117">
        <v>12078</v>
      </c>
      <c r="F64" s="118" t="str">
        <f t="shared" si="8"/>
        <v>-</v>
      </c>
      <c r="G64" s="117">
        <v>15326</v>
      </c>
      <c r="H64" s="118">
        <f t="shared" si="8"/>
        <v>0.26891869514820343</v>
      </c>
      <c r="I64" s="117">
        <v>15445</v>
      </c>
      <c r="J64" s="118">
        <f t="shared" si="8"/>
        <v>7.7645830614641032E-3</v>
      </c>
      <c r="K64" s="117">
        <v>14687</v>
      </c>
      <c r="L64" s="118">
        <f t="shared" si="8"/>
        <v>-4.90773713175785E-2</v>
      </c>
      <c r="M64" s="117"/>
      <c r="N64" s="118"/>
    </row>
    <row r="65" spans="1:15" ht="15.75" x14ac:dyDescent="0.25">
      <c r="B65" s="119" t="s">
        <v>32</v>
      </c>
      <c r="C65" s="120">
        <v>0</v>
      </c>
      <c r="D65" s="121">
        <v>-1</v>
      </c>
      <c r="E65" s="120">
        <v>87353</v>
      </c>
      <c r="F65" s="121" t="str">
        <f t="shared" si="8"/>
        <v>-</v>
      </c>
      <c r="G65" s="120">
        <v>163913</v>
      </c>
      <c r="H65" s="121">
        <f t="shared" si="8"/>
        <v>0.8764438542465629</v>
      </c>
      <c r="I65" s="120">
        <v>180038</v>
      </c>
      <c r="J65" s="121">
        <f t="shared" si="8"/>
        <v>9.8375357659246099E-2</v>
      </c>
      <c r="K65" s="120">
        <v>183335</v>
      </c>
      <c r="L65" s="121">
        <f t="shared" si="8"/>
        <v>1.8312800630977843E-2</v>
      </c>
      <c r="M65" s="120">
        <v>86086</v>
      </c>
      <c r="N65" s="121">
        <v>-6.7384568717093196E-2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254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64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E73-1</f>
        <v>2020</v>
      </c>
      <c r="D73" s="305"/>
      <c r="E73" s="306">
        <f t="shared" ref="E73" si="10">G73-1</f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3" t="s">
        <v>71</v>
      </c>
      <c r="D74" s="114" t="str">
        <f>CONCATENATE("var ",RIGHT(C73,2),"/",RIGHT(C73-1,2))</f>
        <v>var 20/19</v>
      </c>
      <c r="E74" s="115" t="s">
        <v>71</v>
      </c>
      <c r="F74" s="114" t="str">
        <f>CONCATENATE("var ",RIGHT(E73,2),"/",RIGHT(E73-1,2))</f>
        <v>var 21/20</v>
      </c>
      <c r="G74" s="115" t="s">
        <v>71</v>
      </c>
      <c r="H74" s="114" t="str">
        <f>CONCATENATE("var ",RIGHT(G73,2),"/",RIGHT(G73-1,2))</f>
        <v>var 22/21</v>
      </c>
      <c r="I74" s="115" t="s">
        <v>71</v>
      </c>
      <c r="J74" s="114" t="str">
        <f>CONCATENATE("var ",RIGHT(I73,2),"/",RIGHT(I73-1,2))</f>
        <v>var 23/22</v>
      </c>
      <c r="K74" s="115" t="s">
        <v>71</v>
      </c>
      <c r="L74" s="114" t="str">
        <f>CONCATENATE("var ",RIGHT(K73,2),"/",RIGHT(K73-1,2))</f>
        <v>var 24/23</v>
      </c>
      <c r="M74" s="115" t="s">
        <v>71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73</v>
      </c>
      <c r="C75" s="117">
        <v>2747</v>
      </c>
      <c r="D75" s="118">
        <v>0.56346044393853156</v>
      </c>
      <c r="E75" s="117">
        <v>0</v>
      </c>
      <c r="F75" s="118">
        <f t="shared" ref="F75:L87" si="11">IFERROR(E75/C75-1,"-")</f>
        <v>-1</v>
      </c>
      <c r="G75" s="117">
        <v>2982</v>
      </c>
      <c r="H75" s="118" t="str">
        <f t="shared" si="11"/>
        <v>-</v>
      </c>
      <c r="I75" s="117">
        <v>3467</v>
      </c>
      <c r="J75" s="118">
        <f t="shared" si="11"/>
        <v>0.16264252179745142</v>
      </c>
      <c r="K75" s="117">
        <v>3928</v>
      </c>
      <c r="L75" s="118">
        <f t="shared" si="11"/>
        <v>0.13296798384770692</v>
      </c>
      <c r="M75" s="117">
        <v>3922</v>
      </c>
      <c r="N75" s="118">
        <f t="shared" ref="N75:N80" si="12">IFERROR(M75/K75-1,"-")</f>
        <v>-1.5274949083503575E-3</v>
      </c>
    </row>
    <row r="76" spans="1:15" x14ac:dyDescent="0.25">
      <c r="A76" s="1">
        <v>2</v>
      </c>
      <c r="B76" s="116" t="s">
        <v>75</v>
      </c>
      <c r="C76" s="117">
        <v>3048</v>
      </c>
      <c r="D76" s="118">
        <v>0.56387891226269882</v>
      </c>
      <c r="E76" s="117">
        <v>0</v>
      </c>
      <c r="F76" s="118">
        <f t="shared" si="11"/>
        <v>-1</v>
      </c>
      <c r="G76" s="117">
        <v>3975</v>
      </c>
      <c r="H76" s="118" t="str">
        <f t="shared" si="11"/>
        <v>-</v>
      </c>
      <c r="I76" s="117">
        <v>3559</v>
      </c>
      <c r="J76" s="118">
        <f t="shared" si="11"/>
        <v>-0.10465408805031451</v>
      </c>
      <c r="K76" s="117">
        <v>4412</v>
      </c>
      <c r="L76" s="118">
        <f t="shared" si="11"/>
        <v>0.2396740657488059</v>
      </c>
      <c r="M76" s="117">
        <v>3940</v>
      </c>
      <c r="N76" s="118">
        <f t="shared" si="12"/>
        <v>-0.10698096101541255</v>
      </c>
    </row>
    <row r="77" spans="1:15" x14ac:dyDescent="0.25">
      <c r="A77" s="1">
        <v>3</v>
      </c>
      <c r="B77" s="116" t="s">
        <v>77</v>
      </c>
      <c r="C77" s="117">
        <v>958</v>
      </c>
      <c r="D77" s="118">
        <v>-0.59286017849553763</v>
      </c>
      <c r="E77" s="117">
        <v>0</v>
      </c>
      <c r="F77" s="118">
        <f t="shared" si="11"/>
        <v>-1</v>
      </c>
      <c r="G77" s="117">
        <v>3997</v>
      </c>
      <c r="H77" s="118" t="str">
        <f t="shared" si="11"/>
        <v>-</v>
      </c>
      <c r="I77" s="117">
        <v>3617</v>
      </c>
      <c r="J77" s="118">
        <f t="shared" si="11"/>
        <v>-9.5071303477608171E-2</v>
      </c>
      <c r="K77" s="117">
        <v>4667</v>
      </c>
      <c r="L77" s="118">
        <f t="shared" si="11"/>
        <v>0.29029582526956044</v>
      </c>
      <c r="M77" s="117">
        <v>3907</v>
      </c>
      <c r="N77" s="118">
        <f t="shared" si="12"/>
        <v>-0.16284551103492606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0</v>
      </c>
      <c r="F78" s="118" t="str">
        <f t="shared" si="11"/>
        <v>-</v>
      </c>
      <c r="G78" s="117">
        <v>3919</v>
      </c>
      <c r="H78" s="118" t="str">
        <f t="shared" si="11"/>
        <v>-</v>
      </c>
      <c r="I78" s="117">
        <v>3912</v>
      </c>
      <c r="J78" s="118">
        <f t="shared" si="11"/>
        <v>-1.7861699413115328E-3</v>
      </c>
      <c r="K78" s="117">
        <v>3662</v>
      </c>
      <c r="L78" s="118">
        <f t="shared" si="11"/>
        <v>-6.3905930470347649E-2</v>
      </c>
      <c r="M78" s="117">
        <v>3700</v>
      </c>
      <c r="N78" s="118">
        <f t="shared" si="12"/>
        <v>1.0376843255051948E-2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0</v>
      </c>
      <c r="F79" s="118" t="str">
        <f t="shared" si="11"/>
        <v>-</v>
      </c>
      <c r="G79" s="117">
        <v>4369</v>
      </c>
      <c r="H79" s="118" t="str">
        <f t="shared" si="11"/>
        <v>-</v>
      </c>
      <c r="I79" s="117">
        <v>4018</v>
      </c>
      <c r="J79" s="118">
        <f t="shared" si="11"/>
        <v>-8.0338750286106708E-2</v>
      </c>
      <c r="K79" s="117">
        <v>4417</v>
      </c>
      <c r="L79" s="118">
        <f t="shared" si="11"/>
        <v>9.9303135888501703E-2</v>
      </c>
      <c r="M79" s="117">
        <v>4659</v>
      </c>
      <c r="N79" s="118">
        <f t="shared" si="12"/>
        <v>5.4788317862802804E-2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0</v>
      </c>
      <c r="F80" s="118" t="str">
        <f t="shared" si="11"/>
        <v>-</v>
      </c>
      <c r="G80" s="117">
        <v>4277</v>
      </c>
      <c r="H80" s="118" t="str">
        <f t="shared" si="11"/>
        <v>-</v>
      </c>
      <c r="I80" s="117">
        <v>3974</v>
      </c>
      <c r="J80" s="118">
        <f t="shared" si="11"/>
        <v>-7.0844049567453826E-2</v>
      </c>
      <c r="K80" s="117">
        <v>4593</v>
      </c>
      <c r="L80" s="118">
        <f t="shared" si="11"/>
        <v>0.15576245596376448</v>
      </c>
      <c r="M80" s="117">
        <v>4454</v>
      </c>
      <c r="N80" s="118">
        <f t="shared" si="12"/>
        <v>-3.026344437187023E-2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2790</v>
      </c>
      <c r="F81" s="118" t="str">
        <f t="shared" si="11"/>
        <v>-</v>
      </c>
      <c r="G81" s="117">
        <v>4945</v>
      </c>
      <c r="H81" s="118">
        <f t="shared" si="11"/>
        <v>0.77240143369175618</v>
      </c>
      <c r="I81" s="117">
        <v>4619</v>
      </c>
      <c r="J81" s="118">
        <f t="shared" si="11"/>
        <v>-6.5925176946410535E-2</v>
      </c>
      <c r="K81" s="117">
        <v>4840</v>
      </c>
      <c r="L81" s="118">
        <f t="shared" si="11"/>
        <v>4.7845854080969863E-2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3109</v>
      </c>
      <c r="D82" s="118">
        <v>2.776859504132223E-2</v>
      </c>
      <c r="E82" s="117">
        <v>5862</v>
      </c>
      <c r="F82" s="118">
        <f t="shared" si="11"/>
        <v>0.88549372788678027</v>
      </c>
      <c r="G82" s="117">
        <v>4571</v>
      </c>
      <c r="H82" s="118">
        <f t="shared" si="11"/>
        <v>-0.22023200272944388</v>
      </c>
      <c r="I82" s="117">
        <v>4811</v>
      </c>
      <c r="J82" s="118">
        <f t="shared" si="11"/>
        <v>5.2504922336469084E-2</v>
      </c>
      <c r="K82" s="117">
        <v>5272</v>
      </c>
      <c r="L82" s="118">
        <f t="shared" si="11"/>
        <v>9.5822074412803993E-2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0</v>
      </c>
      <c r="D83" s="118">
        <v>-1</v>
      </c>
      <c r="E83" s="117">
        <v>3535</v>
      </c>
      <c r="F83" s="118" t="str">
        <f t="shared" si="11"/>
        <v>-</v>
      </c>
      <c r="G83" s="117">
        <v>3941</v>
      </c>
      <c r="H83" s="118">
        <f t="shared" si="11"/>
        <v>0.11485148514851495</v>
      </c>
      <c r="I83" s="117">
        <v>4120</v>
      </c>
      <c r="J83" s="118">
        <f t="shared" si="11"/>
        <v>4.5419944176604998E-2</v>
      </c>
      <c r="K83" s="117">
        <v>4265</v>
      </c>
      <c r="L83" s="118">
        <f t="shared" si="11"/>
        <v>3.5194174757281482E-2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0</v>
      </c>
      <c r="D84" s="118">
        <v>-1</v>
      </c>
      <c r="E84" s="117">
        <v>4725</v>
      </c>
      <c r="F84" s="118" t="str">
        <f t="shared" si="11"/>
        <v>-</v>
      </c>
      <c r="G84" s="117">
        <v>3821</v>
      </c>
      <c r="H84" s="118">
        <f t="shared" si="11"/>
        <v>-0.19132275132275134</v>
      </c>
      <c r="I84" s="117">
        <v>4629</v>
      </c>
      <c r="J84" s="118">
        <f t="shared" si="11"/>
        <v>0.21146296780947393</v>
      </c>
      <c r="K84" s="117">
        <v>4590</v>
      </c>
      <c r="L84" s="118">
        <f t="shared" si="11"/>
        <v>-8.4251458198314477E-3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0</v>
      </c>
      <c r="D85" s="118">
        <v>-1</v>
      </c>
      <c r="E85" s="117">
        <v>4318</v>
      </c>
      <c r="F85" s="118" t="str">
        <f t="shared" si="11"/>
        <v>-</v>
      </c>
      <c r="G85" s="117">
        <v>3167</v>
      </c>
      <c r="H85" s="118">
        <f t="shared" si="11"/>
        <v>-0.2665585919407133</v>
      </c>
      <c r="I85" s="117">
        <v>4198</v>
      </c>
      <c r="J85" s="118">
        <f t="shared" si="11"/>
        <v>0.32554467950742016</v>
      </c>
      <c r="K85" s="117">
        <v>4153</v>
      </c>
      <c r="L85" s="118">
        <f t="shared" si="11"/>
        <v>-1.0719390185802813E-2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0</v>
      </c>
      <c r="D86" s="118">
        <v>-1</v>
      </c>
      <c r="E86" s="117">
        <v>3617</v>
      </c>
      <c r="F86" s="118" t="str">
        <f t="shared" si="11"/>
        <v>-</v>
      </c>
      <c r="G86" s="117">
        <v>3421</v>
      </c>
      <c r="H86" s="118">
        <f t="shared" si="11"/>
        <v>-5.4188554050317972E-2</v>
      </c>
      <c r="I86" s="117">
        <v>4084</v>
      </c>
      <c r="J86" s="118">
        <f t="shared" si="11"/>
        <v>0.19380298158433207</v>
      </c>
      <c r="K86" s="117">
        <v>3796</v>
      </c>
      <c r="L86" s="118">
        <f t="shared" si="11"/>
        <v>-7.0519098922624868E-2</v>
      </c>
      <c r="M86" s="117"/>
      <c r="N86" s="118"/>
    </row>
    <row r="87" spans="1:15" ht="15.75" x14ac:dyDescent="0.25">
      <c r="B87" s="119" t="s">
        <v>32</v>
      </c>
      <c r="C87" s="120">
        <v>0</v>
      </c>
      <c r="D87" s="121">
        <v>-1</v>
      </c>
      <c r="E87" s="120">
        <v>29237</v>
      </c>
      <c r="F87" s="121" t="str">
        <f t="shared" si="11"/>
        <v>-</v>
      </c>
      <c r="G87" s="120">
        <v>47385</v>
      </c>
      <c r="H87" s="121">
        <f t="shared" si="11"/>
        <v>0.62072032014228551</v>
      </c>
      <c r="I87" s="120">
        <v>49008</v>
      </c>
      <c r="J87" s="121">
        <f t="shared" si="11"/>
        <v>3.4251345362456442E-2</v>
      </c>
      <c r="K87" s="120">
        <v>52595</v>
      </c>
      <c r="L87" s="121">
        <f t="shared" si="11"/>
        <v>7.3192131896833157E-2</v>
      </c>
      <c r="M87" s="120">
        <v>24582</v>
      </c>
      <c r="N87" s="121">
        <v>-4.2719732076794248E-2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255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3" t="s">
        <v>98</v>
      </c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E95-1</f>
        <v>2020</v>
      </c>
      <c r="D95" s="305"/>
      <c r="E95" s="306">
        <f t="shared" ref="E95" si="13">G95-1</f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3" t="s">
        <v>71</v>
      </c>
      <c r="D96" s="114" t="str">
        <f>CONCATENATE("var ",RIGHT(C95,2),"/",RIGHT(C95-1,2))</f>
        <v>var 20/19</v>
      </c>
      <c r="E96" s="115" t="s">
        <v>71</v>
      </c>
      <c r="F96" s="114" t="str">
        <f>CONCATENATE("var ",RIGHT(E95,2),"/",RIGHT(E95-1,2))</f>
        <v>var 21/20</v>
      </c>
      <c r="G96" s="115" t="s">
        <v>71</v>
      </c>
      <c r="H96" s="114" t="str">
        <f>CONCATENATE("var ",RIGHT(G95,2),"/",RIGHT(G95-1,2))</f>
        <v>var 22/21</v>
      </c>
      <c r="I96" s="115" t="s">
        <v>71</v>
      </c>
      <c r="J96" s="114" t="str">
        <f>CONCATENATE("var ",RIGHT(I95,2),"/",RIGHT(I95-1,2))</f>
        <v>var 23/22</v>
      </c>
      <c r="K96" s="115" t="s">
        <v>71</v>
      </c>
      <c r="L96" s="114" t="str">
        <f>CONCATENATE("var ",RIGHT(K95,2),"/",RIGHT(K95-1,2))</f>
        <v>var 24/23</v>
      </c>
      <c r="M96" s="115" t="s">
        <v>71</v>
      </c>
      <c r="N96" s="114" t="str">
        <f>CONCATENATE("var ",RIGHT(M95,2),"/",RIGHT(M95-1,2))</f>
        <v>var 25/24</v>
      </c>
    </row>
    <row r="97" spans="2:14" x14ac:dyDescent="0.25">
      <c r="B97" s="116" t="s">
        <v>73</v>
      </c>
      <c r="C97" s="117">
        <v>5052</v>
      </c>
      <c r="D97" s="118">
        <v>-6.3750926612305414E-2</v>
      </c>
      <c r="E97" s="117">
        <v>372</v>
      </c>
      <c r="F97" s="118">
        <f t="shared" ref="F97:L109" si="14">IFERROR(E97/C97-1,"-")</f>
        <v>-0.92636579572446553</v>
      </c>
      <c r="G97" s="117">
        <v>3389</v>
      </c>
      <c r="H97" s="118">
        <f t="shared" si="14"/>
        <v>8.1102150537634401</v>
      </c>
      <c r="I97" s="117">
        <v>4088</v>
      </c>
      <c r="J97" s="118">
        <f t="shared" si="14"/>
        <v>0.20625553260548823</v>
      </c>
      <c r="K97" s="117">
        <v>4368</v>
      </c>
      <c r="L97" s="118">
        <f t="shared" si="14"/>
        <v>6.8493150684931559E-2</v>
      </c>
      <c r="M97" s="117">
        <v>4398</v>
      </c>
      <c r="N97" s="118">
        <f t="shared" ref="N97:N102" si="15">IFERROR(M97/K97-1,"-")</f>
        <v>6.8681318681318437E-3</v>
      </c>
    </row>
    <row r="98" spans="2:14" x14ac:dyDescent="0.25">
      <c r="B98" s="116" t="s">
        <v>75</v>
      </c>
      <c r="C98" s="117">
        <v>5265</v>
      </c>
      <c r="D98" s="118">
        <v>-7.7125328659070957E-2</v>
      </c>
      <c r="E98" s="117">
        <v>632</v>
      </c>
      <c r="F98" s="118">
        <f t="shared" si="14"/>
        <v>-0.87996201329534662</v>
      </c>
      <c r="G98" s="117">
        <v>3966</v>
      </c>
      <c r="H98" s="118">
        <f t="shared" si="14"/>
        <v>5.2753164556962027</v>
      </c>
      <c r="I98" s="117">
        <v>4110</v>
      </c>
      <c r="J98" s="118">
        <f t="shared" si="14"/>
        <v>3.6308623298033194E-2</v>
      </c>
      <c r="K98" s="117">
        <v>3773</v>
      </c>
      <c r="L98" s="118">
        <f t="shared" si="14"/>
        <v>-8.1995133819951382E-2</v>
      </c>
      <c r="M98" s="117">
        <v>4223</v>
      </c>
      <c r="N98" s="118">
        <f t="shared" si="15"/>
        <v>0.11926848661542544</v>
      </c>
    </row>
    <row r="99" spans="2:14" x14ac:dyDescent="0.25">
      <c r="B99" s="116" t="s">
        <v>77</v>
      </c>
      <c r="C99" s="117">
        <v>2695</v>
      </c>
      <c r="D99" s="118">
        <v>-0.58697318007662835</v>
      </c>
      <c r="E99" s="117">
        <v>975</v>
      </c>
      <c r="F99" s="118">
        <f t="shared" si="14"/>
        <v>-0.63821892393320967</v>
      </c>
      <c r="G99" s="117">
        <v>4470</v>
      </c>
      <c r="H99" s="118">
        <f t="shared" si="14"/>
        <v>3.5846153846153843</v>
      </c>
      <c r="I99" s="117">
        <v>4303</v>
      </c>
      <c r="J99" s="118">
        <f t="shared" si="14"/>
        <v>-3.7360178970917257E-2</v>
      </c>
      <c r="K99" s="117">
        <v>5198</v>
      </c>
      <c r="L99" s="118">
        <f t="shared" si="14"/>
        <v>0.20799442249593314</v>
      </c>
      <c r="M99" s="117">
        <v>4453</v>
      </c>
      <c r="N99" s="118">
        <f t="shared" si="15"/>
        <v>-0.14332435552135436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1312</v>
      </c>
      <c r="F100" s="118" t="str">
        <f t="shared" si="14"/>
        <v>-</v>
      </c>
      <c r="G100" s="117">
        <v>3971</v>
      </c>
      <c r="H100" s="118">
        <f t="shared" si="14"/>
        <v>2.0266768292682928</v>
      </c>
      <c r="I100" s="117">
        <v>4152</v>
      </c>
      <c r="J100" s="118">
        <f t="shared" si="14"/>
        <v>4.5580458322840522E-2</v>
      </c>
      <c r="K100" s="117">
        <v>3717</v>
      </c>
      <c r="L100" s="118">
        <f t="shared" si="14"/>
        <v>-0.10476878612716767</v>
      </c>
      <c r="M100" s="117">
        <v>4271</v>
      </c>
      <c r="N100" s="118">
        <f t="shared" si="15"/>
        <v>0.14904492870594566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1540</v>
      </c>
      <c r="F101" s="118" t="str">
        <f t="shared" si="14"/>
        <v>-</v>
      </c>
      <c r="G101" s="117">
        <v>2578</v>
      </c>
      <c r="H101" s="118">
        <f t="shared" si="14"/>
        <v>0.67402597402597397</v>
      </c>
      <c r="I101" s="117">
        <v>3221</v>
      </c>
      <c r="J101" s="118">
        <f t="shared" si="14"/>
        <v>0.24941815360744757</v>
      </c>
      <c r="K101" s="117">
        <v>3813</v>
      </c>
      <c r="L101" s="118">
        <f t="shared" si="14"/>
        <v>0.1837938528407328</v>
      </c>
      <c r="M101" s="117">
        <v>4093</v>
      </c>
      <c r="N101" s="118">
        <f t="shared" si="15"/>
        <v>7.3432992394440122E-2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1432</v>
      </c>
      <c r="F102" s="118" t="str">
        <f t="shared" si="14"/>
        <v>-</v>
      </c>
      <c r="G102" s="117">
        <v>3005</v>
      </c>
      <c r="H102" s="118">
        <f t="shared" si="14"/>
        <v>1.0984636871508382</v>
      </c>
      <c r="I102" s="117">
        <v>3282</v>
      </c>
      <c r="J102" s="118">
        <f t="shared" si="14"/>
        <v>9.2179700499168016E-2</v>
      </c>
      <c r="K102" s="117">
        <v>3568</v>
      </c>
      <c r="L102" s="118">
        <f t="shared" si="14"/>
        <v>8.7141986593540555E-2</v>
      </c>
      <c r="M102" s="117">
        <v>3959</v>
      </c>
      <c r="N102" s="118">
        <f t="shared" si="15"/>
        <v>0.109585201793722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1933</v>
      </c>
      <c r="F103" s="118" t="str">
        <f t="shared" si="14"/>
        <v>-</v>
      </c>
      <c r="G103" s="117">
        <v>4368</v>
      </c>
      <c r="H103" s="118">
        <f t="shared" si="14"/>
        <v>1.2596999482669426</v>
      </c>
      <c r="I103" s="117">
        <v>4031</v>
      </c>
      <c r="J103" s="118">
        <f t="shared" si="14"/>
        <v>-7.71520146520146E-2</v>
      </c>
      <c r="K103" s="117">
        <v>4365</v>
      </c>
      <c r="L103" s="118">
        <f t="shared" si="14"/>
        <v>8.2857851649714709E-2</v>
      </c>
      <c r="M103" s="117"/>
      <c r="N103" s="118"/>
    </row>
    <row r="104" spans="2:14" x14ac:dyDescent="0.25">
      <c r="B104" s="116" t="s">
        <v>87</v>
      </c>
      <c r="C104" s="117">
        <v>1764</v>
      </c>
      <c r="D104" s="118">
        <v>-0.72642679900744422</v>
      </c>
      <c r="E104" s="117">
        <v>2399</v>
      </c>
      <c r="F104" s="118">
        <f t="shared" si="14"/>
        <v>0.35997732426303863</v>
      </c>
      <c r="G104" s="117">
        <v>4192</v>
      </c>
      <c r="H104" s="118">
        <f t="shared" si="14"/>
        <v>0.7473947478115881</v>
      </c>
      <c r="I104" s="117">
        <v>5104</v>
      </c>
      <c r="J104" s="118">
        <f t="shared" si="14"/>
        <v>0.21755725190839703</v>
      </c>
      <c r="K104" s="117">
        <v>4774</v>
      </c>
      <c r="L104" s="118">
        <f t="shared" si="14"/>
        <v>-6.4655172413793149E-2</v>
      </c>
      <c r="M104" s="117"/>
      <c r="N104" s="118"/>
    </row>
    <row r="105" spans="2:14" x14ac:dyDescent="0.25">
      <c r="B105" s="116" t="s">
        <v>89</v>
      </c>
      <c r="C105" s="117">
        <v>1176</v>
      </c>
      <c r="D105" s="118">
        <v>-0.77226955848179712</v>
      </c>
      <c r="E105" s="117">
        <v>2176</v>
      </c>
      <c r="F105" s="118">
        <f t="shared" si="14"/>
        <v>0.85034013605442182</v>
      </c>
      <c r="G105" s="117">
        <v>3212</v>
      </c>
      <c r="H105" s="118">
        <f t="shared" si="14"/>
        <v>0.47610294117647056</v>
      </c>
      <c r="I105" s="117">
        <v>3971</v>
      </c>
      <c r="J105" s="118">
        <f t="shared" si="14"/>
        <v>0.23630136986301364</v>
      </c>
      <c r="K105" s="117">
        <v>3928</v>
      </c>
      <c r="L105" s="118">
        <f t="shared" si="14"/>
        <v>-1.0828506673381977E-2</v>
      </c>
      <c r="M105" s="117"/>
      <c r="N105" s="118"/>
    </row>
    <row r="106" spans="2:14" x14ac:dyDescent="0.25">
      <c r="B106" s="116" t="s">
        <v>91</v>
      </c>
      <c r="C106" s="117">
        <v>828</v>
      </c>
      <c r="D106" s="118">
        <v>-0.84920779457293749</v>
      </c>
      <c r="E106" s="117">
        <v>3516</v>
      </c>
      <c r="F106" s="118">
        <f t="shared" si="14"/>
        <v>3.2463768115942031</v>
      </c>
      <c r="G106" s="117">
        <v>3609</v>
      </c>
      <c r="H106" s="118">
        <f t="shared" si="14"/>
        <v>2.6450511945392385E-2</v>
      </c>
      <c r="I106" s="117">
        <v>4485</v>
      </c>
      <c r="J106" s="118">
        <f t="shared" si="14"/>
        <v>0.24272651704073156</v>
      </c>
      <c r="K106" s="117">
        <v>4771</v>
      </c>
      <c r="L106" s="118">
        <f t="shared" si="14"/>
        <v>6.3768115942028913E-2</v>
      </c>
      <c r="M106" s="117"/>
      <c r="N106" s="118"/>
    </row>
    <row r="107" spans="2:14" x14ac:dyDescent="0.25">
      <c r="B107" s="116" t="s">
        <v>93</v>
      </c>
      <c r="C107" s="117">
        <v>526</v>
      </c>
      <c r="D107" s="118">
        <v>-0.90757336144790024</v>
      </c>
      <c r="E107" s="117">
        <v>3380</v>
      </c>
      <c r="F107" s="118">
        <f t="shared" si="14"/>
        <v>5.4258555133079849</v>
      </c>
      <c r="G107" s="117">
        <v>4521</v>
      </c>
      <c r="H107" s="118">
        <f t="shared" si="14"/>
        <v>0.33757396449704147</v>
      </c>
      <c r="I107" s="117">
        <v>4188</v>
      </c>
      <c r="J107" s="118">
        <f t="shared" si="14"/>
        <v>-7.3656270736562668E-2</v>
      </c>
      <c r="K107" s="117">
        <v>4798</v>
      </c>
      <c r="L107" s="118">
        <f t="shared" si="14"/>
        <v>0.14565425023877743</v>
      </c>
      <c r="M107" s="117"/>
      <c r="N107" s="118"/>
    </row>
    <row r="108" spans="2:14" x14ac:dyDescent="0.25">
      <c r="B108" s="116" t="s">
        <v>95</v>
      </c>
      <c r="C108" s="117">
        <v>845</v>
      </c>
      <c r="D108" s="118">
        <v>-0.86088244978597306</v>
      </c>
      <c r="E108" s="117">
        <v>4089</v>
      </c>
      <c r="F108" s="118">
        <f t="shared" si="14"/>
        <v>3.8390532544378697</v>
      </c>
      <c r="G108" s="117">
        <v>4538</v>
      </c>
      <c r="H108" s="118">
        <f t="shared" si="14"/>
        <v>0.10980679872829535</v>
      </c>
      <c r="I108" s="117">
        <v>4613</v>
      </c>
      <c r="J108" s="118">
        <f t="shared" si="14"/>
        <v>1.6527104451300234E-2</v>
      </c>
      <c r="K108" s="117">
        <v>4807</v>
      </c>
      <c r="L108" s="118">
        <f t="shared" si="14"/>
        <v>4.2055061781920644E-2</v>
      </c>
      <c r="M108" s="117"/>
      <c r="N108" s="118"/>
    </row>
    <row r="109" spans="2:14" ht="15.75" x14ac:dyDescent="0.25">
      <c r="B109" s="119" t="s">
        <v>32</v>
      </c>
      <c r="C109" s="120">
        <v>19586</v>
      </c>
      <c r="D109" s="121">
        <v>-0.72268395939230046</v>
      </c>
      <c r="E109" s="120">
        <v>23756</v>
      </c>
      <c r="F109" s="121">
        <f t="shared" si="14"/>
        <v>0.21290717859695696</v>
      </c>
      <c r="G109" s="120">
        <v>45819</v>
      </c>
      <c r="H109" s="121">
        <f t="shared" si="14"/>
        <v>0.92873379356794072</v>
      </c>
      <c r="I109" s="120">
        <v>49548</v>
      </c>
      <c r="J109" s="121">
        <f t="shared" si="14"/>
        <v>8.1385451450271651E-2</v>
      </c>
      <c r="K109" s="120">
        <v>51880</v>
      </c>
      <c r="L109" s="121">
        <f t="shared" si="14"/>
        <v>4.7065471865665565E-2</v>
      </c>
      <c r="M109" s="120">
        <v>25397</v>
      </c>
      <c r="N109" s="121">
        <v>3.9284691246879833E-2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12881-FFB3-4979-83E4-F1D362B11072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256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134</v>
      </c>
      <c r="D6" s="303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287810</v>
      </c>
      <c r="D8" s="118">
        <f t="shared" ref="D8:D10" si="0">C8/C9-1</f>
        <v>3.3080396562739978E-2</v>
      </c>
    </row>
    <row r="9" spans="1:5" x14ac:dyDescent="0.25">
      <c r="A9" s="1"/>
      <c r="B9" s="116">
        <v>2023</v>
      </c>
      <c r="C9" s="117">
        <v>278594</v>
      </c>
      <c r="D9" s="118">
        <f t="shared" si="0"/>
        <v>8.3530066078866927E-2</v>
      </c>
    </row>
    <row r="10" spans="1:5" x14ac:dyDescent="0.25">
      <c r="A10" s="1"/>
      <c r="B10" s="116">
        <v>2022</v>
      </c>
      <c r="C10" s="117">
        <v>257117</v>
      </c>
      <c r="D10" s="118">
        <f t="shared" si="0"/>
        <v>0.83202228777450027</v>
      </c>
    </row>
    <row r="11" spans="1:5" x14ac:dyDescent="0.25">
      <c r="A11" s="1"/>
      <c r="B11" s="116">
        <v>2021</v>
      </c>
      <c r="C11" s="117">
        <v>140346</v>
      </c>
      <c r="D11" s="118">
        <f>C11/C12-1</f>
        <v>0.45163992925186958</v>
      </c>
    </row>
    <row r="12" spans="1:5" x14ac:dyDescent="0.25">
      <c r="A12" s="1" t="s">
        <v>74</v>
      </c>
      <c r="B12" s="116">
        <v>2020</v>
      </c>
      <c r="C12" s="117">
        <v>96681</v>
      </c>
      <c r="D12" s="118">
        <f t="shared" ref="D12:D21" si="1">C12/C13-1</f>
        <v>-0.61362219451371569</v>
      </c>
    </row>
    <row r="13" spans="1:5" x14ac:dyDescent="0.25">
      <c r="A13" s="1" t="s">
        <v>76</v>
      </c>
      <c r="B13" s="116">
        <v>2019</v>
      </c>
      <c r="C13" s="117">
        <v>250224</v>
      </c>
      <c r="D13" s="118">
        <f t="shared" si="1"/>
        <v>-8.1504103836609998E-2</v>
      </c>
    </row>
    <row r="14" spans="1:5" x14ac:dyDescent="0.25">
      <c r="A14" s="1" t="s">
        <v>78</v>
      </c>
      <c r="B14" s="116">
        <v>2018</v>
      </c>
      <c r="C14" s="117">
        <v>272428</v>
      </c>
      <c r="D14" s="118">
        <f t="shared" si="1"/>
        <v>2.9455887965597727E-2</v>
      </c>
    </row>
    <row r="15" spans="1:5" x14ac:dyDescent="0.25">
      <c r="A15" s="1" t="s">
        <v>80</v>
      </c>
      <c r="B15" s="116">
        <v>2017</v>
      </c>
      <c r="C15" s="117">
        <v>264633</v>
      </c>
      <c r="D15" s="118">
        <f>C15/C16-1</f>
        <v>4.9452140083993346E-2</v>
      </c>
    </row>
    <row r="16" spans="1:5" x14ac:dyDescent="0.25">
      <c r="A16" s="1" t="s">
        <v>82</v>
      </c>
      <c r="B16" s="116">
        <v>2016</v>
      </c>
      <c r="C16" s="117">
        <v>252163</v>
      </c>
      <c r="D16" s="118">
        <f>C16/C17-1</f>
        <v>7.3198447421732649E-2</v>
      </c>
    </row>
    <row r="17" spans="1:5" x14ac:dyDescent="0.25">
      <c r="A17" s="1" t="s">
        <v>84</v>
      </c>
      <c r="B17" s="116">
        <v>2015</v>
      </c>
      <c r="C17" s="117">
        <v>234964</v>
      </c>
      <c r="D17" s="118">
        <f t="shared" si="1"/>
        <v>3.4199846826940883E-2</v>
      </c>
    </row>
    <row r="18" spans="1:5" x14ac:dyDescent="0.25">
      <c r="A18" s="1" t="s">
        <v>86</v>
      </c>
      <c r="B18" s="116">
        <v>2014</v>
      </c>
      <c r="C18" s="117">
        <v>227194</v>
      </c>
      <c r="D18" s="118">
        <f t="shared" si="1"/>
        <v>1.3806336456938961E-2</v>
      </c>
    </row>
    <row r="19" spans="1:5" x14ac:dyDescent="0.25">
      <c r="A19" s="1" t="s">
        <v>88</v>
      </c>
      <c r="B19" s="116">
        <v>2013</v>
      </c>
      <c r="C19" s="117">
        <v>224100</v>
      </c>
      <c r="D19" s="118">
        <f t="shared" si="1"/>
        <v>-3.5627143588706334E-2</v>
      </c>
    </row>
    <row r="20" spans="1:5" x14ac:dyDescent="0.25">
      <c r="A20" s="1" t="s">
        <v>90</v>
      </c>
      <c r="B20" s="116">
        <v>2012</v>
      </c>
      <c r="C20" s="117">
        <v>232379</v>
      </c>
      <c r="D20" s="118">
        <f>C20/C21-1</f>
        <v>-1.2686678138210894E-2</v>
      </c>
    </row>
    <row r="21" spans="1:5" x14ac:dyDescent="0.25">
      <c r="A21" s="1" t="s">
        <v>92</v>
      </c>
      <c r="B21" s="116">
        <v>2011</v>
      </c>
      <c r="C21" s="117">
        <v>235365</v>
      </c>
      <c r="D21" s="118">
        <f t="shared" si="1"/>
        <v>0.22836729155358859</v>
      </c>
    </row>
    <row r="22" spans="1:5" x14ac:dyDescent="0.25">
      <c r="A22" s="1" t="s">
        <v>94</v>
      </c>
      <c r="B22" s="116">
        <v>2010</v>
      </c>
      <c r="C22" s="117">
        <v>191608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0" t="s">
        <v>257</v>
      </c>
      <c r="C27" s="280"/>
      <c r="D27" s="280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3" t="s">
        <v>98</v>
      </c>
      <c r="C29" s="302" t="s">
        <v>139</v>
      </c>
      <c r="D29" s="303"/>
    </row>
    <row r="30" spans="1:5" ht="16.5" thickTop="1" thickBot="1" x14ac:dyDescent="0.3">
      <c r="B30" s="87"/>
      <c r="C30" s="113" t="s">
        <v>140</v>
      </c>
      <c r="D30" s="114" t="s">
        <v>141</v>
      </c>
    </row>
    <row r="31" spans="1:5" x14ac:dyDescent="0.25">
      <c r="B31" s="116">
        <v>2024</v>
      </c>
      <c r="C31" s="117">
        <v>235930</v>
      </c>
      <c r="D31" s="118">
        <f t="shared" ref="D31:D44" si="2">C31/C32-1</f>
        <v>3.0055098102564459E-2</v>
      </c>
    </row>
    <row r="32" spans="1:5" x14ac:dyDescent="0.25">
      <c r="B32" s="116">
        <v>2023</v>
      </c>
      <c r="C32" s="117">
        <v>229046</v>
      </c>
      <c r="D32" s="118">
        <f t="shared" si="2"/>
        <v>8.3995115902658846E-2</v>
      </c>
    </row>
    <row r="33" spans="2:4" x14ac:dyDescent="0.25">
      <c r="B33" s="116">
        <v>2022</v>
      </c>
      <c r="C33" s="117">
        <v>211298</v>
      </c>
      <c r="D33" s="118">
        <f t="shared" si="2"/>
        <v>0.81231666523715584</v>
      </c>
    </row>
    <row r="34" spans="2:4" x14ac:dyDescent="0.25">
      <c r="B34" s="116">
        <v>2021</v>
      </c>
      <c r="C34" s="117">
        <v>116590</v>
      </c>
      <c r="D34" s="118">
        <f t="shared" si="2"/>
        <v>0.51229003177897403</v>
      </c>
    </row>
    <row r="35" spans="2:4" x14ac:dyDescent="0.25">
      <c r="B35" s="116">
        <v>2020</v>
      </c>
      <c r="C35" s="117">
        <v>77095</v>
      </c>
      <c r="D35" s="118">
        <f t="shared" si="2"/>
        <v>-0.57073336414305365</v>
      </c>
    </row>
    <row r="36" spans="2:4" x14ac:dyDescent="0.25">
      <c r="B36" s="116">
        <v>2019</v>
      </c>
      <c r="C36" s="117">
        <v>179597</v>
      </c>
      <c r="D36" s="118">
        <f t="shared" si="2"/>
        <v>2.7295867295867193E-2</v>
      </c>
    </row>
    <row r="37" spans="2:4" x14ac:dyDescent="0.25">
      <c r="B37" s="116">
        <v>2018</v>
      </c>
      <c r="C37" s="117">
        <v>174825</v>
      </c>
      <c r="D37" s="118">
        <f t="shared" si="2"/>
        <v>2.4933752315737578E-2</v>
      </c>
    </row>
    <row r="38" spans="2:4" x14ac:dyDescent="0.25">
      <c r="B38" s="116">
        <v>2017</v>
      </c>
      <c r="C38" s="117">
        <v>170572</v>
      </c>
      <c r="D38" s="118">
        <f>C38/C39-1</f>
        <v>8.4186629460589746E-3</v>
      </c>
    </row>
    <row r="39" spans="2:4" x14ac:dyDescent="0.25">
      <c r="B39" s="116">
        <v>2016</v>
      </c>
      <c r="C39" s="117">
        <v>169148</v>
      </c>
      <c r="D39" s="118">
        <f>C39/C40-1</f>
        <v>4.1078976112456367E-3</v>
      </c>
    </row>
    <row r="40" spans="2:4" x14ac:dyDescent="0.25">
      <c r="B40" s="116">
        <v>2015</v>
      </c>
      <c r="C40" s="117">
        <v>168456</v>
      </c>
      <c r="D40" s="118">
        <f t="shared" si="2"/>
        <v>9.6496170120949909E-3</v>
      </c>
    </row>
    <row r="41" spans="2:4" x14ac:dyDescent="0.25">
      <c r="B41" s="116">
        <v>2014</v>
      </c>
      <c r="C41" s="117">
        <v>166846</v>
      </c>
      <c r="D41" s="118">
        <f t="shared" si="2"/>
        <v>2.8611941678739816E-2</v>
      </c>
    </row>
    <row r="42" spans="2:4" x14ac:dyDescent="0.25">
      <c r="B42" s="116">
        <v>2013</v>
      </c>
      <c r="C42" s="117">
        <v>162205</v>
      </c>
      <c r="D42" s="118">
        <f t="shared" si="2"/>
        <v>1.1356552545658261E-3</v>
      </c>
    </row>
    <row r="43" spans="2:4" x14ac:dyDescent="0.25">
      <c r="B43" s="116">
        <v>2012</v>
      </c>
      <c r="C43" s="117">
        <v>162021</v>
      </c>
      <c r="D43" s="118">
        <f>C43/C44-1</f>
        <v>5.1292532897298182E-2</v>
      </c>
    </row>
    <row r="44" spans="2:4" x14ac:dyDescent="0.25">
      <c r="B44" s="116">
        <v>2011</v>
      </c>
      <c r="C44" s="117">
        <v>154116</v>
      </c>
      <c r="D44" s="118">
        <f t="shared" si="2"/>
        <v>0.176655621554765</v>
      </c>
    </row>
    <row r="45" spans="2:4" x14ac:dyDescent="0.25">
      <c r="B45" s="116">
        <v>2010</v>
      </c>
      <c r="C45" s="117">
        <v>130978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0" t="s">
        <v>258</v>
      </c>
      <c r="C50" s="280"/>
      <c r="D50" s="280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2" t="s">
        <v>142</v>
      </c>
      <c r="D52" s="303"/>
    </row>
    <row r="53" spans="1:5" ht="16.5" thickTop="1" thickBot="1" x14ac:dyDescent="0.3">
      <c r="B53" s="87"/>
      <c r="C53" s="113" t="s">
        <v>140</v>
      </c>
      <c r="D53" s="114" t="s">
        <v>141</v>
      </c>
    </row>
    <row r="54" spans="1:5" x14ac:dyDescent="0.25">
      <c r="A54" s="1">
        <v>1</v>
      </c>
      <c r="B54" s="116">
        <v>2024</v>
      </c>
      <c r="C54" s="117">
        <v>183335</v>
      </c>
      <c r="D54" s="118">
        <f t="shared" ref="D54:D56" si="3">C54/C55-1</f>
        <v>1.8312800630977843E-2</v>
      </c>
    </row>
    <row r="55" spans="1:5" x14ac:dyDescent="0.25">
      <c r="A55" s="1"/>
      <c r="B55" s="116">
        <v>2023</v>
      </c>
      <c r="C55" s="117">
        <v>180038</v>
      </c>
      <c r="D55" s="118">
        <f t="shared" si="3"/>
        <v>9.8375357659246099E-2</v>
      </c>
    </row>
    <row r="56" spans="1:5" x14ac:dyDescent="0.25">
      <c r="A56" s="1"/>
      <c r="B56" s="116">
        <v>2022</v>
      </c>
      <c r="C56" s="117">
        <v>163913</v>
      </c>
      <c r="D56" s="118">
        <f t="shared" si="3"/>
        <v>0.8764438542465629</v>
      </c>
    </row>
    <row r="57" spans="1:5" x14ac:dyDescent="0.25">
      <c r="A57" s="1"/>
      <c r="B57" s="116">
        <v>2021</v>
      </c>
      <c r="C57" s="117">
        <v>87353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>
        <f t="shared" ref="D58:D67" si="4">C58/C59-1</f>
        <v>-1</v>
      </c>
    </row>
    <row r="59" spans="1:5" x14ac:dyDescent="0.25">
      <c r="A59" s="1">
        <v>3</v>
      </c>
      <c r="B59" s="116">
        <v>2019</v>
      </c>
      <c r="C59" s="117">
        <v>149743</v>
      </c>
      <c r="D59" s="118" t="e">
        <f t="shared" si="4"/>
        <v>#DIV/0!</v>
      </c>
    </row>
    <row r="60" spans="1:5" x14ac:dyDescent="0.25">
      <c r="A60" s="1">
        <v>4</v>
      </c>
      <c r="B60" s="116">
        <v>2018</v>
      </c>
      <c r="C60" s="117">
        <v>0</v>
      </c>
      <c r="D60" s="118" t="e">
        <f t="shared" si="4"/>
        <v>#DIV/0!</v>
      </c>
    </row>
    <row r="61" spans="1:5" x14ac:dyDescent="0.25">
      <c r="A61" s="1">
        <v>5</v>
      </c>
      <c r="B61" s="116">
        <v>2017</v>
      </c>
      <c r="C61" s="117">
        <v>0</v>
      </c>
      <c r="D61" s="118" t="e">
        <f>C61/C62-1</f>
        <v>#DIV/0!</v>
      </c>
    </row>
    <row r="62" spans="1:5" x14ac:dyDescent="0.25">
      <c r="A62" s="1">
        <v>6</v>
      </c>
      <c r="B62" s="116">
        <v>2016</v>
      </c>
      <c r="C62" s="117">
        <v>0</v>
      </c>
      <c r="D62" s="118" t="e">
        <f>C62/C63-1</f>
        <v>#DIV/0!</v>
      </c>
    </row>
    <row r="63" spans="1:5" x14ac:dyDescent="0.25">
      <c r="A63" s="1">
        <v>7</v>
      </c>
      <c r="B63" s="116">
        <v>2015</v>
      </c>
      <c r="C63" s="117">
        <v>0</v>
      </c>
      <c r="D63" s="118" t="e">
        <f t="shared" si="4"/>
        <v>#DIV/0!</v>
      </c>
    </row>
    <row r="64" spans="1:5" x14ac:dyDescent="0.25">
      <c r="A64" s="1">
        <v>8</v>
      </c>
      <c r="B64" s="116">
        <v>2014</v>
      </c>
      <c r="C64" s="117">
        <v>0</v>
      </c>
      <c r="D64" s="118" t="e">
        <f t="shared" si="4"/>
        <v>#DIV/0!</v>
      </c>
    </row>
    <row r="65" spans="1:5" x14ac:dyDescent="0.25">
      <c r="A65" s="1">
        <v>9</v>
      </c>
      <c r="B65" s="116">
        <v>2013</v>
      </c>
      <c r="C65" s="117">
        <v>0</v>
      </c>
      <c r="D65" s="118" t="e">
        <f t="shared" si="4"/>
        <v>#DIV/0!</v>
      </c>
    </row>
    <row r="66" spans="1:5" x14ac:dyDescent="0.25">
      <c r="A66" s="1">
        <v>10</v>
      </c>
      <c r="B66" s="116">
        <v>2012</v>
      </c>
      <c r="C66" s="117">
        <v>0</v>
      </c>
      <c r="D66" s="118" t="e">
        <f>C66/C67-1</f>
        <v>#DIV/0!</v>
      </c>
    </row>
    <row r="67" spans="1:5" x14ac:dyDescent="0.25">
      <c r="A67" s="1">
        <v>11</v>
      </c>
      <c r="B67" s="116">
        <v>2011</v>
      </c>
      <c r="C67" s="117">
        <v>0</v>
      </c>
      <c r="D67" s="118" t="e">
        <f t="shared" si="4"/>
        <v>#DIV/0!</v>
      </c>
    </row>
    <row r="68" spans="1:5" x14ac:dyDescent="0.25">
      <c r="A68" s="1">
        <v>12</v>
      </c>
      <c r="B68" s="116">
        <v>2010</v>
      </c>
      <c r="C68" s="117">
        <v>0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0" t="s">
        <v>143</v>
      </c>
      <c r="C73" s="280"/>
      <c r="D73" s="280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2" t="s">
        <v>144</v>
      </c>
      <c r="D75" s="303"/>
    </row>
    <row r="76" spans="1:5" ht="16.5" thickTop="1" thickBot="1" x14ac:dyDescent="0.3">
      <c r="B76" s="87"/>
      <c r="C76" s="113" t="s">
        <v>140</v>
      </c>
      <c r="D76" s="114" t="s">
        <v>141</v>
      </c>
    </row>
    <row r="77" spans="1:5" x14ac:dyDescent="0.25">
      <c r="A77" s="1">
        <v>1</v>
      </c>
      <c r="B77" s="116">
        <v>2024</v>
      </c>
      <c r="C77" s="117">
        <v>52595</v>
      </c>
      <c r="D77" s="118">
        <f t="shared" ref="D77:D83" si="5">C77/C78-1</f>
        <v>7.3192131896833157E-2</v>
      </c>
    </row>
    <row r="78" spans="1:5" x14ac:dyDescent="0.25">
      <c r="A78" s="1"/>
      <c r="B78" s="116">
        <v>2023</v>
      </c>
      <c r="C78" s="117">
        <v>49008</v>
      </c>
      <c r="D78" s="118">
        <f t="shared" si="5"/>
        <v>3.4251345362456442E-2</v>
      </c>
    </row>
    <row r="79" spans="1:5" x14ac:dyDescent="0.25">
      <c r="A79" s="1"/>
      <c r="B79" s="116">
        <v>2022</v>
      </c>
      <c r="C79" s="117">
        <v>47385</v>
      </c>
      <c r="D79" s="118">
        <f t="shared" si="5"/>
        <v>0.62072032014228551</v>
      </c>
    </row>
    <row r="80" spans="1:5" x14ac:dyDescent="0.25">
      <c r="A80" s="1"/>
      <c r="B80" s="116">
        <v>2021</v>
      </c>
      <c r="C80" s="117">
        <v>29237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>
        <f t="shared" si="5"/>
        <v>-1</v>
      </c>
    </row>
    <row r="82" spans="1:5" x14ac:dyDescent="0.25">
      <c r="A82" s="1">
        <v>3</v>
      </c>
      <c r="B82" s="116">
        <v>2019</v>
      </c>
      <c r="C82" s="117">
        <v>29854</v>
      </c>
      <c r="D82" s="118" t="e">
        <f t="shared" si="5"/>
        <v>#DIV/0!</v>
      </c>
    </row>
    <row r="83" spans="1:5" x14ac:dyDescent="0.25">
      <c r="A83" s="1">
        <v>4</v>
      </c>
      <c r="B83" s="116">
        <v>2018</v>
      </c>
      <c r="C83" s="117">
        <v>0</v>
      </c>
      <c r="D83" s="118" t="e">
        <f t="shared" si="5"/>
        <v>#DIV/0!</v>
      </c>
    </row>
    <row r="84" spans="1:5" x14ac:dyDescent="0.25">
      <c r="A84" s="1">
        <v>5</v>
      </c>
      <c r="B84" s="116">
        <v>2017</v>
      </c>
      <c r="C84" s="117">
        <v>0</v>
      </c>
      <c r="D84" s="118" t="e">
        <f>C84/C85-1</f>
        <v>#DIV/0!</v>
      </c>
    </row>
    <row r="85" spans="1:5" x14ac:dyDescent="0.25">
      <c r="A85" s="1">
        <v>6</v>
      </c>
      <c r="B85" s="116">
        <v>2016</v>
      </c>
      <c r="C85" s="117">
        <v>0</v>
      </c>
      <c r="D85" s="118" t="e">
        <f>C85/C86-1</f>
        <v>#DIV/0!</v>
      </c>
    </row>
    <row r="86" spans="1:5" x14ac:dyDescent="0.25">
      <c r="A86" s="1">
        <v>7</v>
      </c>
      <c r="B86" s="116">
        <v>2015</v>
      </c>
      <c r="C86" s="117">
        <v>0</v>
      </c>
      <c r="D86" s="118" t="e">
        <f t="shared" ref="D86:D88" si="6">C86/C87-1</f>
        <v>#DIV/0!</v>
      </c>
    </row>
    <row r="87" spans="1:5" x14ac:dyDescent="0.25">
      <c r="A87" s="1">
        <v>8</v>
      </c>
      <c r="B87" s="116">
        <v>2014</v>
      </c>
      <c r="C87" s="117">
        <v>0</v>
      </c>
      <c r="D87" s="118" t="e">
        <f t="shared" si="6"/>
        <v>#DIV/0!</v>
      </c>
    </row>
    <row r="88" spans="1:5" x14ac:dyDescent="0.25">
      <c r="A88" s="1">
        <v>9</v>
      </c>
      <c r="B88" s="116">
        <v>2013</v>
      </c>
      <c r="C88" s="117">
        <v>0</v>
      </c>
      <c r="D88" s="118" t="e">
        <f t="shared" si="6"/>
        <v>#DIV/0!</v>
      </c>
    </row>
    <row r="89" spans="1:5" x14ac:dyDescent="0.25">
      <c r="A89" s="1">
        <v>10</v>
      </c>
      <c r="B89" s="116">
        <v>2012</v>
      </c>
      <c r="C89" s="117">
        <v>0</v>
      </c>
      <c r="D89" s="118" t="e">
        <f>C89/C90-1</f>
        <v>#DIV/0!</v>
      </c>
    </row>
    <row r="90" spans="1:5" x14ac:dyDescent="0.25">
      <c r="A90" s="1">
        <v>11</v>
      </c>
      <c r="B90" s="116">
        <v>2011</v>
      </c>
      <c r="C90" s="117">
        <v>0</v>
      </c>
      <c r="D90" s="118" t="e">
        <f t="shared" ref="D90" si="7">C90/C91-1</f>
        <v>#DIV/0!</v>
      </c>
    </row>
    <row r="91" spans="1:5" x14ac:dyDescent="0.25">
      <c r="A91" s="1">
        <v>12</v>
      </c>
      <c r="B91" s="116">
        <v>2010</v>
      </c>
      <c r="C91" s="117">
        <v>0</v>
      </c>
      <c r="D91" s="118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0" t="s">
        <v>259</v>
      </c>
      <c r="C96" s="280"/>
      <c r="D96" s="280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3" t="s">
        <v>98</v>
      </c>
      <c r="C98" s="302" t="s">
        <v>34</v>
      </c>
      <c r="D98" s="303"/>
    </row>
    <row r="99" spans="2:5" ht="16.5" thickTop="1" thickBot="1" x14ac:dyDescent="0.3">
      <c r="B99" s="87"/>
      <c r="C99" s="113" t="s">
        <v>140</v>
      </c>
      <c r="D99" s="114" t="s">
        <v>141</v>
      </c>
    </row>
    <row r="100" spans="2:5" x14ac:dyDescent="0.25">
      <c r="B100" s="116">
        <v>2024</v>
      </c>
      <c r="C100" s="117">
        <v>51880</v>
      </c>
      <c r="D100" s="118">
        <f t="shared" ref="D100:D113" si="8">C100/C101-1</f>
        <v>4.7065471865665565E-2</v>
      </c>
    </row>
    <row r="101" spans="2:5" x14ac:dyDescent="0.25">
      <c r="B101" s="116">
        <v>2023</v>
      </c>
      <c r="C101" s="117">
        <v>49548</v>
      </c>
      <c r="D101" s="118">
        <f t="shared" si="8"/>
        <v>8.1385451450271651E-2</v>
      </c>
    </row>
    <row r="102" spans="2:5" x14ac:dyDescent="0.25">
      <c r="B102" s="116">
        <v>2022</v>
      </c>
      <c r="C102" s="117">
        <v>45819</v>
      </c>
      <c r="D102" s="118">
        <f t="shared" si="8"/>
        <v>0.92873379356794072</v>
      </c>
    </row>
    <row r="103" spans="2:5" x14ac:dyDescent="0.25">
      <c r="B103" s="116">
        <v>2021</v>
      </c>
      <c r="C103" s="117">
        <v>23756</v>
      </c>
      <c r="D103" s="118">
        <f t="shared" si="8"/>
        <v>0.21290717859695696</v>
      </c>
    </row>
    <row r="104" spans="2:5" x14ac:dyDescent="0.25">
      <c r="B104" s="116">
        <v>2020</v>
      </c>
      <c r="C104" s="117">
        <v>19586</v>
      </c>
      <c r="D104" s="118">
        <f t="shared" si="8"/>
        <v>-0.72268395939230046</v>
      </c>
    </row>
    <row r="105" spans="2:5" x14ac:dyDescent="0.25">
      <c r="B105" s="116">
        <v>2019</v>
      </c>
      <c r="C105" s="117">
        <v>70627</v>
      </c>
      <c r="D105" s="118">
        <f t="shared" si="8"/>
        <v>-0.27638494718400053</v>
      </c>
    </row>
    <row r="106" spans="2:5" x14ac:dyDescent="0.25">
      <c r="B106" s="116">
        <v>2018</v>
      </c>
      <c r="C106" s="117">
        <v>97603</v>
      </c>
      <c r="D106" s="118">
        <f t="shared" si="8"/>
        <v>3.7656414454449783E-2</v>
      </c>
    </row>
    <row r="107" spans="2:5" x14ac:dyDescent="0.25">
      <c r="B107" s="116">
        <v>2017</v>
      </c>
      <c r="C107" s="117">
        <v>94061</v>
      </c>
      <c r="D107" s="118">
        <f t="shared" si="8"/>
        <v>0.13306029030898037</v>
      </c>
    </row>
    <row r="108" spans="2:5" x14ac:dyDescent="0.25">
      <c r="B108" s="116">
        <v>2016</v>
      </c>
      <c r="C108" s="117">
        <v>83015</v>
      </c>
      <c r="D108" s="118">
        <f t="shared" si="8"/>
        <v>0.24819570577975592</v>
      </c>
    </row>
    <row r="109" spans="2:5" x14ac:dyDescent="0.25">
      <c r="B109" s="116">
        <v>2015</v>
      </c>
      <c r="C109" s="117">
        <v>66508</v>
      </c>
      <c r="D109" s="118">
        <f t="shared" si="8"/>
        <v>0.10207463379068082</v>
      </c>
    </row>
    <row r="110" spans="2:5" x14ac:dyDescent="0.25">
      <c r="B110" s="116">
        <v>2014</v>
      </c>
      <c r="C110" s="117">
        <v>60348</v>
      </c>
      <c r="D110" s="118">
        <f t="shared" si="8"/>
        <v>-2.4993941352290161E-2</v>
      </c>
    </row>
    <row r="111" spans="2:5" x14ac:dyDescent="0.25">
      <c r="B111" s="116">
        <v>2013</v>
      </c>
      <c r="C111" s="117">
        <v>61895</v>
      </c>
      <c r="D111" s="118">
        <f t="shared" si="8"/>
        <v>-0.12028482901731141</v>
      </c>
    </row>
    <row r="112" spans="2:5" x14ac:dyDescent="0.25">
      <c r="B112" s="116">
        <v>2012</v>
      </c>
      <c r="C112" s="117">
        <v>70358</v>
      </c>
      <c r="D112" s="118">
        <f t="shared" si="8"/>
        <v>-0.13404472670432865</v>
      </c>
    </row>
    <row r="113" spans="2:4" x14ac:dyDescent="0.25">
      <c r="B113" s="116">
        <v>2011</v>
      </c>
      <c r="C113" s="117">
        <v>81249</v>
      </c>
      <c r="D113" s="118">
        <f t="shared" si="8"/>
        <v>0.3400791687283522</v>
      </c>
    </row>
    <row r="114" spans="2:4" x14ac:dyDescent="0.25">
      <c r="B114" s="116">
        <v>2010</v>
      </c>
      <c r="C114" s="117">
        <v>60630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82BDE-38EA-462D-875F-B5397FA08F63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28" t="s">
        <v>260</v>
      </c>
      <c r="D5" s="128" t="s">
        <v>231</v>
      </c>
      <c r="E5" s="128" t="s">
        <v>232</v>
      </c>
      <c r="F5" s="128" t="s">
        <v>233</v>
      </c>
      <c r="G5" s="128" t="s">
        <v>234</v>
      </c>
      <c r="H5" s="128" t="s">
        <v>235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junio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45</v>
      </c>
      <c r="C6" s="132">
        <v>953043</v>
      </c>
      <c r="D6" s="132">
        <v>520786</v>
      </c>
      <c r="E6" s="132">
        <v>2203401</v>
      </c>
      <c r="F6" s="132">
        <v>2523398</v>
      </c>
      <c r="G6" s="132">
        <v>2685619</v>
      </c>
      <c r="H6" s="132">
        <v>2666692</v>
      </c>
      <c r="I6" s="133">
        <f>IFERROR(H6/G6-1,"-")</f>
        <v>-7.0475372716680695E-3</v>
      </c>
      <c r="J6" s="132">
        <f>IFERROR(H6-G6,"-")</f>
        <v>-18927</v>
      </c>
      <c r="K6" s="133">
        <f t="shared" ref="K6:K57" si="0">IFERROR(H6/$H$6,"-")</f>
        <v>1</v>
      </c>
      <c r="L6" s="134">
        <f>H6/H6</f>
        <v>1</v>
      </c>
      <c r="M6" s="132">
        <v>4661</v>
      </c>
      <c r="N6" s="132">
        <v>142483</v>
      </c>
      <c r="O6" s="132">
        <v>381871</v>
      </c>
      <c r="P6" s="132">
        <v>431303</v>
      </c>
      <c r="Q6" s="132">
        <v>446421</v>
      </c>
      <c r="R6" s="132">
        <v>437805</v>
      </c>
      <c r="S6" s="133">
        <f>IFERROR(R6/Q6-1,"-")</f>
        <v>-1.9300167330837947E-2</v>
      </c>
      <c r="T6" s="132">
        <f t="shared" ref="T6:T57" si="1">R6-Q6</f>
        <v>-8616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62</v>
      </c>
      <c r="C7" s="136">
        <v>724591</v>
      </c>
      <c r="D7" s="136">
        <v>400632</v>
      </c>
      <c r="E7" s="136">
        <v>1755213</v>
      </c>
      <c r="F7" s="136">
        <v>1992209</v>
      </c>
      <c r="G7" s="136">
        <v>2100816</v>
      </c>
      <c r="H7" s="136">
        <v>2057357</v>
      </c>
      <c r="I7" s="137">
        <f t="shared" ref="I7:I57" si="2">IFERROR(H7/G7-1,"-")</f>
        <v>-2.0686723635006565E-2</v>
      </c>
      <c r="J7" s="136">
        <f t="shared" ref="J7:J57" si="3">IFERROR(H7-G7,"-")</f>
        <v>-43459</v>
      </c>
      <c r="K7" s="137">
        <f t="shared" si="0"/>
        <v>0.77150154573531549</v>
      </c>
      <c r="L7" s="137">
        <f>H7/H6</f>
        <v>0.77150154573531549</v>
      </c>
      <c r="M7" s="136">
        <v>0</v>
      </c>
      <c r="N7" s="136">
        <v>111793</v>
      </c>
      <c r="O7" s="136">
        <v>305537</v>
      </c>
      <c r="P7" s="136">
        <v>337785</v>
      </c>
      <c r="Q7" s="136">
        <v>348451</v>
      </c>
      <c r="R7" s="136">
        <v>333209</v>
      </c>
      <c r="S7" s="137">
        <f t="shared" ref="S7:S57" si="4">IFERROR(R7/Q7-1,"-")</f>
        <v>-4.3742161738666296E-2</v>
      </c>
      <c r="T7" s="136">
        <f t="shared" si="1"/>
        <v>-15242</v>
      </c>
      <c r="U7" s="137">
        <f t="shared" ref="U7:U57" si="5">IFERROR(P7/$P$6,"-")</f>
        <v>0.78317331435209125</v>
      </c>
      <c r="V7" s="137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38" t="s">
        <v>65</v>
      </c>
      <c r="C10" s="139">
        <v>222725</v>
      </c>
      <c r="D10" s="139">
        <v>120154</v>
      </c>
      <c r="E10" s="139">
        <v>448188</v>
      </c>
      <c r="F10" s="139">
        <v>531189</v>
      </c>
      <c r="G10" s="139">
        <v>584803</v>
      </c>
      <c r="H10" s="139">
        <v>609335</v>
      </c>
      <c r="I10" s="140">
        <f t="shared" si="2"/>
        <v>4.1949169207408321E-2</v>
      </c>
      <c r="J10" s="139">
        <f t="shared" si="3"/>
        <v>24532</v>
      </c>
      <c r="K10" s="140">
        <f t="shared" si="0"/>
        <v>0.22849845426468449</v>
      </c>
      <c r="L10" s="140">
        <f>H10/H6</f>
        <v>0.22849845426468449</v>
      </c>
      <c r="M10" s="139">
        <v>0</v>
      </c>
      <c r="N10" s="139">
        <v>30690</v>
      </c>
      <c r="O10" s="139">
        <v>76334</v>
      </c>
      <c r="P10" s="139">
        <v>93518</v>
      </c>
      <c r="Q10" s="139">
        <v>97970</v>
      </c>
      <c r="R10" s="139">
        <v>104596</v>
      </c>
      <c r="S10" s="140">
        <f t="shared" si="4"/>
        <v>6.7632948861896525E-2</v>
      </c>
      <c r="T10" s="139">
        <f t="shared" si="1"/>
        <v>6626</v>
      </c>
      <c r="U10" s="140">
        <f t="shared" si="5"/>
        <v>0.21682668564790877</v>
      </c>
      <c r="V10" s="140">
        <f>IFERROR(R10/R6,"-")</f>
        <v>0.23891001701670836</v>
      </c>
    </row>
    <row r="11" spans="1:22" ht="15.75" x14ac:dyDescent="0.25">
      <c r="A11" s="141">
        <f>G11/$G$11</f>
        <v>1</v>
      </c>
      <c r="B11" s="131" t="s">
        <v>46</v>
      </c>
      <c r="C11" s="132">
        <v>344170</v>
      </c>
      <c r="D11" s="132">
        <v>187853</v>
      </c>
      <c r="E11" s="132">
        <v>828210</v>
      </c>
      <c r="F11" s="132">
        <v>916045</v>
      </c>
      <c r="G11" s="132">
        <v>958917</v>
      </c>
      <c r="H11" s="132">
        <v>917365</v>
      </c>
      <c r="I11" s="133">
        <f t="shared" si="2"/>
        <v>-4.3332217491190539E-2</v>
      </c>
      <c r="J11" s="132">
        <f t="shared" si="3"/>
        <v>-41552</v>
      </c>
      <c r="K11" s="133">
        <f t="shared" si="0"/>
        <v>0.34400860691823426</v>
      </c>
      <c r="L11" s="134">
        <f>H11/H11</f>
        <v>1</v>
      </c>
      <c r="M11" s="132">
        <v>0</v>
      </c>
      <c r="N11" s="132">
        <v>53539</v>
      </c>
      <c r="O11" s="132">
        <v>144989</v>
      </c>
      <c r="P11" s="132">
        <v>157350</v>
      </c>
      <c r="Q11" s="132">
        <v>157065</v>
      </c>
      <c r="R11" s="132">
        <v>145993</v>
      </c>
      <c r="S11" s="133">
        <f t="shared" si="4"/>
        <v>-7.0493107948938372E-2</v>
      </c>
      <c r="T11" s="132">
        <f t="shared" si="1"/>
        <v>-11072</v>
      </c>
      <c r="U11" s="133">
        <f t="shared" si="5"/>
        <v>0.36482472878695488</v>
      </c>
      <c r="V11" s="134">
        <f>IFERROR(R11/R11,"-")</f>
        <v>1</v>
      </c>
    </row>
    <row r="12" spans="1:22" ht="15.75" x14ac:dyDescent="0.25">
      <c r="A12" s="141">
        <f>G12/$G$11</f>
        <v>0.81552000850959994</v>
      </c>
      <c r="B12" s="135" t="s">
        <v>62</v>
      </c>
      <c r="C12" s="136">
        <v>279824</v>
      </c>
      <c r="D12" s="136">
        <v>151180</v>
      </c>
      <c r="E12" s="136">
        <v>713676</v>
      </c>
      <c r="F12" s="136">
        <v>751148</v>
      </c>
      <c r="G12" s="136">
        <v>782016</v>
      </c>
      <c r="H12" s="136">
        <v>735111</v>
      </c>
      <c r="I12" s="137">
        <f t="shared" si="2"/>
        <v>-5.9979591210409966E-2</v>
      </c>
      <c r="J12" s="136">
        <f t="shared" si="3"/>
        <v>-46905</v>
      </c>
      <c r="K12" s="137">
        <f t="shared" si="0"/>
        <v>0.2756640061919412</v>
      </c>
      <c r="L12" s="137">
        <f>H12/H11</f>
        <v>0.80132880587334376</v>
      </c>
      <c r="M12" s="136">
        <v>0</v>
      </c>
      <c r="N12" s="136">
        <v>44847</v>
      </c>
      <c r="O12" s="136">
        <v>123799</v>
      </c>
      <c r="P12" s="136">
        <v>127951</v>
      </c>
      <c r="Q12" s="136">
        <v>129241</v>
      </c>
      <c r="R12" s="136">
        <v>115607</v>
      </c>
      <c r="S12" s="137">
        <f t="shared" si="4"/>
        <v>-0.10549283895977279</v>
      </c>
      <c r="T12" s="136">
        <f t="shared" si="1"/>
        <v>-13634</v>
      </c>
      <c r="U12" s="137">
        <f t="shared" si="5"/>
        <v>0.29666151174464356</v>
      </c>
      <c r="V12" s="137">
        <f>IFERROR(R12/R11,"-")</f>
        <v>0.79186673333652979</v>
      </c>
    </row>
    <row r="13" spans="1:22" x14ac:dyDescent="0.25">
      <c r="A13" s="141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1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1">
        <f>G15/$G$11</f>
        <v>0.18447999149040012</v>
      </c>
      <c r="B15" s="138" t="s">
        <v>65</v>
      </c>
      <c r="C15" s="139">
        <v>64346</v>
      </c>
      <c r="D15" s="139">
        <v>36673</v>
      </c>
      <c r="E15" s="139">
        <v>114534</v>
      </c>
      <c r="F15" s="139">
        <v>164897</v>
      </c>
      <c r="G15" s="139">
        <v>176901</v>
      </c>
      <c r="H15" s="139">
        <v>182254</v>
      </c>
      <c r="I15" s="140">
        <f t="shared" si="2"/>
        <v>3.0259862861148346E-2</v>
      </c>
      <c r="J15" s="139">
        <f t="shared" si="3"/>
        <v>5353</v>
      </c>
      <c r="K15" s="140">
        <f t="shared" si="0"/>
        <v>6.83446007262931E-2</v>
      </c>
      <c r="L15" s="140">
        <f>H15/H11</f>
        <v>0.19867119412665624</v>
      </c>
      <c r="M15" s="139">
        <v>0</v>
      </c>
      <c r="N15" s="139">
        <v>8692</v>
      </c>
      <c r="O15" s="139">
        <v>21190</v>
      </c>
      <c r="P15" s="139">
        <v>29399</v>
      </c>
      <c r="Q15" s="139">
        <v>27824</v>
      </c>
      <c r="R15" s="139">
        <v>30386</v>
      </c>
      <c r="S15" s="140">
        <f t="shared" si="4"/>
        <v>9.2078780908568136E-2</v>
      </c>
      <c r="T15" s="139">
        <f t="shared" si="1"/>
        <v>2562</v>
      </c>
      <c r="U15" s="140">
        <f t="shared" si="5"/>
        <v>6.8163217042311319E-2</v>
      </c>
      <c r="V15" s="140">
        <f>IFERROR(R15/R11,"-")</f>
        <v>0.20813326666347018</v>
      </c>
    </row>
    <row r="16" spans="1:22" ht="15.75" x14ac:dyDescent="0.25">
      <c r="A16" s="81"/>
      <c r="B16" s="131" t="s">
        <v>47</v>
      </c>
      <c r="C16" s="132">
        <v>249277</v>
      </c>
      <c r="D16" s="132">
        <v>81359</v>
      </c>
      <c r="E16" s="132">
        <v>573119</v>
      </c>
      <c r="F16" s="132">
        <v>637900</v>
      </c>
      <c r="G16" s="132">
        <v>674898</v>
      </c>
      <c r="H16" s="132">
        <v>696244</v>
      </c>
      <c r="I16" s="133">
        <f t="shared" si="2"/>
        <v>3.1628483118930628E-2</v>
      </c>
      <c r="J16" s="132">
        <f t="shared" si="3"/>
        <v>21346</v>
      </c>
      <c r="K16" s="133">
        <f t="shared" si="0"/>
        <v>0.2610890196543133</v>
      </c>
      <c r="L16" s="134">
        <f>H16/H16</f>
        <v>1</v>
      </c>
      <c r="M16" s="132">
        <v>0</v>
      </c>
      <c r="N16" s="132">
        <v>21147</v>
      </c>
      <c r="O16" s="132">
        <v>99145</v>
      </c>
      <c r="P16" s="132">
        <v>109784</v>
      </c>
      <c r="Q16" s="132">
        <v>113390</v>
      </c>
      <c r="R16" s="132">
        <v>117164</v>
      </c>
      <c r="S16" s="133">
        <f t="shared" si="4"/>
        <v>3.3283358320839618E-2</v>
      </c>
      <c r="T16" s="132">
        <f t="shared" si="1"/>
        <v>3774</v>
      </c>
      <c r="U16" s="133">
        <f t="shared" si="5"/>
        <v>0.25454031156750589</v>
      </c>
      <c r="V16" s="134">
        <f>IFERROR(R16/R16,"-")</f>
        <v>1</v>
      </c>
    </row>
    <row r="17" spans="2:22" ht="15.75" x14ac:dyDescent="0.25">
      <c r="B17" s="135" t="s">
        <v>62</v>
      </c>
      <c r="C17" s="136">
        <v>147106</v>
      </c>
      <c r="D17" s="136">
        <v>23957</v>
      </c>
      <c r="E17" s="136">
        <v>339898</v>
      </c>
      <c r="F17" s="136">
        <v>391097</v>
      </c>
      <c r="G17" s="136">
        <v>412779</v>
      </c>
      <c r="H17" s="136">
        <v>427725</v>
      </c>
      <c r="I17" s="137">
        <f t="shared" si="2"/>
        <v>3.6208237337655325E-2</v>
      </c>
      <c r="J17" s="136">
        <f t="shared" si="3"/>
        <v>14946</v>
      </c>
      <c r="K17" s="137">
        <f t="shared" si="0"/>
        <v>0.16039535124416318</v>
      </c>
      <c r="L17" s="137">
        <f>H17/H16</f>
        <v>0.6143320445131305</v>
      </c>
      <c r="M17" s="136">
        <v>0</v>
      </c>
      <c r="N17" s="136">
        <v>7554</v>
      </c>
      <c r="O17" s="136">
        <v>62022</v>
      </c>
      <c r="P17" s="136">
        <v>67287</v>
      </c>
      <c r="Q17" s="136">
        <v>70894</v>
      </c>
      <c r="R17" s="136">
        <v>72569</v>
      </c>
      <c r="S17" s="137">
        <f t="shared" si="4"/>
        <v>2.3626823144412779E-2</v>
      </c>
      <c r="T17" s="136">
        <f t="shared" si="1"/>
        <v>1675</v>
      </c>
      <c r="U17" s="137">
        <f t="shared" si="5"/>
        <v>0.15600865284962079</v>
      </c>
      <c r="V17" s="137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38" t="s">
        <v>65</v>
      </c>
      <c r="C20" s="139">
        <v>102171</v>
      </c>
      <c r="D20" s="139">
        <v>57402</v>
      </c>
      <c r="E20" s="139">
        <v>233221</v>
      </c>
      <c r="F20" s="139">
        <v>246803</v>
      </c>
      <c r="G20" s="139">
        <v>262119</v>
      </c>
      <c r="H20" s="139">
        <v>268519</v>
      </c>
      <c r="I20" s="140">
        <f t="shared" si="2"/>
        <v>2.4416391028502238E-2</v>
      </c>
      <c r="J20" s="139">
        <f t="shared" si="3"/>
        <v>6400</v>
      </c>
      <c r="K20" s="140">
        <f t="shared" si="0"/>
        <v>0.10069366841015011</v>
      </c>
      <c r="L20" s="140">
        <f>H20/H16</f>
        <v>0.38566795548686955</v>
      </c>
      <c r="M20" s="139">
        <v>0</v>
      </c>
      <c r="N20" s="139">
        <v>13593</v>
      </c>
      <c r="O20" s="139">
        <v>37123</v>
      </c>
      <c r="P20" s="139">
        <v>42497</v>
      </c>
      <c r="Q20" s="139">
        <v>42496</v>
      </c>
      <c r="R20" s="139">
        <v>44595</v>
      </c>
      <c r="S20" s="140">
        <f t="shared" si="4"/>
        <v>4.9392884036144613E-2</v>
      </c>
      <c r="T20" s="139">
        <f t="shared" si="1"/>
        <v>2099</v>
      </c>
      <c r="U20" s="140">
        <f t="shared" si="5"/>
        <v>9.8531658717885107E-2</v>
      </c>
      <c r="V20" s="140">
        <f>IFERROR(R20/R16,"-")</f>
        <v>0.38062032706292037</v>
      </c>
    </row>
    <row r="21" spans="2:22" ht="15.75" x14ac:dyDescent="0.25">
      <c r="B21" s="131" t="s">
        <v>48</v>
      </c>
      <c r="C21" s="132">
        <v>10070</v>
      </c>
      <c r="D21" s="132">
        <v>5058</v>
      </c>
      <c r="E21" s="132">
        <v>16823</v>
      </c>
      <c r="F21" s="132">
        <v>27446</v>
      </c>
      <c r="G21" s="132">
        <v>23231</v>
      </c>
      <c r="H21" s="132">
        <v>21785</v>
      </c>
      <c r="I21" s="133">
        <f t="shared" si="2"/>
        <v>-6.2244414790581515E-2</v>
      </c>
      <c r="J21" s="132">
        <f t="shared" si="3"/>
        <v>-1446</v>
      </c>
      <c r="K21" s="133">
        <f t="shared" si="0"/>
        <v>8.1692973916747784E-3</v>
      </c>
      <c r="L21" s="134">
        <f>H21/H21</f>
        <v>1</v>
      </c>
      <c r="M21" s="132">
        <v>0</v>
      </c>
      <c r="N21" s="132">
        <v>1595</v>
      </c>
      <c r="O21" s="132">
        <v>2523</v>
      </c>
      <c r="P21" s="132">
        <v>3080</v>
      </c>
      <c r="Q21" s="132">
        <v>2377</v>
      </c>
      <c r="R21" s="132">
        <v>3338</v>
      </c>
      <c r="S21" s="133">
        <f t="shared" si="4"/>
        <v>0.40429112326461936</v>
      </c>
      <c r="T21" s="132">
        <f t="shared" si="1"/>
        <v>961</v>
      </c>
      <c r="U21" s="133">
        <f t="shared" si="5"/>
        <v>7.1411513483560281E-3</v>
      </c>
      <c r="V21" s="134">
        <f>IFERROR(R21/R21,"-")</f>
        <v>1</v>
      </c>
    </row>
    <row r="22" spans="2:22" ht="15.75" x14ac:dyDescent="0.25">
      <c r="B22" s="135" t="s">
        <v>62</v>
      </c>
      <c r="C22" s="136">
        <v>8192</v>
      </c>
      <c r="D22" s="136">
        <v>5058</v>
      </c>
      <c r="E22" s="136">
        <v>16823</v>
      </c>
      <c r="F22" s="136">
        <v>27125</v>
      </c>
      <c r="G22" s="136">
        <v>22938</v>
      </c>
      <c r="H22" s="136">
        <v>21490</v>
      </c>
      <c r="I22" s="137">
        <f t="shared" si="2"/>
        <v>-6.3126689336472253E-2</v>
      </c>
      <c r="J22" s="136">
        <f t="shared" si="3"/>
        <v>-1448</v>
      </c>
      <c r="K22" s="137">
        <f t="shared" si="0"/>
        <v>8.0586734426022957E-3</v>
      </c>
      <c r="L22" s="137">
        <f>H22/H21</f>
        <v>0.98645857241221024</v>
      </c>
      <c r="M22" s="136">
        <v>0</v>
      </c>
      <c r="N22" s="136">
        <v>1595</v>
      </c>
      <c r="O22" s="136">
        <v>2523</v>
      </c>
      <c r="P22" s="136">
        <v>3022</v>
      </c>
      <c r="Q22" s="136">
        <v>2354</v>
      </c>
      <c r="R22" s="136">
        <v>3330</v>
      </c>
      <c r="S22" s="137">
        <f t="shared" si="4"/>
        <v>0.4146134239592183</v>
      </c>
      <c r="T22" s="136">
        <f t="shared" si="1"/>
        <v>976</v>
      </c>
      <c r="U22" s="137">
        <f t="shared" si="5"/>
        <v>7.006675121666207E-3</v>
      </c>
      <c r="V22" s="137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38" t="s">
        <v>65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49</v>
      </c>
      <c r="C26" s="132">
        <v>24073</v>
      </c>
      <c r="D26" s="132">
        <v>16999</v>
      </c>
      <c r="E26" s="132">
        <v>67366</v>
      </c>
      <c r="F26" s="132">
        <v>86656</v>
      </c>
      <c r="G26" s="132">
        <v>116855</v>
      </c>
      <c r="H26" s="132">
        <v>94193</v>
      </c>
      <c r="I26" s="133">
        <f t="shared" si="2"/>
        <v>-0.19393265157674044</v>
      </c>
      <c r="J26" s="132">
        <f t="shared" si="3"/>
        <v>-22662</v>
      </c>
      <c r="K26" s="133">
        <f t="shared" si="0"/>
        <v>3.5322039440625314E-2</v>
      </c>
      <c r="L26" s="134">
        <f>H26/H26</f>
        <v>1</v>
      </c>
      <c r="M26" s="132">
        <v>0</v>
      </c>
      <c r="N26" s="132">
        <v>3302</v>
      </c>
      <c r="O26" s="132">
        <v>10420</v>
      </c>
      <c r="P26" s="132">
        <v>14934</v>
      </c>
      <c r="Q26" s="132">
        <v>16055</v>
      </c>
      <c r="R26" s="132">
        <v>16193</v>
      </c>
      <c r="S26" s="133">
        <f t="shared" si="4"/>
        <v>8.595453129865982E-3</v>
      </c>
      <c r="T26" s="132">
        <f t="shared" si="1"/>
        <v>138</v>
      </c>
      <c r="U26" s="133">
        <f t="shared" si="5"/>
        <v>3.4625309816996401E-2</v>
      </c>
      <c r="V26" s="134">
        <f>IFERROR(R26/R26,"-")</f>
        <v>1</v>
      </c>
    </row>
    <row r="27" spans="2:22" ht="15.75" x14ac:dyDescent="0.25">
      <c r="B27" s="135" t="s">
        <v>62</v>
      </c>
      <c r="C27" s="136">
        <v>23335</v>
      </c>
      <c r="D27" s="136">
        <v>16603</v>
      </c>
      <c r="E27" s="136">
        <v>62155</v>
      </c>
      <c r="F27" s="136">
        <v>82441</v>
      </c>
      <c r="G27" s="136">
        <v>96861</v>
      </c>
      <c r="H27" s="136">
        <v>75400</v>
      </c>
      <c r="I27" s="137">
        <f t="shared" si="2"/>
        <v>-0.22156492293079777</v>
      </c>
      <c r="J27" s="136">
        <f t="shared" si="3"/>
        <v>-21461</v>
      </c>
      <c r="K27" s="137">
        <f t="shared" si="0"/>
        <v>2.8274731390051794E-2</v>
      </c>
      <c r="L27" s="137">
        <f>H27/H26</f>
        <v>0.80048411240750372</v>
      </c>
      <c r="M27" s="136">
        <v>0</v>
      </c>
      <c r="N27" s="136">
        <v>3239</v>
      </c>
      <c r="O27" s="136">
        <v>10004</v>
      </c>
      <c r="P27" s="136">
        <v>14510</v>
      </c>
      <c r="Q27" s="136">
        <v>12747</v>
      </c>
      <c r="R27" s="136">
        <v>13316</v>
      </c>
      <c r="S27" s="137">
        <f t="shared" si="4"/>
        <v>4.4637954028398763E-2</v>
      </c>
      <c r="T27" s="136">
        <f t="shared" si="1"/>
        <v>569</v>
      </c>
      <c r="U27" s="137">
        <f t="shared" si="5"/>
        <v>3.3642242228781156E-2</v>
      </c>
      <c r="V27" s="137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1" t="s">
        <v>50</v>
      </c>
      <c r="C30" s="132">
        <v>142242</v>
      </c>
      <c r="D30" s="132">
        <v>70082</v>
      </c>
      <c r="E30" s="132">
        <v>321332</v>
      </c>
      <c r="F30" s="132">
        <v>378937</v>
      </c>
      <c r="G30" s="132">
        <v>434631</v>
      </c>
      <c r="H30" s="132">
        <v>443938</v>
      </c>
      <c r="I30" s="133">
        <f t="shared" si="2"/>
        <v>2.1413566910781778E-2</v>
      </c>
      <c r="J30" s="132">
        <f t="shared" si="3"/>
        <v>9307</v>
      </c>
      <c r="K30" s="133">
        <f t="shared" si="0"/>
        <v>0.16647516848589938</v>
      </c>
      <c r="L30" s="134">
        <f>H30/H30</f>
        <v>1</v>
      </c>
      <c r="M30" s="132">
        <v>0</v>
      </c>
      <c r="N30" s="132">
        <v>25023</v>
      </c>
      <c r="O30" s="132">
        <v>63207</v>
      </c>
      <c r="P30" s="132">
        <v>71344</v>
      </c>
      <c r="Q30" s="132">
        <v>83393</v>
      </c>
      <c r="R30" s="132">
        <v>77257</v>
      </c>
      <c r="S30" s="133">
        <f t="shared" si="4"/>
        <v>-7.3579317208878448E-2</v>
      </c>
      <c r="T30" s="132">
        <f t="shared" si="1"/>
        <v>-6136</v>
      </c>
      <c r="U30" s="133">
        <f t="shared" si="5"/>
        <v>0.16541503305101055</v>
      </c>
      <c r="V30" s="134">
        <f>IFERROR(R30/R30,"-")</f>
        <v>1</v>
      </c>
    </row>
    <row r="31" spans="2:22" ht="15.75" x14ac:dyDescent="0.25">
      <c r="B31" s="135" t="s">
        <v>62</v>
      </c>
      <c r="C31" s="136">
        <v>116219</v>
      </c>
      <c r="D31" s="136">
        <v>51204</v>
      </c>
      <c r="E31" s="136">
        <v>261325</v>
      </c>
      <c r="F31" s="136">
        <v>306518</v>
      </c>
      <c r="G31" s="136">
        <v>353422</v>
      </c>
      <c r="H31" s="136">
        <v>351603</v>
      </c>
      <c r="I31" s="137">
        <f t="shared" si="2"/>
        <v>-5.1468216466433736E-3</v>
      </c>
      <c r="J31" s="136">
        <f t="shared" si="3"/>
        <v>-1819</v>
      </c>
      <c r="K31" s="137">
        <f t="shared" si="0"/>
        <v>0.13184987242621196</v>
      </c>
      <c r="L31" s="137">
        <f>H31/H30</f>
        <v>0.79200924453414667</v>
      </c>
      <c r="M31" s="136">
        <v>0</v>
      </c>
      <c r="N31" s="136">
        <v>18500</v>
      </c>
      <c r="O31" s="136">
        <v>51223</v>
      </c>
      <c r="P31" s="136">
        <v>57186</v>
      </c>
      <c r="Q31" s="136">
        <v>66284</v>
      </c>
      <c r="R31" s="136">
        <v>58629</v>
      </c>
      <c r="S31" s="137">
        <f t="shared" si="4"/>
        <v>-0.11548790054915214</v>
      </c>
      <c r="T31" s="136">
        <f t="shared" si="1"/>
        <v>-7655</v>
      </c>
      <c r="U31" s="137">
        <f t="shared" si="5"/>
        <v>0.13258892240489864</v>
      </c>
      <c r="V31" s="137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38" t="s">
        <v>65</v>
      </c>
      <c r="C34" s="139">
        <v>26023</v>
      </c>
      <c r="D34" s="139">
        <v>18878</v>
      </c>
      <c r="E34" s="139">
        <v>60007</v>
      </c>
      <c r="F34" s="139">
        <v>72419</v>
      </c>
      <c r="G34" s="139">
        <v>81209</v>
      </c>
      <c r="H34" s="139">
        <v>92335</v>
      </c>
      <c r="I34" s="140">
        <f t="shared" si="2"/>
        <v>0.13700451920353651</v>
      </c>
      <c r="J34" s="139">
        <f t="shared" si="3"/>
        <v>11126</v>
      </c>
      <c r="K34" s="140">
        <f t="shared" si="0"/>
        <v>3.4625296059687435E-2</v>
      </c>
      <c r="L34" s="140">
        <f>H34/H30</f>
        <v>0.20799075546585333</v>
      </c>
      <c r="M34" s="139">
        <v>0</v>
      </c>
      <c r="N34" s="139">
        <v>6523</v>
      </c>
      <c r="O34" s="139">
        <v>11984</v>
      </c>
      <c r="P34" s="139">
        <v>14158</v>
      </c>
      <c r="Q34" s="139">
        <v>17109</v>
      </c>
      <c r="R34" s="139">
        <v>18628</v>
      </c>
      <c r="S34" s="140">
        <f t="shared" si="4"/>
        <v>8.8783681103512757E-2</v>
      </c>
      <c r="T34" s="139">
        <f t="shared" si="1"/>
        <v>1519</v>
      </c>
      <c r="U34" s="140">
        <f t="shared" si="5"/>
        <v>3.2826110646111899E-2</v>
      </c>
      <c r="V34" s="140">
        <f>IFERROR(R34/R30,"-")</f>
        <v>0.24111730975833906</v>
      </c>
    </row>
    <row r="35" spans="2:22" ht="15.75" x14ac:dyDescent="0.25">
      <c r="B35" s="131" t="s">
        <v>51</v>
      </c>
      <c r="C35" s="132">
        <v>12754</v>
      </c>
      <c r="D35" s="132">
        <v>11802</v>
      </c>
      <c r="E35" s="132">
        <v>24671</v>
      </c>
      <c r="F35" s="132">
        <v>30683</v>
      </c>
      <c r="G35" s="132">
        <v>29198</v>
      </c>
      <c r="H35" s="132">
        <v>28272</v>
      </c>
      <c r="I35" s="133">
        <f t="shared" si="2"/>
        <v>-3.1714500993218708E-2</v>
      </c>
      <c r="J35" s="132">
        <f t="shared" si="3"/>
        <v>-926</v>
      </c>
      <c r="K35" s="133">
        <f t="shared" si="0"/>
        <v>1.0601899281956822E-2</v>
      </c>
      <c r="L35" s="134">
        <f>H35/H35</f>
        <v>1</v>
      </c>
      <c r="M35" s="132">
        <v>0</v>
      </c>
      <c r="N35" s="132">
        <v>2494</v>
      </c>
      <c r="O35" s="132">
        <v>4520</v>
      </c>
      <c r="P35" s="132">
        <v>4181</v>
      </c>
      <c r="Q35" s="132">
        <v>3964</v>
      </c>
      <c r="R35" s="132">
        <v>4119</v>
      </c>
      <c r="S35" s="133">
        <f t="shared" si="4"/>
        <v>3.9101917255297769E-2</v>
      </c>
      <c r="T35" s="132">
        <f t="shared" si="1"/>
        <v>155</v>
      </c>
      <c r="U35" s="133">
        <f t="shared" si="5"/>
        <v>9.6938810998300502E-3</v>
      </c>
      <c r="V35" s="134">
        <f>IFERROR(R35/R35,"-")</f>
        <v>1</v>
      </c>
    </row>
    <row r="36" spans="2:22" ht="15.75" x14ac:dyDescent="0.25">
      <c r="B36" s="135" t="s">
        <v>62</v>
      </c>
      <c r="C36" s="136">
        <v>12754</v>
      </c>
      <c r="D36" s="136">
        <v>11802</v>
      </c>
      <c r="E36" s="136">
        <v>24671</v>
      </c>
      <c r="F36" s="136">
        <v>30683</v>
      </c>
      <c r="G36" s="136">
        <v>29198</v>
      </c>
      <c r="H36" s="136">
        <v>28272</v>
      </c>
      <c r="I36" s="137">
        <f t="shared" si="2"/>
        <v>-3.1714500993218708E-2</v>
      </c>
      <c r="J36" s="136">
        <f t="shared" si="3"/>
        <v>-926</v>
      </c>
      <c r="K36" s="137">
        <f t="shared" si="0"/>
        <v>1.0601899281956822E-2</v>
      </c>
      <c r="L36" s="137">
        <f>H36/H35</f>
        <v>1</v>
      </c>
      <c r="M36" s="136">
        <v>0</v>
      </c>
      <c r="N36" s="136">
        <v>2494</v>
      </c>
      <c r="O36" s="136">
        <v>4520</v>
      </c>
      <c r="P36" s="136">
        <v>4181</v>
      </c>
      <c r="Q36" s="136">
        <v>3964</v>
      </c>
      <c r="R36" s="136">
        <v>4119</v>
      </c>
      <c r="S36" s="137">
        <f t="shared" si="4"/>
        <v>3.9101917255297769E-2</v>
      </c>
      <c r="T36" s="136">
        <f t="shared" si="1"/>
        <v>155</v>
      </c>
      <c r="U36" s="137">
        <f t="shared" si="5"/>
        <v>9.6938810998300502E-3</v>
      </c>
      <c r="V36" s="137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1" t="s">
        <v>52</v>
      </c>
      <c r="C39" s="132">
        <v>36009</v>
      </c>
      <c r="D39" s="132">
        <v>32678</v>
      </c>
      <c r="E39" s="132">
        <v>92080</v>
      </c>
      <c r="F39" s="132">
        <v>126756</v>
      </c>
      <c r="G39" s="132">
        <v>118276</v>
      </c>
      <c r="H39" s="132">
        <v>128577</v>
      </c>
      <c r="I39" s="133">
        <f t="shared" si="2"/>
        <v>8.7092901349386187E-2</v>
      </c>
      <c r="J39" s="132">
        <f t="shared" si="3"/>
        <v>10301</v>
      </c>
      <c r="K39" s="133">
        <f t="shared" si="0"/>
        <v>4.8215916948788989E-2</v>
      </c>
      <c r="L39" s="134">
        <f>H39/H39</f>
        <v>1</v>
      </c>
      <c r="M39" s="132">
        <v>0</v>
      </c>
      <c r="N39" s="132">
        <v>12758</v>
      </c>
      <c r="O39" s="132">
        <v>13606</v>
      </c>
      <c r="P39" s="132">
        <v>22097</v>
      </c>
      <c r="Q39" s="132">
        <v>19721</v>
      </c>
      <c r="R39" s="132">
        <v>20354</v>
      </c>
      <c r="S39" s="133">
        <f t="shared" si="4"/>
        <v>3.2097763805080781E-2</v>
      </c>
      <c r="T39" s="132">
        <f t="shared" si="1"/>
        <v>633</v>
      </c>
      <c r="U39" s="133">
        <f t="shared" si="5"/>
        <v>5.1233123813189334E-2</v>
      </c>
      <c r="V39" s="134">
        <f>IFERROR(R39/R39,"-")</f>
        <v>1</v>
      </c>
    </row>
    <row r="40" spans="2:22" ht="15.75" x14ac:dyDescent="0.25">
      <c r="B40" s="135" t="s">
        <v>62</v>
      </c>
      <c r="C40" s="136">
        <v>22627</v>
      </c>
      <c r="D40" s="136">
        <v>30374</v>
      </c>
      <c r="E40" s="136">
        <v>79606</v>
      </c>
      <c r="F40" s="136">
        <v>111862</v>
      </c>
      <c r="G40" s="136">
        <v>103725</v>
      </c>
      <c r="H40" s="136">
        <v>112596</v>
      </c>
      <c r="I40" s="137">
        <f t="shared" si="2"/>
        <v>8.5524222704266073E-2</v>
      </c>
      <c r="J40" s="136">
        <f t="shared" si="3"/>
        <v>8871</v>
      </c>
      <c r="K40" s="137">
        <f t="shared" si="0"/>
        <v>4.2223098880560632E-2</v>
      </c>
      <c r="L40" s="137">
        <f>H40/H39</f>
        <v>0.87570871928883087</v>
      </c>
      <c r="M40" s="136">
        <v>0</v>
      </c>
      <c r="N40" s="136">
        <v>12413</v>
      </c>
      <c r="O40" s="136">
        <v>11319</v>
      </c>
      <c r="P40" s="136">
        <v>19134</v>
      </c>
      <c r="Q40" s="136">
        <v>17089</v>
      </c>
      <c r="R40" s="136">
        <v>17337</v>
      </c>
      <c r="S40" s="137">
        <f t="shared" si="4"/>
        <v>1.4512259348118617E-2</v>
      </c>
      <c r="T40" s="136">
        <f t="shared" si="1"/>
        <v>248</v>
      </c>
      <c r="U40" s="137">
        <f t="shared" si="5"/>
        <v>4.4363243473845536E-2</v>
      </c>
      <c r="V40" s="137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38" t="s">
        <v>65</v>
      </c>
      <c r="C43" s="139">
        <v>13382</v>
      </c>
      <c r="D43" s="139">
        <v>379</v>
      </c>
      <c r="E43" s="139">
        <v>12474</v>
      </c>
      <c r="F43" s="139">
        <v>14894</v>
      </c>
      <c r="G43" s="139">
        <v>14551</v>
      </c>
      <c r="H43" s="139">
        <v>15981</v>
      </c>
      <c r="I43" s="140">
        <f t="shared" si="2"/>
        <v>9.8275032643804439E-2</v>
      </c>
      <c r="J43" s="139">
        <f t="shared" si="3"/>
        <v>1430</v>
      </c>
      <c r="K43" s="140">
        <f t="shared" si="0"/>
        <v>5.9928180682283522E-3</v>
      </c>
      <c r="L43" s="140">
        <f>H43/H39</f>
        <v>0.12429128071116918</v>
      </c>
      <c r="M43" s="139">
        <v>0</v>
      </c>
      <c r="N43" s="139">
        <v>345</v>
      </c>
      <c r="O43" s="139">
        <v>2287</v>
      </c>
      <c r="P43" s="139">
        <v>2963</v>
      </c>
      <c r="Q43" s="139">
        <v>2632</v>
      </c>
      <c r="R43" s="139">
        <v>3017</v>
      </c>
      <c r="S43" s="140">
        <f t="shared" si="4"/>
        <v>0.14627659574468077</v>
      </c>
      <c r="T43" s="139">
        <f t="shared" si="1"/>
        <v>385</v>
      </c>
      <c r="U43" s="140">
        <f t="shared" si="5"/>
        <v>6.8698803393438023E-3</v>
      </c>
      <c r="V43" s="140">
        <f>IFERROR(R43/R39,"-")</f>
        <v>0.14822639284661493</v>
      </c>
    </row>
    <row r="44" spans="2:22" ht="15.75" x14ac:dyDescent="0.25">
      <c r="B44" s="131" t="s">
        <v>53</v>
      </c>
      <c r="C44" s="132">
        <v>52853</v>
      </c>
      <c r="D44" s="132">
        <v>58803</v>
      </c>
      <c r="E44" s="132">
        <v>104421</v>
      </c>
      <c r="F44" s="132">
        <v>126576</v>
      </c>
      <c r="G44" s="132">
        <v>125410</v>
      </c>
      <c r="H44" s="132">
        <v>140761</v>
      </c>
      <c r="I44" s="133">
        <f t="shared" si="2"/>
        <v>0.12240650665816122</v>
      </c>
      <c r="J44" s="132">
        <f t="shared" si="3"/>
        <v>15351</v>
      </c>
      <c r="K44" s="133">
        <f t="shared" si="0"/>
        <v>5.2784873543701337E-2</v>
      </c>
      <c r="L44" s="134">
        <f>H44/H44</f>
        <v>1</v>
      </c>
      <c r="M44" s="132">
        <v>0</v>
      </c>
      <c r="N44" s="132">
        <v>13541</v>
      </c>
      <c r="O44" s="132">
        <v>17608</v>
      </c>
      <c r="P44" s="132">
        <v>17983</v>
      </c>
      <c r="Q44" s="132">
        <v>19479</v>
      </c>
      <c r="R44" s="132">
        <v>20873</v>
      </c>
      <c r="S44" s="133">
        <f t="shared" si="4"/>
        <v>7.1564248678063658E-2</v>
      </c>
      <c r="T44" s="132">
        <f t="shared" si="1"/>
        <v>1394</v>
      </c>
      <c r="U44" s="133">
        <f t="shared" si="5"/>
        <v>4.1694585940742358E-2</v>
      </c>
      <c r="V44" s="134">
        <f>IFERROR(R44/R44,"-")</f>
        <v>1</v>
      </c>
    </row>
    <row r="45" spans="2:22" ht="15.75" x14ac:dyDescent="0.25">
      <c r="B45" s="135" t="s">
        <v>62</v>
      </c>
      <c r="C45" s="136">
        <v>52853</v>
      </c>
      <c r="D45" s="136">
        <v>58803</v>
      </c>
      <c r="E45" s="136">
        <v>104421</v>
      </c>
      <c r="F45" s="136">
        <v>126576</v>
      </c>
      <c r="G45" s="136">
        <v>125410</v>
      </c>
      <c r="H45" s="136">
        <v>140761</v>
      </c>
      <c r="I45" s="137">
        <f t="shared" si="2"/>
        <v>0.12240650665816122</v>
      </c>
      <c r="J45" s="136">
        <f t="shared" si="3"/>
        <v>15351</v>
      </c>
      <c r="K45" s="137">
        <f t="shared" si="0"/>
        <v>5.2784873543701337E-2</v>
      </c>
      <c r="L45" s="137">
        <f>H45/H44</f>
        <v>1</v>
      </c>
      <c r="M45" s="136">
        <v>0</v>
      </c>
      <c r="N45" s="136">
        <v>13541</v>
      </c>
      <c r="O45" s="136">
        <v>17608</v>
      </c>
      <c r="P45" s="136">
        <v>17983</v>
      </c>
      <c r="Q45" s="136">
        <v>19479</v>
      </c>
      <c r="R45" s="136">
        <v>20873</v>
      </c>
      <c r="S45" s="137">
        <f t="shared" si="4"/>
        <v>7.1564248678063658E-2</v>
      </c>
      <c r="T45" s="136">
        <f t="shared" si="1"/>
        <v>1394</v>
      </c>
      <c r="U45" s="137">
        <f t="shared" si="5"/>
        <v>4.1694585940742358E-2</v>
      </c>
      <c r="V45" s="137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1" t="s">
        <v>54</v>
      </c>
      <c r="C48" s="132">
        <v>52299</v>
      </c>
      <c r="D48" s="132">
        <v>33859</v>
      </c>
      <c r="E48" s="132">
        <v>122526</v>
      </c>
      <c r="F48" s="132">
        <v>133361</v>
      </c>
      <c r="G48" s="132">
        <v>142422</v>
      </c>
      <c r="H48" s="132">
        <v>136065</v>
      </c>
      <c r="I48" s="133">
        <f t="shared" si="2"/>
        <v>-4.4634958082318765E-2</v>
      </c>
      <c r="J48" s="132">
        <f t="shared" si="3"/>
        <v>-6357</v>
      </c>
      <c r="K48" s="133">
        <f t="shared" si="0"/>
        <v>5.1023890273042403E-2</v>
      </c>
      <c r="L48" s="134">
        <f>H48/H48</f>
        <v>1</v>
      </c>
      <c r="M48" s="132">
        <v>0</v>
      </c>
      <c r="N48" s="132">
        <v>3802</v>
      </c>
      <c r="O48" s="132">
        <v>18886</v>
      </c>
      <c r="P48" s="132">
        <v>21065</v>
      </c>
      <c r="Q48" s="132">
        <v>22841</v>
      </c>
      <c r="R48" s="132">
        <v>23159</v>
      </c>
      <c r="S48" s="133">
        <f t="shared" si="4"/>
        <v>1.3922332647432256E-2</v>
      </c>
      <c r="T48" s="132">
        <f t="shared" si="1"/>
        <v>318</v>
      </c>
      <c r="U48" s="133">
        <f t="shared" si="5"/>
        <v>4.8840374400363547E-2</v>
      </c>
      <c r="V48" s="134">
        <f>IFERROR(R48/R48,"-")</f>
        <v>1</v>
      </c>
    </row>
    <row r="49" spans="2:22" ht="15.75" x14ac:dyDescent="0.25">
      <c r="B49" s="135" t="s">
        <v>62</v>
      </c>
      <c r="C49" s="136">
        <v>39287</v>
      </c>
      <c r="D49" s="136">
        <v>27596</v>
      </c>
      <c r="E49" s="136">
        <v>101147</v>
      </c>
      <c r="F49" s="136">
        <v>110205</v>
      </c>
      <c r="G49" s="136">
        <v>117985</v>
      </c>
      <c r="H49" s="136">
        <v>110668</v>
      </c>
      <c r="I49" s="137">
        <f t="shared" si="2"/>
        <v>-6.201635801161165E-2</v>
      </c>
      <c r="J49" s="136">
        <f t="shared" si="3"/>
        <v>-7317</v>
      </c>
      <c r="K49" s="137">
        <f t="shared" si="0"/>
        <v>4.1500105748995382E-2</v>
      </c>
      <c r="L49" s="137">
        <f>H49/H48</f>
        <v>0.81334656230478075</v>
      </c>
      <c r="M49" s="136">
        <v>0</v>
      </c>
      <c r="N49" s="136">
        <v>2370</v>
      </c>
      <c r="O49" s="136">
        <v>15881</v>
      </c>
      <c r="P49" s="136">
        <v>17783</v>
      </c>
      <c r="Q49" s="136">
        <v>19273</v>
      </c>
      <c r="R49" s="136">
        <v>19200</v>
      </c>
      <c r="S49" s="137">
        <f t="shared" si="4"/>
        <v>-3.7876822497794338E-3</v>
      </c>
      <c r="T49" s="136">
        <f t="shared" si="1"/>
        <v>-73</v>
      </c>
      <c r="U49" s="137">
        <f t="shared" si="5"/>
        <v>4.1230874814225729E-2</v>
      </c>
      <c r="V49" s="137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38" t="s">
        <v>65</v>
      </c>
      <c r="C52" s="139">
        <v>13012</v>
      </c>
      <c r="D52" s="139">
        <v>6263</v>
      </c>
      <c r="E52" s="139">
        <v>21379</v>
      </c>
      <c r="F52" s="139">
        <v>23156</v>
      </c>
      <c r="G52" s="139">
        <v>24437</v>
      </c>
      <c r="H52" s="139">
        <v>25397</v>
      </c>
      <c r="I52" s="140">
        <f t="shared" si="2"/>
        <v>3.9284691246879833E-2</v>
      </c>
      <c r="J52" s="139">
        <f t="shared" si="3"/>
        <v>960</v>
      </c>
      <c r="K52" s="140">
        <f t="shared" si="0"/>
        <v>9.5237845240470215E-3</v>
      </c>
      <c r="L52" s="140">
        <f>H52/H48</f>
        <v>0.18665343769521919</v>
      </c>
      <c r="M52" s="139">
        <v>0</v>
      </c>
      <c r="N52" s="139">
        <v>1432</v>
      </c>
      <c r="O52" s="139">
        <v>3005</v>
      </c>
      <c r="P52" s="139">
        <v>3282</v>
      </c>
      <c r="Q52" s="139">
        <v>3568</v>
      </c>
      <c r="R52" s="139">
        <v>3959</v>
      </c>
      <c r="S52" s="140">
        <f t="shared" si="4"/>
        <v>0.109585201793722</v>
      </c>
      <c r="T52" s="139">
        <f t="shared" si="1"/>
        <v>391</v>
      </c>
      <c r="U52" s="140">
        <f t="shared" si="5"/>
        <v>7.6094995861378193E-3</v>
      </c>
      <c r="V52" s="140">
        <f>IFERROR(R52/R48,"-")</f>
        <v>0.17094865926853492</v>
      </c>
    </row>
    <row r="53" spans="2:22" ht="15.75" x14ac:dyDescent="0.25">
      <c r="B53" s="131" t="s">
        <v>55</v>
      </c>
      <c r="C53" s="132">
        <f t="shared" ref="C53:H56" si="6">C6-C11-C16-C21-C26-C30-C35-C39-C44-C48</f>
        <v>29296</v>
      </c>
      <c r="D53" s="132">
        <f t="shared" si="6"/>
        <v>22293</v>
      </c>
      <c r="E53" s="132">
        <f t="shared" si="6"/>
        <v>52853</v>
      </c>
      <c r="F53" s="132">
        <f t="shared" si="6"/>
        <v>59038</v>
      </c>
      <c r="G53" s="132">
        <f t="shared" si="6"/>
        <v>61781</v>
      </c>
      <c r="H53" s="132">
        <f t="shared" si="6"/>
        <v>59492</v>
      </c>
      <c r="I53" s="133">
        <f t="shared" si="2"/>
        <v>-3.7050225797575331E-2</v>
      </c>
      <c r="J53" s="132">
        <f t="shared" si="3"/>
        <v>-2289</v>
      </c>
      <c r="K53" s="133">
        <f t="shared" si="0"/>
        <v>2.2309288061763414E-2</v>
      </c>
      <c r="L53" s="134">
        <f>H53/H53</f>
        <v>1</v>
      </c>
      <c r="M53" s="132">
        <v>0</v>
      </c>
      <c r="N53" s="132">
        <v>5282</v>
      </c>
      <c r="O53" s="132">
        <v>6967</v>
      </c>
      <c r="P53" s="132">
        <v>9485</v>
      </c>
      <c r="Q53" s="132">
        <v>8136</v>
      </c>
      <c r="R53" s="132">
        <v>9355</v>
      </c>
      <c r="S53" s="133">
        <f t="shared" si="4"/>
        <v>0.14982792527040312</v>
      </c>
      <c r="T53" s="132">
        <f t="shared" si="1"/>
        <v>1219</v>
      </c>
      <c r="U53" s="133">
        <f t="shared" si="5"/>
        <v>2.199150017505095E-2</v>
      </c>
      <c r="V53" s="134">
        <f>IFERROR(R53/R53,"-")</f>
        <v>1</v>
      </c>
    </row>
    <row r="54" spans="2:22" ht="15.75" x14ac:dyDescent="0.25">
      <c r="B54" s="135" t="s">
        <v>62</v>
      </c>
      <c r="C54" s="136">
        <f t="shared" si="6"/>
        <v>22394</v>
      </c>
      <c r="D54" s="136">
        <f t="shared" si="6"/>
        <v>24055</v>
      </c>
      <c r="E54" s="136">
        <f t="shared" si="6"/>
        <v>51491</v>
      </c>
      <c r="F54" s="136">
        <f t="shared" si="6"/>
        <v>54554</v>
      </c>
      <c r="G54" s="136">
        <f t="shared" si="6"/>
        <v>56482</v>
      </c>
      <c r="H54" s="136">
        <f t="shared" si="6"/>
        <v>53731</v>
      </c>
      <c r="I54" s="137">
        <f t="shared" si="2"/>
        <v>-4.8705782373145379E-2</v>
      </c>
      <c r="J54" s="136">
        <f t="shared" si="3"/>
        <v>-2751</v>
      </c>
      <c r="K54" s="137">
        <f t="shared" si="0"/>
        <v>2.0148933585130941E-2</v>
      </c>
      <c r="L54" s="137">
        <f>H54/H53</f>
        <v>0.90316345054797287</v>
      </c>
      <c r="M54" s="136">
        <v>0</v>
      </c>
      <c r="N54" s="136">
        <v>5240</v>
      </c>
      <c r="O54" s="136">
        <v>6638</v>
      </c>
      <c r="P54" s="136">
        <v>8748</v>
      </c>
      <c r="Q54" s="136">
        <v>7126</v>
      </c>
      <c r="R54" s="136">
        <v>8229</v>
      </c>
      <c r="S54" s="137">
        <f t="shared" si="4"/>
        <v>0.15478529329216961</v>
      </c>
      <c r="T54" s="136">
        <f t="shared" si="1"/>
        <v>1103</v>
      </c>
      <c r="U54" s="137">
        <f t="shared" si="5"/>
        <v>2.0282724673837186E-2</v>
      </c>
      <c r="V54" s="137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38" t="s">
        <v>65</v>
      </c>
      <c r="C57" s="139">
        <f>C53-C54</f>
        <v>6902</v>
      </c>
      <c r="D57" s="139">
        <f t="shared" ref="D57:H57" si="7">D53-D54</f>
        <v>-1762</v>
      </c>
      <c r="E57" s="139">
        <f t="shared" si="7"/>
        <v>1362</v>
      </c>
      <c r="F57" s="139">
        <f t="shared" si="7"/>
        <v>4484</v>
      </c>
      <c r="G57" s="139">
        <f t="shared" si="7"/>
        <v>5299</v>
      </c>
      <c r="H57" s="139">
        <f t="shared" si="7"/>
        <v>5761</v>
      </c>
      <c r="I57" s="140">
        <f t="shared" si="2"/>
        <v>8.7186261558784617E-2</v>
      </c>
      <c r="J57" s="139">
        <f t="shared" si="3"/>
        <v>462</v>
      </c>
      <c r="K57" s="140">
        <f t="shared" si="0"/>
        <v>2.160354476632472E-3</v>
      </c>
      <c r="L57" s="140">
        <f>H57/H53</f>
        <v>9.683654945202716E-2</v>
      </c>
      <c r="M57" s="139">
        <v>0</v>
      </c>
      <c r="N57" s="139">
        <v>105</v>
      </c>
      <c r="O57" s="139">
        <v>745</v>
      </c>
      <c r="P57" s="139">
        <v>1161</v>
      </c>
      <c r="Q57" s="139">
        <v>4318</v>
      </c>
      <c r="R57" s="139">
        <v>4003</v>
      </c>
      <c r="S57" s="140">
        <f t="shared" si="4"/>
        <v>-7.295044001852713E-2</v>
      </c>
      <c r="T57" s="139">
        <f t="shared" si="1"/>
        <v>-315</v>
      </c>
      <c r="U57" s="140">
        <f t="shared" si="5"/>
        <v>2.6918430894290091E-3</v>
      </c>
      <c r="V57" s="140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ED208-84C3-49CD-B3A2-5D58954F4EC0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  <c r="N3" s="142" t="s">
        <v>262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308" t="s">
        <v>45</v>
      </c>
      <c r="D5" s="309"/>
      <c r="E5" s="309"/>
      <c r="F5" s="309"/>
      <c r="G5" s="309"/>
      <c r="H5" s="309"/>
      <c r="I5" s="309"/>
      <c r="J5" s="309"/>
      <c r="K5" s="309"/>
      <c r="N5" s="144"/>
      <c r="O5" s="308" t="s">
        <v>45</v>
      </c>
      <c r="P5" s="309"/>
      <c r="Q5" s="309"/>
      <c r="R5" s="309"/>
      <c r="S5" s="309"/>
      <c r="T5" s="309"/>
      <c r="U5" s="309"/>
      <c r="V5" s="309"/>
      <c r="W5" s="309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45</v>
      </c>
      <c r="C7" s="152"/>
      <c r="D7" s="152"/>
      <c r="E7" s="152"/>
      <c r="F7" s="152"/>
      <c r="G7" s="152"/>
      <c r="H7" s="153"/>
      <c r="I7" s="153"/>
      <c r="J7" s="153"/>
      <c r="K7" s="152"/>
      <c r="L7" s="81"/>
      <c r="N7" s="154" t="s">
        <v>54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70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81"/>
      <c r="N8" s="155" t="s">
        <v>70</v>
      </c>
      <c r="O8" s="156">
        <v>250224</v>
      </c>
      <c r="P8" s="156">
        <v>96681</v>
      </c>
      <c r="Q8" s="156">
        <v>140346</v>
      </c>
      <c r="R8" s="156">
        <v>257117</v>
      </c>
      <c r="S8" s="156">
        <v>278594</v>
      </c>
      <c r="T8" s="156">
        <v>287810</v>
      </c>
      <c r="U8" s="157">
        <f>IFERROR(T8/S8-1,"-")</f>
        <v>3.3080396562739978E-2</v>
      </c>
      <c r="V8" s="156">
        <f>T8-S8</f>
        <v>9216</v>
      </c>
      <c r="W8" s="157">
        <f>T8/T$8</f>
        <v>1</v>
      </c>
    </row>
    <row r="9" spans="1:23" x14ac:dyDescent="0.25">
      <c r="A9" s="1" t="s">
        <v>98</v>
      </c>
      <c r="B9" s="158" t="s">
        <v>99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81"/>
      <c r="N9" s="158" t="s">
        <v>99</v>
      </c>
      <c r="O9" s="159">
        <v>45577</v>
      </c>
      <c r="P9" s="159">
        <v>26839</v>
      </c>
      <c r="Q9" s="159">
        <v>45216</v>
      </c>
      <c r="R9" s="159">
        <v>29061</v>
      </c>
      <c r="S9" s="159">
        <v>32018</v>
      </c>
      <c r="T9" s="159">
        <v>29188</v>
      </c>
      <c r="U9" s="160">
        <f>IFERROR(T9/S9-1,"-")</f>
        <v>-8.838778187269658E-2</v>
      </c>
      <c r="V9" s="159">
        <f t="shared" ref="V9:V19" si="2">T9-S9</f>
        <v>-2830</v>
      </c>
      <c r="W9" s="160">
        <f>T9/T$8</f>
        <v>0.10141412737569924</v>
      </c>
    </row>
    <row r="10" spans="1:23" x14ac:dyDescent="0.25">
      <c r="A10" s="161" t="s">
        <v>105</v>
      </c>
      <c r="B10" s="162" t="s">
        <v>105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81"/>
      <c r="N10" s="162" t="s">
        <v>105</v>
      </c>
      <c r="O10" s="163">
        <v>24890</v>
      </c>
      <c r="P10" s="163">
        <v>20058</v>
      </c>
      <c r="Q10" s="163">
        <v>34195</v>
      </c>
      <c r="R10" s="163">
        <v>19943</v>
      </c>
      <c r="S10" s="163">
        <v>20738</v>
      </c>
      <c r="T10" s="163">
        <v>18376</v>
      </c>
      <c r="U10" s="164">
        <f>IFERROR(T10/S10-1,"-")</f>
        <v>-0.1138971935577201</v>
      </c>
      <c r="V10" s="163">
        <f t="shared" si="2"/>
        <v>-2362</v>
      </c>
      <c r="W10" s="164">
        <f>T10/T$8</f>
        <v>6.3847677287099128E-2</v>
      </c>
    </row>
    <row r="11" spans="1:23" x14ac:dyDescent="0.25">
      <c r="A11" s="161" t="s">
        <v>102</v>
      </c>
      <c r="B11" s="162" t="s">
        <v>102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81"/>
      <c r="N11" s="162" t="s">
        <v>102</v>
      </c>
      <c r="O11" s="163">
        <v>20687</v>
      </c>
      <c r="P11" s="163">
        <v>6781</v>
      </c>
      <c r="Q11" s="163">
        <v>11021</v>
      </c>
      <c r="R11" s="163">
        <v>9118</v>
      </c>
      <c r="S11" s="163">
        <v>11280</v>
      </c>
      <c r="T11" s="163">
        <v>10812</v>
      </c>
      <c r="U11" s="164">
        <f>IFERROR(T11/S11-1,"-")</f>
        <v>-4.1489361702127692E-2</v>
      </c>
      <c r="V11" s="163">
        <f t="shared" si="2"/>
        <v>-468</v>
      </c>
      <c r="W11" s="164">
        <f>T11/T$8</f>
        <v>3.7566450088600122E-2</v>
      </c>
    </row>
    <row r="12" spans="1:23" x14ac:dyDescent="0.25">
      <c r="A12" s="1"/>
      <c r="B12" s="158" t="s">
        <v>109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81"/>
      <c r="N12" s="158" t="s">
        <v>109</v>
      </c>
      <c r="O12" s="159">
        <v>204647</v>
      </c>
      <c r="P12" s="159">
        <v>69842</v>
      </c>
      <c r="Q12" s="159">
        <v>95130</v>
      </c>
      <c r="R12" s="159">
        <v>228056</v>
      </c>
      <c r="S12" s="159">
        <v>246576</v>
      </c>
      <c r="T12" s="159">
        <v>258622</v>
      </c>
      <c r="U12" s="160">
        <f>IFERROR(T12/S12-1,"-")</f>
        <v>4.8853091947310467E-2</v>
      </c>
      <c r="V12" s="159">
        <f t="shared" si="2"/>
        <v>12046</v>
      </c>
      <c r="W12" s="160">
        <f>T12/T$8</f>
        <v>0.89858587262430079</v>
      </c>
    </row>
    <row r="13" spans="1:23" s="57" customFormat="1" x14ac:dyDescent="0.25">
      <c r="B13" s="162" t="s">
        <v>112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112</v>
      </c>
      <c r="O13" s="163">
        <v>100583</v>
      </c>
      <c r="P13" s="163">
        <v>26093</v>
      </c>
      <c r="Q13" s="163">
        <v>26467</v>
      </c>
      <c r="R13" s="163">
        <v>96562</v>
      </c>
      <c r="S13" s="163">
        <v>105830</v>
      </c>
      <c r="T13" s="163">
        <v>116159</v>
      </c>
      <c r="U13" s="164">
        <f t="shared" ref="U13:U20" si="4">IFERROR(T13/S13-1,"-")</f>
        <v>9.7599924407067995E-2</v>
      </c>
      <c r="V13" s="163">
        <f t="shared" si="2"/>
        <v>10329</v>
      </c>
      <c r="W13" s="164">
        <f t="shared" ref="W13:W20" si="5">T13/T$8</f>
        <v>0.40359612244188875</v>
      </c>
    </row>
    <row r="14" spans="1:23" s="57" customFormat="1" x14ac:dyDescent="0.25">
      <c r="B14" s="162" t="s">
        <v>115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115</v>
      </c>
      <c r="O14" s="163">
        <v>15093</v>
      </c>
      <c r="P14" s="163">
        <v>6042</v>
      </c>
      <c r="Q14" s="163">
        <v>9298</v>
      </c>
      <c r="R14" s="163">
        <v>16587</v>
      </c>
      <c r="S14" s="163">
        <v>20785</v>
      </c>
      <c r="T14" s="163">
        <v>21459</v>
      </c>
      <c r="U14" s="164">
        <f t="shared" si="4"/>
        <v>3.2427231176329174E-2</v>
      </c>
      <c r="V14" s="163">
        <f t="shared" si="2"/>
        <v>674</v>
      </c>
      <c r="W14" s="164">
        <f t="shared" si="5"/>
        <v>7.4559605295159995E-2</v>
      </c>
    </row>
    <row r="15" spans="1:23" x14ac:dyDescent="0.25">
      <c r="A15" s="1"/>
      <c r="B15" s="162" t="s">
        <v>118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81"/>
      <c r="N15" s="162" t="s">
        <v>118</v>
      </c>
      <c r="O15" s="163">
        <v>19622</v>
      </c>
      <c r="P15" s="163">
        <v>6586</v>
      </c>
      <c r="Q15" s="163">
        <v>15246</v>
      </c>
      <c r="R15" s="163">
        <v>26940</v>
      </c>
      <c r="S15" s="163">
        <v>25089</v>
      </c>
      <c r="T15" s="163">
        <v>24579</v>
      </c>
      <c r="U15" s="164">
        <f t="shared" si="4"/>
        <v>-2.0327633624297459E-2</v>
      </c>
      <c r="V15" s="163">
        <f t="shared" si="2"/>
        <v>-510</v>
      </c>
      <c r="W15" s="164">
        <f t="shared" si="5"/>
        <v>8.5400090337375348E-2</v>
      </c>
    </row>
    <row r="16" spans="1:23" x14ac:dyDescent="0.25">
      <c r="A16" s="1"/>
      <c r="B16" s="162" t="s">
        <v>125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81"/>
      <c r="N16" s="162" t="s">
        <v>125</v>
      </c>
      <c r="O16" s="163">
        <v>3955</v>
      </c>
      <c r="P16" s="163">
        <v>1273</v>
      </c>
      <c r="Q16" s="163">
        <v>4366</v>
      </c>
      <c r="R16" s="163">
        <v>9965</v>
      </c>
      <c r="S16" s="163">
        <v>8878</v>
      </c>
      <c r="T16" s="163">
        <v>6534</v>
      </c>
      <c r="U16" s="164">
        <f t="shared" si="4"/>
        <v>-0.26402342870015771</v>
      </c>
      <c r="V16" s="163">
        <f t="shared" si="2"/>
        <v>-2344</v>
      </c>
      <c r="W16" s="164">
        <f t="shared" si="5"/>
        <v>2.27024773287933E-2</v>
      </c>
    </row>
    <row r="17" spans="1:23" x14ac:dyDescent="0.25">
      <c r="A17" s="1"/>
      <c r="B17" s="162" t="s">
        <v>121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81"/>
      <c r="N17" s="162" t="s">
        <v>121</v>
      </c>
      <c r="O17" s="163">
        <v>4225</v>
      </c>
      <c r="P17" s="163">
        <v>1935</v>
      </c>
      <c r="Q17" s="163">
        <v>3344</v>
      </c>
      <c r="R17" s="163">
        <v>4569</v>
      </c>
      <c r="S17" s="163">
        <v>5490</v>
      </c>
      <c r="T17" s="163">
        <v>5563</v>
      </c>
      <c r="U17" s="164">
        <f t="shared" si="4"/>
        <v>1.3296903460837894E-2</v>
      </c>
      <c r="V17" s="163">
        <f t="shared" si="2"/>
        <v>73</v>
      </c>
      <c r="W17" s="164">
        <f t="shared" si="5"/>
        <v>1.9328723810847433E-2</v>
      </c>
    </row>
    <row r="18" spans="1:23" x14ac:dyDescent="0.25">
      <c r="A18" s="1"/>
      <c r="B18" s="162" t="s">
        <v>130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81"/>
      <c r="N18" s="162" t="s">
        <v>130</v>
      </c>
      <c r="O18" s="163">
        <v>2428</v>
      </c>
      <c r="P18" s="163">
        <v>1979</v>
      </c>
      <c r="Q18" s="163">
        <v>1422</v>
      </c>
      <c r="R18" s="163">
        <v>3324</v>
      </c>
      <c r="S18" s="163">
        <v>3691</v>
      </c>
      <c r="T18" s="163">
        <v>3402</v>
      </c>
      <c r="U18" s="164">
        <f t="shared" si="4"/>
        <v>-7.8298564074776533E-2</v>
      </c>
      <c r="V18" s="163">
        <f t="shared" si="2"/>
        <v>-289</v>
      </c>
      <c r="W18" s="164">
        <f t="shared" si="5"/>
        <v>1.1820298113338661E-2</v>
      </c>
    </row>
    <row r="19" spans="1:23" x14ac:dyDescent="0.25">
      <c r="A19" s="161" t="s">
        <v>146</v>
      </c>
      <c r="B19" s="162" t="s">
        <v>133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81"/>
      <c r="N19" s="162" t="s">
        <v>133</v>
      </c>
      <c r="O19" s="163">
        <v>6221</v>
      </c>
      <c r="P19" s="163">
        <v>4050</v>
      </c>
      <c r="Q19" s="163">
        <v>947</v>
      </c>
      <c r="R19" s="163">
        <v>2079</v>
      </c>
      <c r="S19" s="163">
        <v>2885</v>
      </c>
      <c r="T19" s="163">
        <v>2731</v>
      </c>
      <c r="U19" s="164">
        <f t="shared" si="4"/>
        <v>-5.3379549393414161E-2</v>
      </c>
      <c r="V19" s="163">
        <f t="shared" si="2"/>
        <v>-154</v>
      </c>
      <c r="W19" s="164">
        <f t="shared" si="5"/>
        <v>9.4888989263750383E-3</v>
      </c>
    </row>
    <row r="20" spans="1:23" x14ac:dyDescent="0.25">
      <c r="A20" s="166" t="s">
        <v>147</v>
      </c>
      <c r="B20" s="167" t="s">
        <v>147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81"/>
      <c r="N20" s="167" t="s">
        <v>147</v>
      </c>
      <c r="O20" s="168">
        <f t="shared" ref="O20:T20" si="7">O12-SUM(O13:O19)</f>
        <v>52520</v>
      </c>
      <c r="P20" s="168">
        <f t="shared" si="7"/>
        <v>21884</v>
      </c>
      <c r="Q20" s="168">
        <f t="shared" si="7"/>
        <v>34040</v>
      </c>
      <c r="R20" s="168">
        <f t="shared" si="7"/>
        <v>68030</v>
      </c>
      <c r="S20" s="168">
        <f t="shared" si="7"/>
        <v>73928</v>
      </c>
      <c r="T20" s="168">
        <f t="shared" si="7"/>
        <v>78195</v>
      </c>
      <c r="U20" s="169">
        <f t="shared" si="4"/>
        <v>5.7718320528081346E-2</v>
      </c>
      <c r="V20" s="168">
        <f>T20-S20</f>
        <v>4267</v>
      </c>
      <c r="W20" s="169">
        <f t="shared" si="5"/>
        <v>0.27168965637052223</v>
      </c>
    </row>
    <row r="21" spans="1:23" x14ac:dyDescent="0.25">
      <c r="B21" s="154" t="s">
        <v>46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70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7"/>
      <c r="M22" s="107"/>
      <c r="N22" s="107"/>
    </row>
    <row r="23" spans="1:23" x14ac:dyDescent="0.25">
      <c r="B23" s="158" t="s">
        <v>99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105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102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109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112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115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118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125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121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130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133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147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47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70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7"/>
      <c r="M36" s="107"/>
      <c r="N36" s="107"/>
    </row>
    <row r="37" spans="2:14" x14ac:dyDescent="0.25">
      <c r="B37" s="158" t="s">
        <v>99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105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102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109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112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115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118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125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121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130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133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147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48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70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7"/>
      <c r="M50" s="107"/>
      <c r="N50" s="107"/>
    </row>
    <row r="51" spans="2:14" x14ac:dyDescent="0.25">
      <c r="B51" s="158" t="s">
        <v>99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105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102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109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112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115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118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125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121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130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133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147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49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70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7"/>
      <c r="M64" s="107"/>
      <c r="N64" s="107"/>
    </row>
    <row r="65" spans="2:14" x14ac:dyDescent="0.25">
      <c r="B65" s="158" t="s">
        <v>99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105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102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109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112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115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118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125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121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130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133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147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50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70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7"/>
      <c r="M78" s="107"/>
      <c r="N78" s="107"/>
    </row>
    <row r="79" spans="2:14" x14ac:dyDescent="0.25">
      <c r="B79" s="158" t="s">
        <v>99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105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102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109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112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115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118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125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121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130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133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147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51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70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7"/>
      <c r="M92" s="107"/>
      <c r="N92" s="107"/>
    </row>
    <row r="93" spans="2:14" x14ac:dyDescent="0.25">
      <c r="B93" s="158" t="s">
        <v>99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105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102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109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112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115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118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125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121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130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133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147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52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70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7"/>
      <c r="M106" s="107"/>
      <c r="N106" s="107"/>
    </row>
    <row r="107" spans="2:14" x14ac:dyDescent="0.25">
      <c r="B107" s="158" t="s">
        <v>99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105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102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109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112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115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118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125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121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130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133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147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53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70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7"/>
      <c r="M120" s="107"/>
      <c r="N120" s="107"/>
    </row>
    <row r="121" spans="2:14" x14ac:dyDescent="0.25">
      <c r="B121" s="158" t="s">
        <v>99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105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102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109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112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115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118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125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121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130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133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147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54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70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7"/>
      <c r="M134" s="107"/>
      <c r="N134" s="107"/>
    </row>
    <row r="135" spans="2:14" x14ac:dyDescent="0.25">
      <c r="B135" s="158" t="s">
        <v>99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105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102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109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112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115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118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125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121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130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133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147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55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70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7"/>
      <c r="M148" s="107"/>
      <c r="N148" s="107"/>
    </row>
    <row r="149" spans="2:14" x14ac:dyDescent="0.25">
      <c r="B149" s="158" t="s">
        <v>99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105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102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109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112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115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118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125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121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130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133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147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D275-A160-4358-A39F-F53FA4CB3204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0"/>
      <c r="D6" s="280"/>
      <c r="E6" s="280"/>
      <c r="F6" s="280"/>
      <c r="G6" s="280"/>
      <c r="H6" s="280"/>
      <c r="I6" s="280"/>
      <c r="J6" s="280"/>
      <c r="M6" s="280" t="s">
        <v>262</v>
      </c>
      <c r="N6" s="280"/>
      <c r="O6" s="280"/>
      <c r="P6" s="280"/>
      <c r="Q6" s="280"/>
      <c r="R6" s="280"/>
      <c r="S6" s="280"/>
      <c r="T6" s="280"/>
    </row>
    <row r="7" spans="1:20" ht="6" customHeight="1" x14ac:dyDescent="0.25"/>
    <row r="8" spans="1:20" ht="15.75" x14ac:dyDescent="0.25">
      <c r="B8" s="144"/>
      <c r="C8" s="310" t="s">
        <v>45</v>
      </c>
      <c r="D8" s="311"/>
      <c r="E8" s="311"/>
      <c r="F8" s="311"/>
      <c r="G8" s="311"/>
      <c r="H8" s="311"/>
      <c r="I8" s="311"/>
      <c r="J8" s="311"/>
    </row>
    <row r="9" spans="1:20" s="145" customFormat="1" ht="72" customHeight="1" x14ac:dyDescent="0.25">
      <c r="A9"/>
      <c r="B9" s="146"/>
      <c r="C9" s="171" t="s">
        <v>261</v>
      </c>
      <c r="D9" s="171" t="s">
        <v>226</v>
      </c>
      <c r="E9" s="171" t="s">
        <v>227</v>
      </c>
      <c r="F9" s="171" t="s">
        <v>228</v>
      </c>
      <c r="G9" s="171" t="s">
        <v>229</v>
      </c>
      <c r="H9" s="171" t="s">
        <v>230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261</v>
      </c>
      <c r="O9" s="171" t="s">
        <v>226</v>
      </c>
      <c r="P9" s="171" t="s">
        <v>227</v>
      </c>
      <c r="Q9" s="171" t="s">
        <v>228</v>
      </c>
      <c r="R9" s="171" t="s">
        <v>229</v>
      </c>
      <c r="S9" s="171" t="s">
        <v>230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45</v>
      </c>
      <c r="C10" s="152"/>
      <c r="D10" s="152"/>
      <c r="E10" s="152"/>
      <c r="F10" s="152"/>
      <c r="G10" s="152"/>
      <c r="H10" s="152"/>
      <c r="I10" s="153"/>
      <c r="J10" s="153"/>
      <c r="M10" s="154" t="s">
        <v>54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70</v>
      </c>
      <c r="C11" s="175">
        <v>4661</v>
      </c>
      <c r="D11" s="175">
        <v>142483</v>
      </c>
      <c r="E11" s="175">
        <v>381871</v>
      </c>
      <c r="F11" s="175">
        <v>431303</v>
      </c>
      <c r="G11" s="175">
        <v>446421</v>
      </c>
      <c r="H11" s="175">
        <v>437805</v>
      </c>
      <c r="I11" s="176">
        <f t="shared" ref="I11:I23" si="0">IFERROR(H11/G11-1,"-")</f>
        <v>-1.9300167330837947E-2</v>
      </c>
      <c r="J11" s="176">
        <f>H11/H11</f>
        <v>1</v>
      </c>
      <c r="K11" s="81"/>
      <c r="L11" s="81"/>
      <c r="M11" s="155" t="s">
        <v>70</v>
      </c>
      <c r="N11" s="175">
        <v>0</v>
      </c>
      <c r="O11" s="175">
        <v>3802</v>
      </c>
      <c r="P11" s="175">
        <v>18886</v>
      </c>
      <c r="Q11" s="175">
        <v>21065</v>
      </c>
      <c r="R11" s="175">
        <v>22841</v>
      </c>
      <c r="S11" s="176">
        <f t="shared" ref="S11:S23" si="1">IFERROR(R11/Q11-1,"-")</f>
        <v>8.4310467600284822E-2</v>
      </c>
      <c r="T11" s="176">
        <f>R11/R11</f>
        <v>1</v>
      </c>
    </row>
    <row r="12" spans="1:20" x14ac:dyDescent="0.25">
      <c r="B12" s="158" t="s">
        <v>99</v>
      </c>
      <c r="C12" s="159">
        <v>3723</v>
      </c>
      <c r="D12" s="159">
        <v>78711</v>
      </c>
      <c r="E12" s="159">
        <v>101392</v>
      </c>
      <c r="F12" s="159">
        <v>118625</v>
      </c>
      <c r="G12" s="159">
        <v>112853</v>
      </c>
      <c r="H12" s="159">
        <v>107331</v>
      </c>
      <c r="I12" s="160">
        <f t="shared" si="0"/>
        <v>-4.8930910122017113E-2</v>
      </c>
      <c r="J12" s="160">
        <f>H12/H11</f>
        <v>0.24515709048549011</v>
      </c>
      <c r="K12" s="81"/>
      <c r="L12" s="81"/>
      <c r="M12" s="158" t="s">
        <v>99</v>
      </c>
      <c r="N12" s="159">
        <v>0</v>
      </c>
      <c r="O12" s="159">
        <v>2007</v>
      </c>
      <c r="P12" s="159">
        <v>1981</v>
      </c>
      <c r="Q12" s="159">
        <v>3499</v>
      </c>
      <c r="R12" s="159">
        <v>2734</v>
      </c>
      <c r="S12" s="160">
        <f t="shared" si="1"/>
        <v>-0.21863389539868539</v>
      </c>
      <c r="T12" s="160">
        <f>R12/R11</f>
        <v>0.11969703603169739</v>
      </c>
    </row>
    <row r="13" spans="1:20" x14ac:dyDescent="0.25">
      <c r="B13" s="162" t="s">
        <v>105</v>
      </c>
      <c r="C13" s="163">
        <v>2279</v>
      </c>
      <c r="D13" s="163">
        <v>43273</v>
      </c>
      <c r="E13" s="163">
        <v>39451</v>
      </c>
      <c r="F13" s="163">
        <v>51886</v>
      </c>
      <c r="G13" s="163">
        <v>48022</v>
      </c>
      <c r="H13" s="163">
        <v>41036</v>
      </c>
      <c r="I13" s="164">
        <f t="shared" si="0"/>
        <v>-0.14547499062929492</v>
      </c>
      <c r="J13" s="164">
        <f>H13/H11</f>
        <v>9.373122737291717E-2</v>
      </c>
      <c r="K13" s="81"/>
      <c r="L13" s="81"/>
      <c r="M13" s="162" t="s">
        <v>105</v>
      </c>
      <c r="N13" s="163">
        <v>0</v>
      </c>
      <c r="O13" s="163">
        <v>1157</v>
      </c>
      <c r="P13" s="163">
        <v>1245</v>
      </c>
      <c r="Q13" s="163">
        <v>2218</v>
      </c>
      <c r="R13" s="163">
        <v>1876</v>
      </c>
      <c r="S13" s="164">
        <f t="shared" si="1"/>
        <v>-0.15419296663660953</v>
      </c>
      <c r="T13" s="164">
        <f>R13/R11</f>
        <v>8.2133006435795283E-2</v>
      </c>
    </row>
    <row r="14" spans="1:20" x14ac:dyDescent="0.25">
      <c r="B14" s="162" t="s">
        <v>102</v>
      </c>
      <c r="C14" s="163">
        <v>1444</v>
      </c>
      <c r="D14" s="163">
        <v>35438</v>
      </c>
      <c r="E14" s="163">
        <v>61941</v>
      </c>
      <c r="F14" s="163">
        <v>66739</v>
      </c>
      <c r="G14" s="163">
        <v>64831</v>
      </c>
      <c r="H14" s="163">
        <v>66295</v>
      </c>
      <c r="I14" s="164">
        <f t="shared" si="0"/>
        <v>2.2581789575974565E-2</v>
      </c>
      <c r="J14" s="164">
        <f>H14/H11</f>
        <v>0.15142586311257294</v>
      </c>
      <c r="K14" s="81"/>
      <c r="L14" s="81"/>
      <c r="M14" s="162" t="s">
        <v>102</v>
      </c>
      <c r="N14" s="163">
        <v>0</v>
      </c>
      <c r="O14" s="163">
        <v>850</v>
      </c>
      <c r="P14" s="163">
        <v>736</v>
      </c>
      <c r="Q14" s="163">
        <v>1281</v>
      </c>
      <c r="R14" s="163">
        <v>858</v>
      </c>
      <c r="S14" s="164">
        <f t="shared" si="1"/>
        <v>-0.33021077283372369</v>
      </c>
      <c r="T14" s="164">
        <f>R14/R11</f>
        <v>3.7564029595902104E-2</v>
      </c>
    </row>
    <row r="15" spans="1:20" x14ac:dyDescent="0.25">
      <c r="B15" s="158" t="s">
        <v>109</v>
      </c>
      <c r="C15" s="159">
        <v>938</v>
      </c>
      <c r="D15" s="159">
        <v>63772</v>
      </c>
      <c r="E15" s="159">
        <v>280479</v>
      </c>
      <c r="F15" s="159">
        <v>312678</v>
      </c>
      <c r="G15" s="159">
        <v>333568</v>
      </c>
      <c r="H15" s="159">
        <v>330474</v>
      </c>
      <c r="I15" s="160">
        <f t="shared" si="0"/>
        <v>-9.2754700690713676E-3</v>
      </c>
      <c r="J15" s="160">
        <f>H15/H11</f>
        <v>0.75484290951450983</v>
      </c>
      <c r="K15" s="81"/>
      <c r="L15" s="81"/>
      <c r="M15" s="158" t="s">
        <v>109</v>
      </c>
      <c r="N15" s="159">
        <v>0</v>
      </c>
      <c r="O15" s="159">
        <v>1795</v>
      </c>
      <c r="P15" s="159">
        <v>16905</v>
      </c>
      <c r="Q15" s="159">
        <v>17566</v>
      </c>
      <c r="R15" s="159">
        <v>20107</v>
      </c>
      <c r="S15" s="160">
        <f t="shared" si="1"/>
        <v>0.14465444608903555</v>
      </c>
      <c r="T15" s="160">
        <f>R15/R11</f>
        <v>0.88030296396830265</v>
      </c>
    </row>
    <row r="16" spans="1:20" x14ac:dyDescent="0.25">
      <c r="B16" s="162" t="s">
        <v>112</v>
      </c>
      <c r="C16" s="163">
        <v>122</v>
      </c>
      <c r="D16" s="163">
        <v>5286</v>
      </c>
      <c r="E16" s="163">
        <v>147240</v>
      </c>
      <c r="F16" s="163">
        <v>168411</v>
      </c>
      <c r="G16" s="163">
        <v>184316</v>
      </c>
      <c r="H16" s="163">
        <v>180359</v>
      </c>
      <c r="I16" s="164">
        <f t="shared" si="0"/>
        <v>-2.1468564856008121E-2</v>
      </c>
      <c r="J16" s="164">
        <f>H16/H11</f>
        <v>0.41196194652870571</v>
      </c>
      <c r="K16" s="81"/>
      <c r="L16" s="81"/>
      <c r="M16" s="162" t="s">
        <v>112</v>
      </c>
      <c r="N16" s="163">
        <v>0</v>
      </c>
      <c r="O16" s="163">
        <v>90</v>
      </c>
      <c r="P16" s="163">
        <v>7353</v>
      </c>
      <c r="Q16" s="163">
        <v>8301</v>
      </c>
      <c r="R16" s="163">
        <v>10338</v>
      </c>
      <c r="S16" s="164">
        <f t="shared" si="1"/>
        <v>0.24539212143115297</v>
      </c>
      <c r="T16" s="164">
        <f>R16/R11</f>
        <v>0.45260715380237293</v>
      </c>
    </row>
    <row r="17" spans="1:20" x14ac:dyDescent="0.25">
      <c r="B17" s="162" t="s">
        <v>115</v>
      </c>
      <c r="C17" s="163">
        <v>152</v>
      </c>
      <c r="D17" s="163">
        <v>11388</v>
      </c>
      <c r="E17" s="163">
        <v>28586</v>
      </c>
      <c r="F17" s="163">
        <v>29614</v>
      </c>
      <c r="G17" s="163">
        <v>26950</v>
      </c>
      <c r="H17" s="163">
        <v>29135</v>
      </c>
      <c r="I17" s="164">
        <f t="shared" si="0"/>
        <v>8.1076066790352508E-2</v>
      </c>
      <c r="J17" s="164">
        <f>H17/H11</f>
        <v>6.6547892326492386E-2</v>
      </c>
      <c r="K17" s="81"/>
      <c r="L17" s="81"/>
      <c r="M17" s="162" t="s">
        <v>115</v>
      </c>
      <c r="N17" s="163">
        <v>0</v>
      </c>
      <c r="O17" s="163">
        <v>231</v>
      </c>
      <c r="P17" s="163">
        <v>1321</v>
      </c>
      <c r="Q17" s="163">
        <v>1398</v>
      </c>
      <c r="R17" s="163">
        <v>1391</v>
      </c>
      <c r="S17" s="164">
        <f t="shared" si="1"/>
        <v>-5.0071530758225569E-3</v>
      </c>
      <c r="T17" s="164">
        <f>R17/R11</f>
        <v>6.0899260102447353E-2</v>
      </c>
    </row>
    <row r="18" spans="1:20" x14ac:dyDescent="0.25">
      <c r="B18" s="162" t="s">
        <v>118</v>
      </c>
      <c r="C18" s="163">
        <v>38</v>
      </c>
      <c r="D18" s="163">
        <v>7599</v>
      </c>
      <c r="E18" s="163">
        <v>11317</v>
      </c>
      <c r="F18" s="163">
        <v>12929</v>
      </c>
      <c r="G18" s="163">
        <v>15088</v>
      </c>
      <c r="H18" s="163">
        <v>14012</v>
      </c>
      <c r="I18" s="164">
        <f t="shared" si="0"/>
        <v>-7.1314952279957544E-2</v>
      </c>
      <c r="J18" s="164">
        <f>H18/H11</f>
        <v>3.2005116433115197E-2</v>
      </c>
      <c r="K18" s="81"/>
      <c r="L18" s="81"/>
      <c r="M18" s="162" t="s">
        <v>118</v>
      </c>
      <c r="N18" s="163">
        <v>0</v>
      </c>
      <c r="O18" s="163">
        <v>377</v>
      </c>
      <c r="P18" s="163">
        <v>1955</v>
      </c>
      <c r="Q18" s="163">
        <v>1820</v>
      </c>
      <c r="R18" s="163">
        <v>1716</v>
      </c>
      <c r="S18" s="164">
        <f t="shared" si="1"/>
        <v>-5.7142857142857162E-2</v>
      </c>
      <c r="T18" s="164">
        <f>R18/R11</f>
        <v>7.5128059191804208E-2</v>
      </c>
    </row>
    <row r="19" spans="1:20" x14ac:dyDescent="0.25">
      <c r="B19" s="162" t="s">
        <v>125</v>
      </c>
      <c r="C19" s="163">
        <v>28</v>
      </c>
      <c r="D19" s="163">
        <v>5971</v>
      </c>
      <c r="E19" s="163">
        <v>11750</v>
      </c>
      <c r="F19" s="163">
        <v>11182</v>
      </c>
      <c r="G19" s="163">
        <v>11624</v>
      </c>
      <c r="H19" s="163">
        <v>9836</v>
      </c>
      <c r="I19" s="164">
        <f t="shared" si="0"/>
        <v>-0.15381968341362695</v>
      </c>
      <c r="J19" s="164">
        <f>H19/H11</f>
        <v>2.2466623268350066E-2</v>
      </c>
      <c r="K19" s="81"/>
      <c r="L19" s="81"/>
      <c r="M19" s="162" t="s">
        <v>125</v>
      </c>
      <c r="N19" s="163">
        <v>0</v>
      </c>
      <c r="O19" s="163">
        <v>48</v>
      </c>
      <c r="P19" s="163">
        <v>664</v>
      </c>
      <c r="Q19" s="163">
        <v>493</v>
      </c>
      <c r="R19" s="163">
        <v>432</v>
      </c>
      <c r="S19" s="164">
        <f t="shared" si="1"/>
        <v>-0.12373225152129819</v>
      </c>
      <c r="T19" s="164">
        <f>R19/R11</f>
        <v>1.8913357558775885E-2</v>
      </c>
    </row>
    <row r="20" spans="1:20" x14ac:dyDescent="0.25">
      <c r="B20" s="162" t="s">
        <v>121</v>
      </c>
      <c r="C20" s="163">
        <v>17</v>
      </c>
      <c r="D20" s="163">
        <v>5753</v>
      </c>
      <c r="E20" s="163">
        <v>8661</v>
      </c>
      <c r="F20" s="163">
        <v>9490</v>
      </c>
      <c r="G20" s="163">
        <v>9964</v>
      </c>
      <c r="H20" s="163">
        <v>8994</v>
      </c>
      <c r="I20" s="164">
        <f t="shared" si="0"/>
        <v>-9.7350461661983134E-2</v>
      </c>
      <c r="J20" s="164">
        <f>H20/H11</f>
        <v>2.0543392606297325E-2</v>
      </c>
      <c r="K20" s="81"/>
      <c r="L20" s="81"/>
      <c r="M20" s="162" t="s">
        <v>121</v>
      </c>
      <c r="N20" s="163">
        <v>0</v>
      </c>
      <c r="O20" s="163">
        <v>86</v>
      </c>
      <c r="P20" s="163">
        <v>248</v>
      </c>
      <c r="Q20" s="163">
        <v>365</v>
      </c>
      <c r="R20" s="163">
        <v>533</v>
      </c>
      <c r="S20" s="164">
        <f t="shared" si="1"/>
        <v>0.46027397260273983</v>
      </c>
      <c r="T20" s="164">
        <f>R20/R11</f>
        <v>2.3335230506545249E-2</v>
      </c>
    </row>
    <row r="21" spans="1:20" x14ac:dyDescent="0.25">
      <c r="B21" s="162" t="s">
        <v>130</v>
      </c>
      <c r="C21" s="163">
        <v>8</v>
      </c>
      <c r="D21" s="163">
        <v>279</v>
      </c>
      <c r="E21" s="163">
        <v>926</v>
      </c>
      <c r="F21" s="163">
        <v>1189</v>
      </c>
      <c r="G21" s="163">
        <v>1054</v>
      </c>
      <c r="H21" s="163">
        <v>1019</v>
      </c>
      <c r="I21" s="164">
        <f t="shared" si="0"/>
        <v>-3.3206831119544589E-2</v>
      </c>
      <c r="J21" s="164">
        <f>H21/H11</f>
        <v>2.3275202430305731E-3</v>
      </c>
      <c r="K21" s="81"/>
      <c r="L21" s="81"/>
      <c r="M21" s="162" t="s">
        <v>130</v>
      </c>
      <c r="N21" s="163">
        <v>0</v>
      </c>
      <c r="O21" s="163">
        <v>2</v>
      </c>
      <c r="P21" s="163">
        <v>23</v>
      </c>
      <c r="Q21" s="163">
        <v>2</v>
      </c>
      <c r="R21" s="163">
        <v>6</v>
      </c>
      <c r="S21" s="164">
        <f t="shared" si="1"/>
        <v>2</v>
      </c>
      <c r="T21" s="164">
        <f>R21/R11</f>
        <v>2.6268552164966506E-4</v>
      </c>
    </row>
    <row r="22" spans="1:20" x14ac:dyDescent="0.25">
      <c r="A22" s="166"/>
      <c r="B22" s="162" t="s">
        <v>133</v>
      </c>
      <c r="C22" s="163">
        <v>19</v>
      </c>
      <c r="D22" s="163">
        <v>151</v>
      </c>
      <c r="E22" s="163">
        <v>719</v>
      </c>
      <c r="F22" s="163">
        <v>918</v>
      </c>
      <c r="G22" s="163">
        <v>519</v>
      </c>
      <c r="H22" s="163">
        <v>663</v>
      </c>
      <c r="I22" s="164">
        <f t="shared" si="0"/>
        <v>0.27745664739884401</v>
      </c>
      <c r="J22" s="164">
        <f>H22/H11</f>
        <v>1.514372837222051E-3</v>
      </c>
      <c r="K22" s="81"/>
      <c r="L22" s="81"/>
      <c r="M22" s="162" t="s">
        <v>133</v>
      </c>
      <c r="N22" s="163">
        <v>0</v>
      </c>
      <c r="O22" s="163">
        <v>4</v>
      </c>
      <c r="P22" s="163">
        <v>12</v>
      </c>
      <c r="Q22" s="163">
        <v>11</v>
      </c>
      <c r="R22" s="163">
        <v>5</v>
      </c>
      <c r="S22" s="164">
        <f t="shared" si="1"/>
        <v>-0.54545454545454541</v>
      </c>
      <c r="T22" s="164">
        <f>R22/R11</f>
        <v>2.189046013747209E-4</v>
      </c>
    </row>
    <row r="23" spans="1:20" x14ac:dyDescent="0.25">
      <c r="B23" s="167" t="s">
        <v>147</v>
      </c>
      <c r="C23" s="168">
        <f t="shared" ref="C23:H23" si="2">C15-SUM(C16:C22)</f>
        <v>554</v>
      </c>
      <c r="D23" s="168">
        <f t="shared" si="2"/>
        <v>27345</v>
      </c>
      <c r="E23" s="168">
        <f t="shared" si="2"/>
        <v>71280</v>
      </c>
      <c r="F23" s="168">
        <f t="shared" si="2"/>
        <v>78945</v>
      </c>
      <c r="G23" s="168">
        <f t="shared" si="2"/>
        <v>84053</v>
      </c>
      <c r="H23" s="168">
        <f t="shared" si="2"/>
        <v>86456</v>
      </c>
      <c r="I23" s="169">
        <f t="shared" si="0"/>
        <v>2.8589104493593309E-2</v>
      </c>
      <c r="J23" s="169">
        <f>H23/H11</f>
        <v>0.19747604527129659</v>
      </c>
      <c r="K23" s="170"/>
      <c r="L23" s="170"/>
      <c r="M23" s="167" t="s">
        <v>147</v>
      </c>
      <c r="N23" s="168">
        <f>N15-SUM(N16:N22)</f>
        <v>0</v>
      </c>
      <c r="O23" s="168">
        <f>O15-SUM(O16:O22)</f>
        <v>957</v>
      </c>
      <c r="P23" s="168">
        <f>P15-SUM(P16:P22)</f>
        <v>5329</v>
      </c>
      <c r="Q23" s="168">
        <f>Q15-SUM(Q16:Q22)</f>
        <v>5176</v>
      </c>
      <c r="R23" s="168">
        <f>R15-SUM(R16:R22)</f>
        <v>5686</v>
      </c>
      <c r="S23" s="169">
        <f t="shared" si="1"/>
        <v>9.8531684698609068E-2</v>
      </c>
      <c r="T23" s="169">
        <f>R23/R11</f>
        <v>0.24893831268333261</v>
      </c>
    </row>
    <row r="24" spans="1:20" x14ac:dyDescent="0.25">
      <c r="B24" s="154" t="s">
        <v>46</v>
      </c>
      <c r="C24" s="173"/>
      <c r="D24" s="173"/>
      <c r="E24" s="173"/>
      <c r="F24" s="173"/>
      <c r="G24" s="173"/>
      <c r="H24" s="173"/>
      <c r="I24" s="174"/>
      <c r="J24" s="174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5" t="s">
        <v>70</v>
      </c>
      <c r="C25" s="175">
        <v>0</v>
      </c>
      <c r="D25" s="175">
        <v>53539</v>
      </c>
      <c r="E25" s="175">
        <v>144989</v>
      </c>
      <c r="F25" s="175">
        <v>157350</v>
      </c>
      <c r="G25" s="175">
        <v>157065</v>
      </c>
      <c r="H25" s="175">
        <v>145993</v>
      </c>
      <c r="I25" s="176">
        <f t="shared" ref="I25:I37" si="3">IFERROR(H25/G25-1,"-")</f>
        <v>-7.0493107948938372E-2</v>
      </c>
      <c r="J25" s="176">
        <f>H25/H25</f>
        <v>1</v>
      </c>
    </row>
    <row r="26" spans="1:20" x14ac:dyDescent="0.25">
      <c r="B26" s="158" t="s">
        <v>99</v>
      </c>
      <c r="C26" s="159">
        <v>0</v>
      </c>
      <c r="D26" s="159">
        <v>27958</v>
      </c>
      <c r="E26" s="159">
        <v>22658</v>
      </c>
      <c r="F26" s="159">
        <v>23558</v>
      </c>
      <c r="G26" s="159">
        <v>19400</v>
      </c>
      <c r="H26" s="159">
        <v>15286</v>
      </c>
      <c r="I26" s="160">
        <f t="shared" si="3"/>
        <v>-0.21206185567010305</v>
      </c>
      <c r="J26" s="160">
        <f>H26/H25</f>
        <v>0.10470365017500839</v>
      </c>
    </row>
    <row r="27" spans="1:20" x14ac:dyDescent="0.25">
      <c r="B27" s="162" t="s">
        <v>105</v>
      </c>
      <c r="C27" s="163">
        <v>0</v>
      </c>
      <c r="D27" s="163">
        <v>15846</v>
      </c>
      <c r="E27" s="163">
        <v>9634</v>
      </c>
      <c r="F27" s="163">
        <v>10032</v>
      </c>
      <c r="G27" s="163">
        <v>7684</v>
      </c>
      <c r="H27" s="163">
        <v>6914</v>
      </c>
      <c r="I27" s="164">
        <f t="shared" si="3"/>
        <v>-0.10020822488287351</v>
      </c>
      <c r="J27" s="164">
        <f>H27/H25</f>
        <v>4.7358434993458591E-2</v>
      </c>
    </row>
    <row r="28" spans="1:20" x14ac:dyDescent="0.25">
      <c r="B28" s="162" t="s">
        <v>102</v>
      </c>
      <c r="C28" s="163">
        <v>0</v>
      </c>
      <c r="D28" s="163">
        <v>12112</v>
      </c>
      <c r="E28" s="163">
        <v>13024</v>
      </c>
      <c r="F28" s="163">
        <v>13526</v>
      </c>
      <c r="G28" s="163">
        <v>11716</v>
      </c>
      <c r="H28" s="163">
        <v>8372</v>
      </c>
      <c r="I28" s="164">
        <f t="shared" si="3"/>
        <v>-0.28542164561283712</v>
      </c>
      <c r="J28" s="164">
        <f>H28/H25</f>
        <v>5.7345215181549801E-2</v>
      </c>
    </row>
    <row r="29" spans="1:20" x14ac:dyDescent="0.25">
      <c r="B29" s="158" t="s">
        <v>109</v>
      </c>
      <c r="C29" s="159">
        <v>0</v>
      </c>
      <c r="D29" s="159">
        <v>25581</v>
      </c>
      <c r="E29" s="159">
        <v>122331</v>
      </c>
      <c r="F29" s="159">
        <v>133792</v>
      </c>
      <c r="G29" s="159">
        <v>137665</v>
      </c>
      <c r="H29" s="159">
        <v>130707</v>
      </c>
      <c r="I29" s="160">
        <f t="shared" si="3"/>
        <v>-5.0542984781898115E-2</v>
      </c>
      <c r="J29" s="160">
        <f>H29/H25</f>
        <v>0.89529634982499162</v>
      </c>
    </row>
    <row r="30" spans="1:20" x14ac:dyDescent="0.25">
      <c r="B30" s="162" t="s">
        <v>112</v>
      </c>
      <c r="C30" s="163">
        <v>0</v>
      </c>
      <c r="D30" s="163">
        <v>2406</v>
      </c>
      <c r="E30" s="163">
        <v>67182</v>
      </c>
      <c r="F30" s="163">
        <v>77188</v>
      </c>
      <c r="G30" s="163">
        <v>81323</v>
      </c>
      <c r="H30" s="163">
        <v>76728</v>
      </c>
      <c r="I30" s="164">
        <f t="shared" si="3"/>
        <v>-5.6503080309383558E-2</v>
      </c>
      <c r="J30" s="164">
        <f>H30/H25</f>
        <v>0.52555944463090698</v>
      </c>
    </row>
    <row r="31" spans="1:20" x14ac:dyDescent="0.25">
      <c r="B31" s="162" t="s">
        <v>115</v>
      </c>
      <c r="C31" s="163">
        <v>0</v>
      </c>
      <c r="D31" s="163">
        <v>4999</v>
      </c>
      <c r="E31" s="163">
        <v>14646</v>
      </c>
      <c r="F31" s="163">
        <v>13951</v>
      </c>
      <c r="G31" s="163">
        <v>12875</v>
      </c>
      <c r="H31" s="163">
        <v>13066</v>
      </c>
      <c r="I31" s="164">
        <f t="shared" si="3"/>
        <v>1.4834951456310641E-2</v>
      </c>
      <c r="J31" s="164">
        <f>H31/H25</f>
        <v>8.9497441658161689E-2</v>
      </c>
    </row>
    <row r="32" spans="1:20" x14ac:dyDescent="0.25">
      <c r="B32" s="162" t="s">
        <v>118</v>
      </c>
      <c r="C32" s="163">
        <v>0</v>
      </c>
      <c r="D32" s="163">
        <v>2938</v>
      </c>
      <c r="E32" s="163">
        <v>4071</v>
      </c>
      <c r="F32" s="163">
        <v>3979</v>
      </c>
      <c r="G32" s="163">
        <v>3362</v>
      </c>
      <c r="H32" s="163">
        <v>3183</v>
      </c>
      <c r="I32" s="164">
        <f t="shared" si="3"/>
        <v>-5.3242117787031584E-2</v>
      </c>
      <c r="J32" s="164">
        <f>H32/H25</f>
        <v>2.1802415184289659E-2</v>
      </c>
    </row>
    <row r="33" spans="2:10" x14ac:dyDescent="0.25">
      <c r="B33" s="162" t="s">
        <v>125</v>
      </c>
      <c r="C33" s="163">
        <v>0</v>
      </c>
      <c r="D33" s="163">
        <v>2516</v>
      </c>
      <c r="E33" s="163">
        <v>5674</v>
      </c>
      <c r="F33" s="163">
        <v>5224</v>
      </c>
      <c r="G33" s="163">
        <v>5046</v>
      </c>
      <c r="H33" s="163">
        <v>4073</v>
      </c>
      <c r="I33" s="164">
        <f t="shared" si="3"/>
        <v>-0.19282600079270706</v>
      </c>
      <c r="J33" s="164">
        <f>H33/H25</f>
        <v>2.7898597877980449E-2</v>
      </c>
    </row>
    <row r="34" spans="2:10" x14ac:dyDescent="0.25">
      <c r="B34" s="162" t="s">
        <v>121</v>
      </c>
      <c r="C34" s="163">
        <v>0</v>
      </c>
      <c r="D34" s="163">
        <v>3358</v>
      </c>
      <c r="E34" s="163">
        <v>4830</v>
      </c>
      <c r="F34" s="163">
        <v>5029</v>
      </c>
      <c r="G34" s="163">
        <v>5288</v>
      </c>
      <c r="H34" s="163">
        <v>4500</v>
      </c>
      <c r="I34" s="164">
        <f t="shared" si="3"/>
        <v>-0.14901664145234494</v>
      </c>
      <c r="J34" s="164">
        <f>H34/H25</f>
        <v>3.0823395642256821E-2</v>
      </c>
    </row>
    <row r="35" spans="2:10" x14ac:dyDescent="0.25">
      <c r="B35" s="162" t="s">
        <v>130</v>
      </c>
      <c r="C35" s="163">
        <v>0</v>
      </c>
      <c r="D35" s="163">
        <v>37</v>
      </c>
      <c r="E35" s="163">
        <v>388</v>
      </c>
      <c r="F35" s="163">
        <v>450</v>
      </c>
      <c r="G35" s="163">
        <v>450</v>
      </c>
      <c r="H35" s="163">
        <v>436</v>
      </c>
      <c r="I35" s="164">
        <f t="shared" si="3"/>
        <v>-3.1111111111111089E-2</v>
      </c>
      <c r="J35" s="164">
        <f>H35/H25</f>
        <v>2.9864445555608829E-3</v>
      </c>
    </row>
    <row r="36" spans="2:10" x14ac:dyDescent="0.25">
      <c r="B36" s="162" t="s">
        <v>133</v>
      </c>
      <c r="C36" s="163">
        <v>0</v>
      </c>
      <c r="D36" s="163">
        <v>26</v>
      </c>
      <c r="E36" s="163">
        <v>298</v>
      </c>
      <c r="F36" s="163">
        <v>429</v>
      </c>
      <c r="G36" s="163">
        <v>233</v>
      </c>
      <c r="H36" s="163">
        <v>255</v>
      </c>
      <c r="I36" s="164">
        <f t="shared" si="3"/>
        <v>9.4420600858369008E-2</v>
      </c>
      <c r="J36" s="164">
        <f>H36/H25</f>
        <v>1.7466590863945532E-3</v>
      </c>
    </row>
    <row r="37" spans="2:10" x14ac:dyDescent="0.25">
      <c r="B37" s="167" t="s">
        <v>147</v>
      </c>
      <c r="C37" s="168">
        <f t="shared" ref="C37:H37" si="4">C29-SUM(C30:C36)</f>
        <v>0</v>
      </c>
      <c r="D37" s="168">
        <f t="shared" si="4"/>
        <v>9301</v>
      </c>
      <c r="E37" s="168">
        <f t="shared" si="4"/>
        <v>25242</v>
      </c>
      <c r="F37" s="168">
        <f t="shared" si="4"/>
        <v>27542</v>
      </c>
      <c r="G37" s="168">
        <f t="shared" si="4"/>
        <v>29088</v>
      </c>
      <c r="H37" s="168">
        <f t="shared" si="4"/>
        <v>28466</v>
      </c>
      <c r="I37" s="169">
        <f t="shared" si="3"/>
        <v>-2.1383388338833909E-2</v>
      </c>
      <c r="J37" s="169">
        <f>H37/H25</f>
        <v>0.19498195118944059</v>
      </c>
    </row>
    <row r="38" spans="2:10" x14ac:dyDescent="0.25">
      <c r="B38" s="154" t="s">
        <v>47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70</v>
      </c>
      <c r="C39" s="175">
        <v>0</v>
      </c>
      <c r="D39" s="175">
        <v>21147</v>
      </c>
      <c r="E39" s="175">
        <v>99145</v>
      </c>
      <c r="F39" s="175">
        <v>109784</v>
      </c>
      <c r="G39" s="175">
        <v>113390</v>
      </c>
      <c r="H39" s="175">
        <v>117164</v>
      </c>
      <c r="I39" s="176">
        <f t="shared" ref="I39:I51" si="5">IFERROR(H39/G39-1,"-")</f>
        <v>3.3283358320839618E-2</v>
      </c>
      <c r="J39" s="176">
        <f>H39/H39</f>
        <v>1</v>
      </c>
    </row>
    <row r="40" spans="2:10" x14ac:dyDescent="0.25">
      <c r="B40" s="158" t="s">
        <v>99</v>
      </c>
      <c r="C40" s="159">
        <v>0</v>
      </c>
      <c r="D40" s="159">
        <v>6523</v>
      </c>
      <c r="E40" s="159">
        <v>11920</v>
      </c>
      <c r="F40" s="159">
        <v>12303</v>
      </c>
      <c r="G40" s="159">
        <v>10664</v>
      </c>
      <c r="H40" s="159">
        <v>10671</v>
      </c>
      <c r="I40" s="160">
        <f t="shared" si="5"/>
        <v>6.5641410352590412E-4</v>
      </c>
      <c r="J40" s="160">
        <f>H40/H39</f>
        <v>9.1077464067460992E-2</v>
      </c>
    </row>
    <row r="41" spans="2:10" x14ac:dyDescent="0.25">
      <c r="B41" s="162" t="s">
        <v>105</v>
      </c>
      <c r="C41" s="163">
        <v>0</v>
      </c>
      <c r="D41" s="163">
        <v>4397</v>
      </c>
      <c r="E41" s="163">
        <v>4614</v>
      </c>
      <c r="F41" s="163">
        <v>5607</v>
      </c>
      <c r="G41" s="163">
        <v>5107</v>
      </c>
      <c r="H41" s="163">
        <v>4663</v>
      </c>
      <c r="I41" s="164">
        <f t="shared" si="5"/>
        <v>-8.6939494811043683E-2</v>
      </c>
      <c r="J41" s="164">
        <f>H41/H39</f>
        <v>3.9798914342289438E-2</v>
      </c>
    </row>
    <row r="42" spans="2:10" x14ac:dyDescent="0.25">
      <c r="B42" s="162" t="s">
        <v>102</v>
      </c>
      <c r="C42" s="163">
        <v>0</v>
      </c>
      <c r="D42" s="163">
        <v>2126</v>
      </c>
      <c r="E42" s="163">
        <v>7306</v>
      </c>
      <c r="F42" s="163">
        <v>6696</v>
      </c>
      <c r="G42" s="163">
        <v>5557</v>
      </c>
      <c r="H42" s="163">
        <v>6008</v>
      </c>
      <c r="I42" s="164">
        <f t="shared" si="5"/>
        <v>8.115889868634163E-2</v>
      </c>
      <c r="J42" s="164">
        <f>H42/H39</f>
        <v>5.1278549725171554E-2</v>
      </c>
    </row>
    <row r="43" spans="2:10" x14ac:dyDescent="0.25">
      <c r="B43" s="158" t="s">
        <v>109</v>
      </c>
      <c r="C43" s="159">
        <v>0</v>
      </c>
      <c r="D43" s="159">
        <v>14624</v>
      </c>
      <c r="E43" s="159">
        <v>87225</v>
      </c>
      <c r="F43" s="159">
        <v>97481</v>
      </c>
      <c r="G43" s="159">
        <v>102726</v>
      </c>
      <c r="H43" s="159">
        <v>106493</v>
      </c>
      <c r="I43" s="160">
        <f t="shared" si="5"/>
        <v>3.6670365827541129E-2</v>
      </c>
      <c r="J43" s="160">
        <f>H43/H39</f>
        <v>0.90892253593253902</v>
      </c>
    </row>
    <row r="44" spans="2:10" x14ac:dyDescent="0.25">
      <c r="B44" s="162" t="s">
        <v>112</v>
      </c>
      <c r="C44" s="163">
        <v>0</v>
      </c>
      <c r="D44" s="163">
        <v>1198</v>
      </c>
      <c r="E44" s="163">
        <v>53892</v>
      </c>
      <c r="F44" s="163">
        <v>60909</v>
      </c>
      <c r="G44" s="163">
        <v>66223</v>
      </c>
      <c r="H44" s="163">
        <v>66524</v>
      </c>
      <c r="I44" s="164">
        <f t="shared" si="5"/>
        <v>4.5452486296302386E-3</v>
      </c>
      <c r="J44" s="164">
        <f>H44/H39</f>
        <v>0.5677853265508177</v>
      </c>
    </row>
    <row r="45" spans="2:10" x14ac:dyDescent="0.25">
      <c r="B45" s="162" t="s">
        <v>115</v>
      </c>
      <c r="C45" s="163">
        <v>0</v>
      </c>
      <c r="D45" s="163">
        <v>777</v>
      </c>
      <c r="E45" s="163">
        <v>2403</v>
      </c>
      <c r="F45" s="163">
        <v>3004</v>
      </c>
      <c r="G45" s="163">
        <v>2187</v>
      </c>
      <c r="H45" s="163">
        <v>3148</v>
      </c>
      <c r="I45" s="164">
        <f t="shared" si="5"/>
        <v>0.43941472336534071</v>
      </c>
      <c r="J45" s="164">
        <f>H45/H39</f>
        <v>2.6868321327370184E-2</v>
      </c>
    </row>
    <row r="46" spans="2:10" x14ac:dyDescent="0.25">
      <c r="B46" s="162" t="s">
        <v>118</v>
      </c>
      <c r="C46" s="163">
        <v>0</v>
      </c>
      <c r="D46" s="163">
        <v>1226</v>
      </c>
      <c r="E46" s="163">
        <v>1538</v>
      </c>
      <c r="F46" s="163">
        <v>1790</v>
      </c>
      <c r="G46" s="163">
        <v>2073</v>
      </c>
      <c r="H46" s="163">
        <v>2047</v>
      </c>
      <c r="I46" s="164">
        <f t="shared" si="5"/>
        <v>-1.2542209358417766E-2</v>
      </c>
      <c r="J46" s="164">
        <f>H46/H39</f>
        <v>1.7471236898706086E-2</v>
      </c>
    </row>
    <row r="47" spans="2:10" x14ac:dyDescent="0.25">
      <c r="B47" s="162" t="s">
        <v>125</v>
      </c>
      <c r="C47" s="163">
        <v>0</v>
      </c>
      <c r="D47" s="163">
        <v>2167</v>
      </c>
      <c r="E47" s="163">
        <v>4084</v>
      </c>
      <c r="F47" s="163">
        <v>3985</v>
      </c>
      <c r="G47" s="163">
        <v>3969</v>
      </c>
      <c r="H47" s="163">
        <v>3539</v>
      </c>
      <c r="I47" s="164">
        <f t="shared" si="5"/>
        <v>-0.10833963214915598</v>
      </c>
      <c r="J47" s="164">
        <f>H47/H39</f>
        <v>3.0205523881055615E-2</v>
      </c>
    </row>
    <row r="48" spans="2:10" x14ac:dyDescent="0.25">
      <c r="B48" s="162" t="s">
        <v>121</v>
      </c>
      <c r="C48" s="163">
        <v>0</v>
      </c>
      <c r="D48" s="163">
        <v>1266</v>
      </c>
      <c r="E48" s="163">
        <v>2511</v>
      </c>
      <c r="F48" s="163">
        <v>2974</v>
      </c>
      <c r="G48" s="163">
        <v>2680</v>
      </c>
      <c r="H48" s="163">
        <v>2876</v>
      </c>
      <c r="I48" s="164">
        <f t="shared" si="5"/>
        <v>7.3134328358208878E-2</v>
      </c>
      <c r="J48" s="164">
        <f>H48/H39</f>
        <v>2.4546789116110752E-2</v>
      </c>
    </row>
    <row r="49" spans="2:10" x14ac:dyDescent="0.25">
      <c r="B49" s="162" t="s">
        <v>130</v>
      </c>
      <c r="C49" s="163">
        <v>0</v>
      </c>
      <c r="D49" s="163">
        <v>197</v>
      </c>
      <c r="E49" s="163">
        <v>320</v>
      </c>
      <c r="F49" s="163">
        <v>529</v>
      </c>
      <c r="G49" s="163">
        <v>371</v>
      </c>
      <c r="H49" s="163">
        <v>365</v>
      </c>
      <c r="I49" s="164">
        <f t="shared" si="5"/>
        <v>-1.6172506738544423E-2</v>
      </c>
      <c r="J49" s="164">
        <f>H49/H39</f>
        <v>3.1152913864326928E-3</v>
      </c>
    </row>
    <row r="50" spans="2:10" x14ac:dyDescent="0.25">
      <c r="B50" s="162" t="s">
        <v>133</v>
      </c>
      <c r="C50" s="163">
        <v>0</v>
      </c>
      <c r="D50" s="163">
        <v>26</v>
      </c>
      <c r="E50" s="163">
        <v>149</v>
      </c>
      <c r="F50" s="163">
        <v>259</v>
      </c>
      <c r="G50" s="163">
        <v>120</v>
      </c>
      <c r="H50" s="163">
        <v>129</v>
      </c>
      <c r="I50" s="164">
        <f t="shared" si="5"/>
        <v>7.4999999999999956E-2</v>
      </c>
      <c r="J50" s="164">
        <f>H50/H39</f>
        <v>1.1010207913693627E-3</v>
      </c>
    </row>
    <row r="51" spans="2:10" x14ac:dyDescent="0.25">
      <c r="B51" s="167" t="s">
        <v>147</v>
      </c>
      <c r="C51" s="168">
        <f t="shared" ref="C51:H51" si="6">C43-SUM(C44:C50)</f>
        <v>0</v>
      </c>
      <c r="D51" s="168">
        <f t="shared" si="6"/>
        <v>7767</v>
      </c>
      <c r="E51" s="168">
        <f t="shared" si="6"/>
        <v>22328</v>
      </c>
      <c r="F51" s="168">
        <f t="shared" si="6"/>
        <v>24031</v>
      </c>
      <c r="G51" s="168">
        <f t="shared" si="6"/>
        <v>25103</v>
      </c>
      <c r="H51" s="168">
        <f t="shared" si="6"/>
        <v>27865</v>
      </c>
      <c r="I51" s="169">
        <f t="shared" si="5"/>
        <v>0.11002669003704746</v>
      </c>
      <c r="J51" s="169">
        <f>H51/H39</f>
        <v>0.23782902598067665</v>
      </c>
    </row>
    <row r="52" spans="2:10" x14ac:dyDescent="0.25">
      <c r="B52" s="154" t="s">
        <v>48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70</v>
      </c>
      <c r="C53" s="175">
        <v>0</v>
      </c>
      <c r="D53" s="175">
        <v>1595</v>
      </c>
      <c r="E53" s="175">
        <v>2523</v>
      </c>
      <c r="F53" s="175">
        <v>3080</v>
      </c>
      <c r="G53" s="175">
        <v>2377</v>
      </c>
      <c r="H53" s="175">
        <v>3338</v>
      </c>
      <c r="I53" s="176">
        <f t="shared" ref="I53:I65" si="7">IFERROR(H53/G53-1,"-")</f>
        <v>0.40429112326461936</v>
      </c>
      <c r="J53" s="176">
        <f>H53/H53</f>
        <v>1</v>
      </c>
    </row>
    <row r="54" spans="2:10" x14ac:dyDescent="0.25">
      <c r="B54" s="158" t="s">
        <v>99</v>
      </c>
      <c r="C54" s="159">
        <v>0</v>
      </c>
      <c r="D54" s="159">
        <v>715</v>
      </c>
      <c r="E54" s="159">
        <v>533</v>
      </c>
      <c r="F54" s="159">
        <v>1450</v>
      </c>
      <c r="G54" s="159">
        <v>646</v>
      </c>
      <c r="H54" s="159">
        <v>908</v>
      </c>
      <c r="I54" s="160">
        <f t="shared" si="7"/>
        <v>0.40557275541795668</v>
      </c>
      <c r="J54" s="160">
        <f>H54/H53</f>
        <v>0.2720191731575794</v>
      </c>
    </row>
    <row r="55" spans="2:10" x14ac:dyDescent="0.25">
      <c r="B55" s="162" t="s">
        <v>105</v>
      </c>
      <c r="C55" s="163">
        <v>0</v>
      </c>
      <c r="D55" s="163">
        <v>376</v>
      </c>
      <c r="E55" s="163">
        <v>295</v>
      </c>
      <c r="F55" s="163">
        <v>1076</v>
      </c>
      <c r="G55" s="163">
        <v>363</v>
      </c>
      <c r="H55" s="163">
        <v>659</v>
      </c>
      <c r="I55" s="164">
        <f t="shared" si="7"/>
        <v>0.81542699724517909</v>
      </c>
      <c r="J55" s="164">
        <f>H55/H53</f>
        <v>0.19742360695026961</v>
      </c>
    </row>
    <row r="56" spans="2:10" x14ac:dyDescent="0.25">
      <c r="B56" s="162" t="s">
        <v>102</v>
      </c>
      <c r="C56" s="163">
        <v>0</v>
      </c>
      <c r="D56" s="163">
        <v>339</v>
      </c>
      <c r="E56" s="163">
        <v>238</v>
      </c>
      <c r="F56" s="163">
        <v>374</v>
      </c>
      <c r="G56" s="163">
        <v>283</v>
      </c>
      <c r="H56" s="163">
        <v>249</v>
      </c>
      <c r="I56" s="164">
        <f t="shared" si="7"/>
        <v>-0.12014134275618371</v>
      </c>
      <c r="J56" s="164">
        <f>H56/H53</f>
        <v>7.4595566207309769E-2</v>
      </c>
    </row>
    <row r="57" spans="2:10" x14ac:dyDescent="0.25">
      <c r="B57" s="158" t="s">
        <v>109</v>
      </c>
      <c r="C57" s="159">
        <v>0</v>
      </c>
      <c r="D57" s="159">
        <v>880</v>
      </c>
      <c r="E57" s="159">
        <v>1990</v>
      </c>
      <c r="F57" s="159">
        <v>1630</v>
      </c>
      <c r="G57" s="159">
        <v>1731</v>
      </c>
      <c r="H57" s="159">
        <v>2430</v>
      </c>
      <c r="I57" s="160">
        <f t="shared" si="7"/>
        <v>0.40381282495667237</v>
      </c>
      <c r="J57" s="160">
        <f>H57/H53</f>
        <v>0.7279808268424206</v>
      </c>
    </row>
    <row r="58" spans="2:10" x14ac:dyDescent="0.25">
      <c r="B58" s="162" t="s">
        <v>112</v>
      </c>
      <c r="C58" s="163">
        <v>0</v>
      </c>
      <c r="D58" s="163">
        <v>38</v>
      </c>
      <c r="E58" s="163">
        <v>911</v>
      </c>
      <c r="F58" s="163">
        <v>741</v>
      </c>
      <c r="G58" s="163">
        <v>1203</v>
      </c>
      <c r="H58" s="163">
        <v>953</v>
      </c>
      <c r="I58" s="164">
        <f t="shared" si="7"/>
        <v>-0.20781379883624274</v>
      </c>
      <c r="J58" s="164">
        <f>H58/H53</f>
        <v>0.2855002995805872</v>
      </c>
    </row>
    <row r="59" spans="2:10" x14ac:dyDescent="0.25">
      <c r="B59" s="162" t="s">
        <v>115</v>
      </c>
      <c r="C59" s="163">
        <v>0</v>
      </c>
      <c r="D59" s="163">
        <v>302</v>
      </c>
      <c r="E59" s="163">
        <v>307</v>
      </c>
      <c r="F59" s="163">
        <v>224</v>
      </c>
      <c r="G59" s="163">
        <v>139</v>
      </c>
      <c r="H59" s="163">
        <v>394</v>
      </c>
      <c r="I59" s="164">
        <f t="shared" si="7"/>
        <v>1.8345323741007196</v>
      </c>
      <c r="J59" s="164">
        <f>H59/H53</f>
        <v>0.11803475134811264</v>
      </c>
    </row>
    <row r="60" spans="2:10" x14ac:dyDescent="0.25">
      <c r="B60" s="162" t="s">
        <v>118</v>
      </c>
      <c r="C60" s="163">
        <v>0</v>
      </c>
      <c r="D60" s="163">
        <v>172</v>
      </c>
      <c r="E60" s="163">
        <v>122</v>
      </c>
      <c r="F60" s="163">
        <v>125</v>
      </c>
      <c r="G60" s="163">
        <v>70</v>
      </c>
      <c r="H60" s="163">
        <v>190</v>
      </c>
      <c r="I60" s="164">
        <f t="shared" si="7"/>
        <v>1.7142857142857144</v>
      </c>
      <c r="J60" s="164">
        <f>H60/H53</f>
        <v>5.6920311563810666E-2</v>
      </c>
    </row>
    <row r="61" spans="2:10" x14ac:dyDescent="0.25">
      <c r="B61" s="162" t="s">
        <v>125</v>
      </c>
      <c r="C61" s="163">
        <v>0</v>
      </c>
      <c r="D61" s="163">
        <v>24</v>
      </c>
      <c r="E61" s="163">
        <v>45</v>
      </c>
      <c r="F61" s="163">
        <v>30</v>
      </c>
      <c r="G61" s="163">
        <v>13</v>
      </c>
      <c r="H61" s="163">
        <v>90</v>
      </c>
      <c r="I61" s="164">
        <f t="shared" si="7"/>
        <v>5.9230769230769234</v>
      </c>
      <c r="J61" s="164">
        <f>H61/H53</f>
        <v>2.696225284601558E-2</v>
      </c>
    </row>
    <row r="62" spans="2:10" x14ac:dyDescent="0.25">
      <c r="B62" s="162" t="s">
        <v>121</v>
      </c>
      <c r="C62" s="163">
        <v>0</v>
      </c>
      <c r="D62" s="163">
        <v>27</v>
      </c>
      <c r="E62" s="163">
        <v>41</v>
      </c>
      <c r="F62" s="163">
        <v>29</v>
      </c>
      <c r="G62" s="163">
        <v>7</v>
      </c>
      <c r="H62" s="163">
        <v>56</v>
      </c>
      <c r="I62" s="164">
        <f t="shared" si="7"/>
        <v>7</v>
      </c>
      <c r="J62" s="164">
        <f>H62/H53</f>
        <v>1.6776512881965248E-2</v>
      </c>
    </row>
    <row r="63" spans="2:10" x14ac:dyDescent="0.25">
      <c r="B63" s="162" t="s">
        <v>130</v>
      </c>
      <c r="C63" s="163">
        <v>0</v>
      </c>
      <c r="D63" s="163">
        <v>7</v>
      </c>
      <c r="E63" s="163">
        <v>0</v>
      </c>
      <c r="F63" s="163">
        <v>4</v>
      </c>
      <c r="G63" s="163">
        <v>0</v>
      </c>
      <c r="H63" s="163">
        <v>2</v>
      </c>
      <c r="I63" s="164" t="str">
        <f t="shared" si="7"/>
        <v>-</v>
      </c>
      <c r="J63" s="164">
        <f>H63/H53</f>
        <v>5.9916117435590175E-4</v>
      </c>
    </row>
    <row r="64" spans="2:10" x14ac:dyDescent="0.25">
      <c r="B64" s="162" t="s">
        <v>133</v>
      </c>
      <c r="C64" s="163">
        <v>0</v>
      </c>
      <c r="D64" s="163">
        <v>0</v>
      </c>
      <c r="E64" s="163">
        <v>1</v>
      </c>
      <c r="F64" s="163">
        <v>5</v>
      </c>
      <c r="G64" s="163">
        <v>1</v>
      </c>
      <c r="H64" s="163">
        <v>84</v>
      </c>
      <c r="I64" s="164">
        <f t="shared" si="7"/>
        <v>83</v>
      </c>
      <c r="J64" s="164">
        <f>H64/H53</f>
        <v>2.5164769322947873E-2</v>
      </c>
    </row>
    <row r="65" spans="2:10" x14ac:dyDescent="0.25">
      <c r="B65" s="167" t="s">
        <v>147</v>
      </c>
      <c r="C65" s="168">
        <f t="shared" ref="C65:H65" si="8">C57-SUM(C58:C64)</f>
        <v>0</v>
      </c>
      <c r="D65" s="168">
        <f t="shared" si="8"/>
        <v>310</v>
      </c>
      <c r="E65" s="168">
        <f t="shared" si="8"/>
        <v>563</v>
      </c>
      <c r="F65" s="168">
        <f t="shared" si="8"/>
        <v>472</v>
      </c>
      <c r="G65" s="168">
        <f t="shared" si="8"/>
        <v>298</v>
      </c>
      <c r="H65" s="168">
        <f t="shared" si="8"/>
        <v>661</v>
      </c>
      <c r="I65" s="169">
        <f t="shared" si="7"/>
        <v>1.2181208053691277</v>
      </c>
      <c r="J65" s="169">
        <f>H65/H53</f>
        <v>0.19802276812462552</v>
      </c>
    </row>
    <row r="66" spans="2:10" x14ac:dyDescent="0.25">
      <c r="B66" s="154" t="s">
        <v>49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70</v>
      </c>
      <c r="C67" s="175">
        <v>0</v>
      </c>
      <c r="D67" s="175">
        <v>3302</v>
      </c>
      <c r="E67" s="175">
        <v>10420</v>
      </c>
      <c r="F67" s="175">
        <v>14934</v>
      </c>
      <c r="G67" s="175">
        <v>16055</v>
      </c>
      <c r="H67" s="175">
        <v>16193</v>
      </c>
      <c r="I67" s="176">
        <f t="shared" ref="I67:I79" si="9">IFERROR(H67/G67-1,"-")</f>
        <v>8.595453129865982E-3</v>
      </c>
      <c r="J67" s="176">
        <f>H67/H67</f>
        <v>1</v>
      </c>
    </row>
    <row r="68" spans="2:10" x14ac:dyDescent="0.25">
      <c r="B68" s="158" t="s">
        <v>99</v>
      </c>
      <c r="C68" s="159">
        <v>0</v>
      </c>
      <c r="D68" s="159">
        <v>2010</v>
      </c>
      <c r="E68" s="159">
        <v>2355</v>
      </c>
      <c r="F68" s="159">
        <v>8383</v>
      </c>
      <c r="G68" s="159">
        <v>7136</v>
      </c>
      <c r="H68" s="159">
        <v>5852</v>
      </c>
      <c r="I68" s="160">
        <f t="shared" si="9"/>
        <v>-0.17993273542600896</v>
      </c>
      <c r="J68" s="160">
        <f>H68/H67</f>
        <v>0.36139072438708086</v>
      </c>
    </row>
    <row r="69" spans="2:10" x14ac:dyDescent="0.25">
      <c r="B69" s="162" t="s">
        <v>105</v>
      </c>
      <c r="C69" s="163">
        <v>0</v>
      </c>
      <c r="D69" s="163">
        <v>1799</v>
      </c>
      <c r="E69" s="163">
        <v>2161</v>
      </c>
      <c r="F69" s="163">
        <v>6727</v>
      </c>
      <c r="G69" s="163">
        <v>5618</v>
      </c>
      <c r="H69" s="163">
        <v>2444</v>
      </c>
      <c r="I69" s="164">
        <f t="shared" si="9"/>
        <v>-0.56496974012103951</v>
      </c>
      <c r="J69" s="164">
        <f>H69/H67</f>
        <v>0.15092941394429693</v>
      </c>
    </row>
    <row r="70" spans="2:10" x14ac:dyDescent="0.25">
      <c r="B70" s="162" t="s">
        <v>102</v>
      </c>
      <c r="C70" s="163">
        <v>0</v>
      </c>
      <c r="D70" s="163">
        <v>211</v>
      </c>
      <c r="E70" s="163">
        <v>194</v>
      </c>
      <c r="F70" s="163">
        <v>1656</v>
      </c>
      <c r="G70" s="163">
        <v>1518</v>
      </c>
      <c r="H70" s="163">
        <v>3408</v>
      </c>
      <c r="I70" s="164">
        <f t="shared" si="9"/>
        <v>1.2450592885375493</v>
      </c>
      <c r="J70" s="164">
        <f>H70/H67</f>
        <v>0.21046131044278391</v>
      </c>
    </row>
    <row r="71" spans="2:10" x14ac:dyDescent="0.25">
      <c r="B71" s="158" t="s">
        <v>109</v>
      </c>
      <c r="C71" s="159">
        <v>0</v>
      </c>
      <c r="D71" s="159">
        <v>1292</v>
      </c>
      <c r="E71" s="159">
        <v>8065</v>
      </c>
      <c r="F71" s="159">
        <v>6551</v>
      </c>
      <c r="G71" s="159">
        <v>8919</v>
      </c>
      <c r="H71" s="159">
        <v>10341</v>
      </c>
      <c r="I71" s="160">
        <f t="shared" si="9"/>
        <v>0.15943491422805245</v>
      </c>
      <c r="J71" s="160">
        <f>H71/H67</f>
        <v>0.63860927561291914</v>
      </c>
    </row>
    <row r="72" spans="2:10" x14ac:dyDescent="0.25">
      <c r="B72" s="162" t="s">
        <v>112</v>
      </c>
      <c r="C72" s="163">
        <v>0</v>
      </c>
      <c r="D72" s="163">
        <v>286</v>
      </c>
      <c r="E72" s="163">
        <v>3282</v>
      </c>
      <c r="F72" s="163">
        <v>1493</v>
      </c>
      <c r="G72" s="163">
        <v>4643</v>
      </c>
      <c r="H72" s="163">
        <v>5896</v>
      </c>
      <c r="I72" s="164">
        <f t="shared" si="9"/>
        <v>0.2698686194270945</v>
      </c>
      <c r="J72" s="164">
        <f>H72/H67</f>
        <v>0.36410794787871303</v>
      </c>
    </row>
    <row r="73" spans="2:10" x14ac:dyDescent="0.25">
      <c r="B73" s="162" t="s">
        <v>115</v>
      </c>
      <c r="C73" s="163">
        <v>0</v>
      </c>
      <c r="D73" s="163">
        <v>79</v>
      </c>
      <c r="E73" s="163">
        <v>638</v>
      </c>
      <c r="F73" s="163">
        <v>1689</v>
      </c>
      <c r="G73" s="163">
        <v>448</v>
      </c>
      <c r="H73" s="163">
        <v>623</v>
      </c>
      <c r="I73" s="164">
        <f t="shared" si="9"/>
        <v>0.390625</v>
      </c>
      <c r="J73" s="164">
        <f>H73/H67</f>
        <v>3.8473414438337551E-2</v>
      </c>
    </row>
    <row r="74" spans="2:10" x14ac:dyDescent="0.25">
      <c r="B74" s="162" t="s">
        <v>118</v>
      </c>
      <c r="C74" s="163">
        <v>0</v>
      </c>
      <c r="D74" s="163">
        <v>197</v>
      </c>
      <c r="E74" s="163">
        <v>711</v>
      </c>
      <c r="F74" s="163">
        <v>440</v>
      </c>
      <c r="G74" s="163">
        <v>401</v>
      </c>
      <c r="H74" s="163">
        <v>786</v>
      </c>
      <c r="I74" s="164">
        <f t="shared" si="9"/>
        <v>0.96009975062344144</v>
      </c>
      <c r="J74" s="164">
        <f>H74/H67</f>
        <v>4.85394923732477E-2</v>
      </c>
    </row>
    <row r="75" spans="2:10" x14ac:dyDescent="0.25">
      <c r="B75" s="162" t="s">
        <v>125</v>
      </c>
      <c r="C75" s="163">
        <v>0</v>
      </c>
      <c r="D75" s="163">
        <v>237</v>
      </c>
      <c r="E75" s="163">
        <v>186</v>
      </c>
      <c r="F75" s="163">
        <v>119</v>
      </c>
      <c r="G75" s="163">
        <v>218</v>
      </c>
      <c r="H75" s="163">
        <v>303</v>
      </c>
      <c r="I75" s="164">
        <f t="shared" si="9"/>
        <v>0.38990825688073394</v>
      </c>
      <c r="J75" s="164">
        <f>H75/H67</f>
        <v>1.8711789044648923E-2</v>
      </c>
    </row>
    <row r="76" spans="2:10" x14ac:dyDescent="0.25">
      <c r="B76" s="162" t="s">
        <v>121</v>
      </c>
      <c r="C76" s="163">
        <v>0</v>
      </c>
      <c r="D76" s="163">
        <v>61</v>
      </c>
      <c r="E76" s="163">
        <v>166</v>
      </c>
      <c r="F76" s="163">
        <v>98</v>
      </c>
      <c r="G76" s="163">
        <v>130</v>
      </c>
      <c r="H76" s="163">
        <v>192</v>
      </c>
      <c r="I76" s="164">
        <f t="shared" si="9"/>
        <v>0.47692307692307701</v>
      </c>
      <c r="J76" s="164">
        <f>H76/H67</f>
        <v>1.1856975236213178E-2</v>
      </c>
    </row>
    <row r="77" spans="2:10" x14ac:dyDescent="0.25">
      <c r="B77" s="162" t="s">
        <v>130</v>
      </c>
      <c r="C77" s="163">
        <v>0</v>
      </c>
      <c r="D77" s="163">
        <v>0</v>
      </c>
      <c r="E77" s="163">
        <v>39</v>
      </c>
      <c r="F77" s="163">
        <v>0</v>
      </c>
      <c r="G77" s="163">
        <v>4</v>
      </c>
      <c r="H77" s="163">
        <v>13</v>
      </c>
      <c r="I77" s="164">
        <f t="shared" si="9"/>
        <v>2.25</v>
      </c>
      <c r="J77" s="164">
        <f>H77/H67</f>
        <v>8.0281603161860067E-4</v>
      </c>
    </row>
    <row r="78" spans="2:10" x14ac:dyDescent="0.25">
      <c r="B78" s="162" t="s">
        <v>133</v>
      </c>
      <c r="C78" s="163">
        <v>0</v>
      </c>
      <c r="D78" s="163">
        <v>0</v>
      </c>
      <c r="E78" s="163">
        <v>87</v>
      </c>
      <c r="F78" s="163">
        <v>2</v>
      </c>
      <c r="G78" s="163">
        <v>1</v>
      </c>
      <c r="H78" s="163">
        <v>49</v>
      </c>
      <c r="I78" s="164">
        <f t="shared" si="9"/>
        <v>48</v>
      </c>
      <c r="J78" s="164">
        <f>H78/H67</f>
        <v>3.0259988884085718E-3</v>
      </c>
    </row>
    <row r="79" spans="2:10" x14ac:dyDescent="0.25">
      <c r="B79" s="167" t="s">
        <v>147</v>
      </c>
      <c r="C79" s="168">
        <f t="shared" ref="C79:H79" si="10">C71-SUM(C72:C78)</f>
        <v>0</v>
      </c>
      <c r="D79" s="168">
        <f t="shared" si="10"/>
        <v>432</v>
      </c>
      <c r="E79" s="168">
        <f t="shared" si="10"/>
        <v>2956</v>
      </c>
      <c r="F79" s="168">
        <f t="shared" si="10"/>
        <v>2710</v>
      </c>
      <c r="G79" s="168">
        <f t="shared" si="10"/>
        <v>3074</v>
      </c>
      <c r="H79" s="168">
        <f t="shared" si="10"/>
        <v>2479</v>
      </c>
      <c r="I79" s="169">
        <f t="shared" si="9"/>
        <v>-0.19355888093689</v>
      </c>
      <c r="J79" s="169">
        <f>H79/H67</f>
        <v>0.15309084172173162</v>
      </c>
    </row>
    <row r="80" spans="2:10" x14ac:dyDescent="0.25">
      <c r="B80" s="154" t="s">
        <v>50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70</v>
      </c>
      <c r="C81" s="175">
        <v>0</v>
      </c>
      <c r="D81" s="175">
        <v>25023</v>
      </c>
      <c r="E81" s="175">
        <v>63207</v>
      </c>
      <c r="F81" s="175">
        <v>71344</v>
      </c>
      <c r="G81" s="175">
        <v>83393</v>
      </c>
      <c r="H81" s="175">
        <v>77257</v>
      </c>
      <c r="I81" s="176">
        <f t="shared" ref="I81:I93" si="11">IFERROR(H81/G81-1,"-")</f>
        <v>-7.3579317208878448E-2</v>
      </c>
      <c r="J81" s="176">
        <f>H81/H81</f>
        <v>1</v>
      </c>
    </row>
    <row r="82" spans="2:10" x14ac:dyDescent="0.25">
      <c r="B82" s="158" t="s">
        <v>99</v>
      </c>
      <c r="C82" s="159">
        <v>0</v>
      </c>
      <c r="D82" s="159">
        <v>16084</v>
      </c>
      <c r="E82" s="159">
        <v>38004</v>
      </c>
      <c r="F82" s="159">
        <v>41665</v>
      </c>
      <c r="G82" s="159">
        <v>44993</v>
      </c>
      <c r="H82" s="159">
        <v>41210</v>
      </c>
      <c r="I82" s="160">
        <f t="shared" si="11"/>
        <v>-8.4079745738225964E-2</v>
      </c>
      <c r="J82" s="160">
        <f>H82/H81</f>
        <v>0.5334144478817453</v>
      </c>
    </row>
    <row r="83" spans="2:10" x14ac:dyDescent="0.25">
      <c r="B83" s="162" t="s">
        <v>105</v>
      </c>
      <c r="C83" s="163">
        <v>0</v>
      </c>
      <c r="D83" s="163">
        <v>6390</v>
      </c>
      <c r="E83" s="163">
        <v>8842</v>
      </c>
      <c r="F83" s="163">
        <v>12926</v>
      </c>
      <c r="G83" s="163">
        <v>15406</v>
      </c>
      <c r="H83" s="163">
        <v>9716</v>
      </c>
      <c r="I83" s="164">
        <f t="shared" si="11"/>
        <v>-0.3693366220952875</v>
      </c>
      <c r="J83" s="164">
        <f>H83/H81</f>
        <v>0.1257620668677272</v>
      </c>
    </row>
    <row r="84" spans="2:10" x14ac:dyDescent="0.25">
      <c r="B84" s="162" t="s">
        <v>102</v>
      </c>
      <c r="C84" s="163">
        <v>0</v>
      </c>
      <c r="D84" s="163">
        <v>9694</v>
      </c>
      <c r="E84" s="163">
        <v>29162</v>
      </c>
      <c r="F84" s="163">
        <v>28739</v>
      </c>
      <c r="G84" s="163">
        <v>29587</v>
      </c>
      <c r="H84" s="163">
        <v>31494</v>
      </c>
      <c r="I84" s="164">
        <f t="shared" si="11"/>
        <v>6.4453983168283324E-2</v>
      </c>
      <c r="J84" s="164">
        <f>H84/H81</f>
        <v>0.40765238101401813</v>
      </c>
    </row>
    <row r="85" spans="2:10" x14ac:dyDescent="0.25">
      <c r="B85" s="158" t="s">
        <v>109</v>
      </c>
      <c r="C85" s="159">
        <v>0</v>
      </c>
      <c r="D85" s="159">
        <v>8939</v>
      </c>
      <c r="E85" s="159">
        <v>25203</v>
      </c>
      <c r="F85" s="159">
        <v>29679</v>
      </c>
      <c r="G85" s="159">
        <v>38400</v>
      </c>
      <c r="H85" s="159">
        <v>36047</v>
      </c>
      <c r="I85" s="160">
        <f t="shared" si="11"/>
        <v>-6.127604166666667E-2</v>
      </c>
      <c r="J85" s="160">
        <f>H85/H81</f>
        <v>0.46658555211825464</v>
      </c>
    </row>
    <row r="86" spans="2:10" x14ac:dyDescent="0.25">
      <c r="B86" s="162" t="s">
        <v>112</v>
      </c>
      <c r="C86" s="163">
        <v>0</v>
      </c>
      <c r="D86" s="163">
        <v>665</v>
      </c>
      <c r="E86" s="163">
        <v>6003</v>
      </c>
      <c r="F86" s="163">
        <v>6492</v>
      </c>
      <c r="G86" s="163">
        <v>8890</v>
      </c>
      <c r="H86" s="163">
        <v>8545</v>
      </c>
      <c r="I86" s="164">
        <f t="shared" si="11"/>
        <v>-3.8807649043869463E-2</v>
      </c>
      <c r="J86" s="164">
        <f>H86/H81</f>
        <v>0.11060486428414254</v>
      </c>
    </row>
    <row r="87" spans="2:10" x14ac:dyDescent="0.25">
      <c r="B87" s="162" t="s">
        <v>115</v>
      </c>
      <c r="C87" s="163">
        <v>0</v>
      </c>
      <c r="D87" s="163">
        <v>2166</v>
      </c>
      <c r="E87" s="163">
        <v>7897</v>
      </c>
      <c r="F87" s="163">
        <v>7571</v>
      </c>
      <c r="G87" s="163">
        <v>8315</v>
      </c>
      <c r="H87" s="163">
        <v>8565</v>
      </c>
      <c r="I87" s="164">
        <f t="shared" si="11"/>
        <v>3.0066145520144305E-2</v>
      </c>
      <c r="J87" s="164">
        <f>H87/H81</f>
        <v>0.11086374050247874</v>
      </c>
    </row>
    <row r="88" spans="2:10" x14ac:dyDescent="0.25">
      <c r="B88" s="162" t="s">
        <v>118</v>
      </c>
      <c r="C88" s="163">
        <v>0</v>
      </c>
      <c r="D88" s="163">
        <v>1182</v>
      </c>
      <c r="E88" s="163">
        <v>1777</v>
      </c>
      <c r="F88" s="163">
        <v>2564</v>
      </c>
      <c r="G88" s="163">
        <v>5187</v>
      </c>
      <c r="H88" s="163">
        <v>3585</v>
      </c>
      <c r="I88" s="164">
        <f t="shared" si="11"/>
        <v>-0.3088490456911509</v>
      </c>
      <c r="J88" s="164">
        <f>H88/H81</f>
        <v>4.6403562136764304E-2</v>
      </c>
    </row>
    <row r="89" spans="2:10" x14ac:dyDescent="0.25">
      <c r="B89" s="162" t="s">
        <v>125</v>
      </c>
      <c r="C89" s="163">
        <v>0</v>
      </c>
      <c r="D89" s="163">
        <v>244</v>
      </c>
      <c r="E89" s="163">
        <v>536</v>
      </c>
      <c r="F89" s="163">
        <v>895</v>
      </c>
      <c r="G89" s="163">
        <v>1467</v>
      </c>
      <c r="H89" s="163">
        <v>879</v>
      </c>
      <c r="I89" s="164">
        <f t="shared" si="11"/>
        <v>-0.40081799591002043</v>
      </c>
      <c r="J89" s="164">
        <f>H89/H81</f>
        <v>1.1377609795876101E-2</v>
      </c>
    </row>
    <row r="90" spans="2:10" x14ac:dyDescent="0.25">
      <c r="B90" s="162" t="s">
        <v>121</v>
      </c>
      <c r="C90" s="163">
        <v>0</v>
      </c>
      <c r="D90" s="163">
        <v>260</v>
      </c>
      <c r="E90" s="163">
        <v>399</v>
      </c>
      <c r="F90" s="163">
        <v>397</v>
      </c>
      <c r="G90" s="163">
        <v>702</v>
      </c>
      <c r="H90" s="163">
        <v>603</v>
      </c>
      <c r="I90" s="164">
        <f t="shared" si="11"/>
        <v>-0.14102564102564108</v>
      </c>
      <c r="J90" s="164">
        <f>H90/H81</f>
        <v>7.8051179828365069E-3</v>
      </c>
    </row>
    <row r="91" spans="2:10" x14ac:dyDescent="0.25">
      <c r="B91" s="162" t="s">
        <v>130</v>
      </c>
      <c r="C91" s="163">
        <v>0</v>
      </c>
      <c r="D91" s="163">
        <v>21</v>
      </c>
      <c r="E91" s="163">
        <v>102</v>
      </c>
      <c r="F91" s="163">
        <v>160</v>
      </c>
      <c r="G91" s="163">
        <v>128</v>
      </c>
      <c r="H91" s="163">
        <v>131</v>
      </c>
      <c r="I91" s="164">
        <f t="shared" si="11"/>
        <v>2.34375E-2</v>
      </c>
      <c r="J91" s="164">
        <f>H91/H81</f>
        <v>1.6956392301021267E-3</v>
      </c>
    </row>
    <row r="92" spans="2:10" x14ac:dyDescent="0.25">
      <c r="B92" s="162" t="s">
        <v>133</v>
      </c>
      <c r="C92" s="163">
        <v>0</v>
      </c>
      <c r="D92" s="163">
        <v>43</v>
      </c>
      <c r="E92" s="163">
        <v>75</v>
      </c>
      <c r="F92" s="163">
        <v>147</v>
      </c>
      <c r="G92" s="163">
        <v>119</v>
      </c>
      <c r="H92" s="163">
        <v>63</v>
      </c>
      <c r="I92" s="164">
        <f t="shared" si="11"/>
        <v>-0.47058823529411764</v>
      </c>
      <c r="J92" s="164">
        <f>H92/H81</f>
        <v>8.1546008775903805E-4</v>
      </c>
    </row>
    <row r="93" spans="2:10" x14ac:dyDescent="0.25">
      <c r="B93" s="167" t="s">
        <v>147</v>
      </c>
      <c r="C93" s="168">
        <f t="shared" ref="C93:H93" si="12">C85-SUM(C86:C92)</f>
        <v>0</v>
      </c>
      <c r="D93" s="168">
        <f t="shared" si="12"/>
        <v>4358</v>
      </c>
      <c r="E93" s="168">
        <f t="shared" si="12"/>
        <v>8414</v>
      </c>
      <c r="F93" s="168">
        <f t="shared" si="12"/>
        <v>11453</v>
      </c>
      <c r="G93" s="168">
        <f t="shared" si="12"/>
        <v>13592</v>
      </c>
      <c r="H93" s="168">
        <f t="shared" si="12"/>
        <v>13676</v>
      </c>
      <c r="I93" s="169">
        <f t="shared" si="11"/>
        <v>6.1801059446733309E-3</v>
      </c>
      <c r="J93" s="169">
        <f>H93/H81</f>
        <v>0.17701955809829531</v>
      </c>
    </row>
    <row r="94" spans="2:10" x14ac:dyDescent="0.25">
      <c r="B94" s="154" t="s">
        <v>51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70</v>
      </c>
      <c r="C95" s="175">
        <v>0</v>
      </c>
      <c r="D95" s="175">
        <v>2494</v>
      </c>
      <c r="E95" s="175">
        <v>4520</v>
      </c>
      <c r="F95" s="175">
        <v>4181</v>
      </c>
      <c r="G95" s="175">
        <v>3964</v>
      </c>
      <c r="H95" s="175">
        <v>4119</v>
      </c>
      <c r="I95" s="176">
        <f t="shared" ref="I95:I107" si="13">IFERROR(H95/G95-1,"-")</f>
        <v>3.9101917255297769E-2</v>
      </c>
      <c r="J95" s="176">
        <f>H95/H95</f>
        <v>1</v>
      </c>
    </row>
    <row r="96" spans="2:10" x14ac:dyDescent="0.25">
      <c r="B96" s="158" t="s">
        <v>99</v>
      </c>
      <c r="C96" s="159">
        <v>0</v>
      </c>
      <c r="D96" s="159">
        <v>1915</v>
      </c>
      <c r="E96" s="159">
        <v>3580</v>
      </c>
      <c r="F96" s="159">
        <v>3284</v>
      </c>
      <c r="G96" s="159">
        <v>3008</v>
      </c>
      <c r="H96" s="159">
        <v>3117</v>
      </c>
      <c r="I96" s="160">
        <f t="shared" si="13"/>
        <v>3.6236702127659504E-2</v>
      </c>
      <c r="J96" s="160">
        <f>H96/H95</f>
        <v>0.75673707210487984</v>
      </c>
    </row>
    <row r="97" spans="2:10" x14ac:dyDescent="0.25">
      <c r="B97" s="162" t="s">
        <v>105</v>
      </c>
      <c r="C97" s="163">
        <v>0</v>
      </c>
      <c r="D97" s="163">
        <v>1100</v>
      </c>
      <c r="E97" s="163">
        <v>1851</v>
      </c>
      <c r="F97" s="163">
        <v>818</v>
      </c>
      <c r="G97" s="163">
        <v>716</v>
      </c>
      <c r="H97" s="163">
        <v>1022</v>
      </c>
      <c r="I97" s="164">
        <f t="shared" si="13"/>
        <v>0.42737430167597767</v>
      </c>
      <c r="J97" s="164">
        <f>H97/H95</f>
        <v>0.24811847535809661</v>
      </c>
    </row>
    <row r="98" spans="2:10" x14ac:dyDescent="0.25">
      <c r="B98" s="162" t="s">
        <v>102</v>
      </c>
      <c r="C98" s="163">
        <v>0</v>
      </c>
      <c r="D98" s="163">
        <v>815</v>
      </c>
      <c r="E98" s="163">
        <v>1729</v>
      </c>
      <c r="F98" s="163">
        <v>2466</v>
      </c>
      <c r="G98" s="163">
        <v>2292</v>
      </c>
      <c r="H98" s="163">
        <v>2095</v>
      </c>
      <c r="I98" s="164">
        <f t="shared" si="13"/>
        <v>-8.5951134380453764E-2</v>
      </c>
      <c r="J98" s="164">
        <f>H98/H95</f>
        <v>0.50861859674678322</v>
      </c>
    </row>
    <row r="99" spans="2:10" x14ac:dyDescent="0.25">
      <c r="B99" s="158" t="s">
        <v>109</v>
      </c>
      <c r="C99" s="159">
        <v>0</v>
      </c>
      <c r="D99" s="159">
        <v>579</v>
      </c>
      <c r="E99" s="159">
        <v>940</v>
      </c>
      <c r="F99" s="159">
        <v>897</v>
      </c>
      <c r="G99" s="159">
        <v>956</v>
      </c>
      <c r="H99" s="159">
        <v>1002</v>
      </c>
      <c r="I99" s="160">
        <f t="shared" si="13"/>
        <v>4.8117154811715412E-2</v>
      </c>
      <c r="J99" s="160">
        <f>H99/H95</f>
        <v>0.24326292789512016</v>
      </c>
    </row>
    <row r="100" spans="2:10" x14ac:dyDescent="0.25">
      <c r="B100" s="162" t="s">
        <v>112</v>
      </c>
      <c r="C100" s="163">
        <v>0</v>
      </c>
      <c r="D100" s="163">
        <v>25</v>
      </c>
      <c r="E100" s="163">
        <v>120</v>
      </c>
      <c r="F100" s="163">
        <v>124</v>
      </c>
      <c r="G100" s="163">
        <v>100</v>
      </c>
      <c r="H100" s="163">
        <v>113</v>
      </c>
      <c r="I100" s="164">
        <f t="shared" si="13"/>
        <v>0.12999999999999989</v>
      </c>
      <c r="J100" s="164">
        <f>H100/H95</f>
        <v>2.7433843165816946E-2</v>
      </c>
    </row>
    <row r="101" spans="2:10" x14ac:dyDescent="0.25">
      <c r="B101" s="162" t="s">
        <v>115</v>
      </c>
      <c r="C101" s="163">
        <v>0</v>
      </c>
      <c r="D101" s="163">
        <v>106</v>
      </c>
      <c r="E101" s="163">
        <v>171</v>
      </c>
      <c r="F101" s="163">
        <v>128</v>
      </c>
      <c r="G101" s="163">
        <v>154</v>
      </c>
      <c r="H101" s="163">
        <v>117</v>
      </c>
      <c r="I101" s="164">
        <f t="shared" si="13"/>
        <v>-0.24025974025974028</v>
      </c>
      <c r="J101" s="164">
        <f>H101/H95</f>
        <v>2.8404952658412235E-2</v>
      </c>
    </row>
    <row r="102" spans="2:10" x14ac:dyDescent="0.25">
      <c r="B102" s="162" t="s">
        <v>118</v>
      </c>
      <c r="C102" s="163">
        <v>0</v>
      </c>
      <c r="D102" s="163">
        <v>162</v>
      </c>
      <c r="E102" s="163">
        <v>122</v>
      </c>
      <c r="F102" s="163">
        <v>150</v>
      </c>
      <c r="G102" s="163">
        <v>118</v>
      </c>
      <c r="H102" s="163">
        <v>138</v>
      </c>
      <c r="I102" s="164">
        <f t="shared" si="13"/>
        <v>0.16949152542372881</v>
      </c>
      <c r="J102" s="164">
        <f>H102/H95</f>
        <v>3.3503277494537506E-2</v>
      </c>
    </row>
    <row r="103" spans="2:10" x14ac:dyDescent="0.25">
      <c r="B103" s="162" t="s">
        <v>125</v>
      </c>
      <c r="C103" s="163">
        <v>0</v>
      </c>
      <c r="D103" s="163">
        <v>17</v>
      </c>
      <c r="E103" s="163">
        <v>85</v>
      </c>
      <c r="F103" s="163">
        <v>30</v>
      </c>
      <c r="G103" s="163">
        <v>36</v>
      </c>
      <c r="H103" s="163">
        <v>33</v>
      </c>
      <c r="I103" s="164">
        <f t="shared" si="13"/>
        <v>-8.333333333333337E-2</v>
      </c>
      <c r="J103" s="164">
        <f>H103/H95</f>
        <v>8.0116533139111441E-3</v>
      </c>
    </row>
    <row r="104" spans="2:10" x14ac:dyDescent="0.25">
      <c r="B104" s="162" t="s">
        <v>121</v>
      </c>
      <c r="C104" s="163">
        <v>0</v>
      </c>
      <c r="D104" s="163">
        <v>25</v>
      </c>
      <c r="E104" s="163">
        <v>31</v>
      </c>
      <c r="F104" s="163">
        <v>32</v>
      </c>
      <c r="G104" s="163">
        <v>19</v>
      </c>
      <c r="H104" s="163">
        <v>18</v>
      </c>
      <c r="I104" s="164">
        <f t="shared" si="13"/>
        <v>-5.2631578947368474E-2</v>
      </c>
      <c r="J104" s="164">
        <f>H104/H95</f>
        <v>4.3699927166788053E-3</v>
      </c>
    </row>
    <row r="105" spans="2:10" x14ac:dyDescent="0.25">
      <c r="B105" s="162" t="s">
        <v>130</v>
      </c>
      <c r="C105" s="163">
        <v>0</v>
      </c>
      <c r="D105" s="163">
        <v>0</v>
      </c>
      <c r="E105" s="163">
        <v>7</v>
      </c>
      <c r="F105" s="163">
        <v>2</v>
      </c>
      <c r="G105" s="163">
        <v>47</v>
      </c>
      <c r="H105" s="163">
        <v>2</v>
      </c>
      <c r="I105" s="164">
        <f t="shared" si="13"/>
        <v>-0.95744680851063835</v>
      </c>
      <c r="J105" s="164">
        <f>H105/H95</f>
        <v>4.8555474629764507E-4</v>
      </c>
    </row>
    <row r="106" spans="2:10" x14ac:dyDescent="0.25">
      <c r="B106" s="162" t="s">
        <v>133</v>
      </c>
      <c r="C106" s="163">
        <v>0</v>
      </c>
      <c r="D106" s="163">
        <v>5</v>
      </c>
      <c r="E106" s="163">
        <v>22</v>
      </c>
      <c r="F106" s="163">
        <v>9</v>
      </c>
      <c r="G106" s="163">
        <v>0</v>
      </c>
      <c r="H106" s="163">
        <v>4</v>
      </c>
      <c r="I106" s="164" t="str">
        <f t="shared" si="13"/>
        <v>-</v>
      </c>
      <c r="J106" s="164">
        <f>H106/H95</f>
        <v>9.7110949259529014E-4</v>
      </c>
    </row>
    <row r="107" spans="2:10" x14ac:dyDescent="0.25">
      <c r="B107" s="167" t="s">
        <v>147</v>
      </c>
      <c r="C107" s="168">
        <f t="shared" ref="C107:H107" si="14">C99-SUM(C100:C106)</f>
        <v>0</v>
      </c>
      <c r="D107" s="168">
        <f t="shared" si="14"/>
        <v>239</v>
      </c>
      <c r="E107" s="168">
        <f t="shared" si="14"/>
        <v>382</v>
      </c>
      <c r="F107" s="168">
        <f t="shared" si="14"/>
        <v>422</v>
      </c>
      <c r="G107" s="168">
        <f t="shared" si="14"/>
        <v>482</v>
      </c>
      <c r="H107" s="168">
        <f t="shared" si="14"/>
        <v>577</v>
      </c>
      <c r="I107" s="169">
        <f t="shared" si="13"/>
        <v>0.19709543568464727</v>
      </c>
      <c r="J107" s="169">
        <f>H107/H95</f>
        <v>0.14008254430687059</v>
      </c>
    </row>
    <row r="108" spans="2:10" x14ac:dyDescent="0.25">
      <c r="B108" s="154" t="s">
        <v>52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70</v>
      </c>
      <c r="C109" s="175">
        <v>0</v>
      </c>
      <c r="D109" s="175">
        <v>12758</v>
      </c>
      <c r="E109" s="175">
        <v>13606</v>
      </c>
      <c r="F109" s="175">
        <v>22097</v>
      </c>
      <c r="G109" s="175">
        <v>19721</v>
      </c>
      <c r="H109" s="175">
        <v>20354</v>
      </c>
      <c r="I109" s="176">
        <f t="shared" ref="I109:I121" si="15">IFERROR(H109/G109-1,"-")</f>
        <v>3.2097763805080781E-2</v>
      </c>
      <c r="J109" s="176">
        <f>H109/H109</f>
        <v>1</v>
      </c>
    </row>
    <row r="110" spans="2:10" x14ac:dyDescent="0.25">
      <c r="B110" s="158" t="s">
        <v>99</v>
      </c>
      <c r="C110" s="159">
        <v>0</v>
      </c>
      <c r="D110" s="159">
        <v>7593</v>
      </c>
      <c r="E110" s="159">
        <v>4013</v>
      </c>
      <c r="F110" s="159">
        <v>5372</v>
      </c>
      <c r="G110" s="159">
        <v>5322</v>
      </c>
      <c r="H110" s="159">
        <v>5416</v>
      </c>
      <c r="I110" s="160">
        <f t="shared" si="15"/>
        <v>1.7662532882374959E-2</v>
      </c>
      <c r="J110" s="160">
        <f>H110/H109</f>
        <v>0.26609020339982314</v>
      </c>
    </row>
    <row r="111" spans="2:10" x14ac:dyDescent="0.25">
      <c r="B111" s="162" t="s">
        <v>105</v>
      </c>
      <c r="C111" s="163">
        <v>0</v>
      </c>
      <c r="D111" s="163">
        <v>3386</v>
      </c>
      <c r="E111" s="163">
        <v>964</v>
      </c>
      <c r="F111" s="163">
        <v>2060</v>
      </c>
      <c r="G111" s="163">
        <v>2056</v>
      </c>
      <c r="H111" s="163">
        <v>2029</v>
      </c>
      <c r="I111" s="164">
        <f t="shared" si="15"/>
        <v>-1.3132295719844311E-2</v>
      </c>
      <c r="J111" s="164">
        <f>H111/H109</f>
        <v>9.9685565490812617E-2</v>
      </c>
    </row>
    <row r="112" spans="2:10" x14ac:dyDescent="0.25">
      <c r="B112" s="162" t="s">
        <v>102</v>
      </c>
      <c r="C112" s="163">
        <v>0</v>
      </c>
      <c r="D112" s="163">
        <v>4207</v>
      </c>
      <c r="E112" s="163">
        <v>3049</v>
      </c>
      <c r="F112" s="163">
        <v>3312</v>
      </c>
      <c r="G112" s="163">
        <v>3266</v>
      </c>
      <c r="H112" s="163">
        <v>3387</v>
      </c>
      <c r="I112" s="164">
        <f t="shared" si="15"/>
        <v>3.7048377219840889E-2</v>
      </c>
      <c r="J112" s="164">
        <f>H112/H109</f>
        <v>0.16640463790901053</v>
      </c>
    </row>
    <row r="113" spans="2:10" x14ac:dyDescent="0.25">
      <c r="B113" s="158" t="s">
        <v>109</v>
      </c>
      <c r="C113" s="159">
        <v>0</v>
      </c>
      <c r="D113" s="159">
        <v>5165</v>
      </c>
      <c r="E113" s="159">
        <v>9593</v>
      </c>
      <c r="F113" s="159">
        <v>16725</v>
      </c>
      <c r="G113" s="159">
        <v>14399</v>
      </c>
      <c r="H113" s="159">
        <v>14938</v>
      </c>
      <c r="I113" s="160">
        <f t="shared" si="15"/>
        <v>3.7433155080213831E-2</v>
      </c>
      <c r="J113" s="160">
        <f>H113/H109</f>
        <v>0.73390979660017686</v>
      </c>
    </row>
    <row r="114" spans="2:10" x14ac:dyDescent="0.25">
      <c r="B114" s="162" t="s">
        <v>112</v>
      </c>
      <c r="C114" s="163">
        <v>0</v>
      </c>
      <c r="D114" s="163">
        <v>407</v>
      </c>
      <c r="E114" s="163">
        <v>6784</v>
      </c>
      <c r="F114" s="163">
        <v>11071</v>
      </c>
      <c r="G114" s="163">
        <v>9672</v>
      </c>
      <c r="H114" s="163">
        <v>9636</v>
      </c>
      <c r="I114" s="164">
        <f t="shared" si="15"/>
        <v>-3.7220843672456372E-3</v>
      </c>
      <c r="J114" s="164">
        <f>H114/H109</f>
        <v>0.473420457895254</v>
      </c>
    </row>
    <row r="115" spans="2:10" x14ac:dyDescent="0.25">
      <c r="B115" s="162" t="s">
        <v>115</v>
      </c>
      <c r="C115" s="163">
        <v>0</v>
      </c>
      <c r="D115" s="163">
        <v>2089</v>
      </c>
      <c r="E115" s="163">
        <v>179</v>
      </c>
      <c r="F115" s="163">
        <v>633</v>
      </c>
      <c r="G115" s="163">
        <v>501</v>
      </c>
      <c r="H115" s="163">
        <v>708</v>
      </c>
      <c r="I115" s="164">
        <f t="shared" si="15"/>
        <v>0.41317365269461082</v>
      </c>
      <c r="J115" s="164">
        <f>H115/H109</f>
        <v>3.4784317578854279E-2</v>
      </c>
    </row>
    <row r="116" spans="2:10" x14ac:dyDescent="0.25">
      <c r="B116" s="162" t="s">
        <v>118</v>
      </c>
      <c r="C116" s="163">
        <v>0</v>
      </c>
      <c r="D116" s="163">
        <v>555</v>
      </c>
      <c r="E116" s="163">
        <v>339</v>
      </c>
      <c r="F116" s="163">
        <v>1022</v>
      </c>
      <c r="G116" s="163">
        <v>949</v>
      </c>
      <c r="H116" s="163">
        <v>1007</v>
      </c>
      <c r="I116" s="164">
        <f t="shared" si="15"/>
        <v>6.1116965226554187E-2</v>
      </c>
      <c r="J116" s="164">
        <f>H116/H109</f>
        <v>4.9474304804952345E-2</v>
      </c>
    </row>
    <row r="117" spans="2:10" x14ac:dyDescent="0.25">
      <c r="B117" s="162" t="s">
        <v>125</v>
      </c>
      <c r="C117" s="163">
        <v>0</v>
      </c>
      <c r="D117" s="163">
        <v>591</v>
      </c>
      <c r="E117" s="163">
        <v>258</v>
      </c>
      <c r="F117" s="163">
        <v>259</v>
      </c>
      <c r="G117" s="163">
        <v>182</v>
      </c>
      <c r="H117" s="163">
        <v>304</v>
      </c>
      <c r="I117" s="164">
        <f t="shared" si="15"/>
        <v>0.67032967032967039</v>
      </c>
      <c r="J117" s="164">
        <f>H117/H109</f>
        <v>1.4935639186400708E-2</v>
      </c>
    </row>
    <row r="118" spans="2:10" x14ac:dyDescent="0.25">
      <c r="B118" s="162" t="s">
        <v>121</v>
      </c>
      <c r="C118" s="163">
        <v>0</v>
      </c>
      <c r="D118" s="163">
        <v>520</v>
      </c>
      <c r="E118" s="163">
        <v>128</v>
      </c>
      <c r="F118" s="163">
        <v>260</v>
      </c>
      <c r="G118" s="163">
        <v>315</v>
      </c>
      <c r="H118" s="163">
        <v>235</v>
      </c>
      <c r="I118" s="164">
        <f t="shared" si="15"/>
        <v>-0.25396825396825395</v>
      </c>
      <c r="J118" s="164">
        <f>H118/H109</f>
        <v>1.1545642134224231E-2</v>
      </c>
    </row>
    <row r="119" spans="2:10" x14ac:dyDescent="0.25">
      <c r="B119" s="162" t="s">
        <v>130</v>
      </c>
      <c r="C119" s="163">
        <v>0</v>
      </c>
      <c r="D119" s="163">
        <v>10</v>
      </c>
      <c r="E119" s="163">
        <v>6</v>
      </c>
      <c r="F119" s="163">
        <v>14</v>
      </c>
      <c r="G119" s="163">
        <v>7</v>
      </c>
      <c r="H119" s="163">
        <v>16</v>
      </c>
      <c r="I119" s="164">
        <f t="shared" si="15"/>
        <v>1.2857142857142856</v>
      </c>
      <c r="J119" s="164">
        <f>H119/H109</f>
        <v>7.8608627296845824E-4</v>
      </c>
    </row>
    <row r="120" spans="2:10" x14ac:dyDescent="0.25">
      <c r="B120" s="162" t="s">
        <v>133</v>
      </c>
      <c r="C120" s="163">
        <v>0</v>
      </c>
      <c r="D120" s="163">
        <v>14</v>
      </c>
      <c r="E120" s="163">
        <v>10</v>
      </c>
      <c r="F120" s="163">
        <v>15</v>
      </c>
      <c r="G120" s="163">
        <v>11</v>
      </c>
      <c r="H120" s="163">
        <v>29</v>
      </c>
      <c r="I120" s="164">
        <f t="shared" si="15"/>
        <v>1.6363636363636362</v>
      </c>
      <c r="J120" s="164">
        <f>H120/H109</f>
        <v>1.4247813697553307E-3</v>
      </c>
    </row>
    <row r="121" spans="2:10" x14ac:dyDescent="0.25">
      <c r="B121" s="167" t="s">
        <v>147</v>
      </c>
      <c r="C121" s="168">
        <f t="shared" ref="C121:H121" si="16">C113-SUM(C114:C120)</f>
        <v>0</v>
      </c>
      <c r="D121" s="168">
        <f t="shared" si="16"/>
        <v>979</v>
      </c>
      <c r="E121" s="168">
        <f t="shared" si="16"/>
        <v>1889</v>
      </c>
      <c r="F121" s="168">
        <f t="shared" si="16"/>
        <v>3451</v>
      </c>
      <c r="G121" s="168">
        <f t="shared" si="16"/>
        <v>2762</v>
      </c>
      <c r="H121" s="168">
        <f t="shared" si="16"/>
        <v>3003</v>
      </c>
      <c r="I121" s="169">
        <f t="shared" si="15"/>
        <v>8.725561187545261E-2</v>
      </c>
      <c r="J121" s="169">
        <f>H121/H109</f>
        <v>0.14753856735776752</v>
      </c>
    </row>
    <row r="122" spans="2:10" x14ac:dyDescent="0.25">
      <c r="B122" s="154" t="s">
        <v>53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70</v>
      </c>
      <c r="C123" s="175">
        <v>0</v>
      </c>
      <c r="D123" s="175">
        <v>13541</v>
      </c>
      <c r="E123" s="175">
        <v>17608</v>
      </c>
      <c r="F123" s="175">
        <v>17983</v>
      </c>
      <c r="G123" s="175">
        <v>19479</v>
      </c>
      <c r="H123" s="175">
        <v>20873</v>
      </c>
      <c r="I123" s="176">
        <f t="shared" ref="I123:I135" si="17">IFERROR(H123/G123-1,"-")</f>
        <v>7.1564248678063658E-2</v>
      </c>
      <c r="J123" s="176">
        <f>H123/H123</f>
        <v>1</v>
      </c>
    </row>
    <row r="124" spans="2:10" x14ac:dyDescent="0.25">
      <c r="B124" s="158" t="s">
        <v>99</v>
      </c>
      <c r="C124" s="159">
        <v>0</v>
      </c>
      <c r="D124" s="159">
        <v>9924</v>
      </c>
      <c r="E124" s="159">
        <v>12409</v>
      </c>
      <c r="F124" s="159">
        <v>13066</v>
      </c>
      <c r="G124" s="159">
        <v>14875</v>
      </c>
      <c r="H124" s="159">
        <v>16672</v>
      </c>
      <c r="I124" s="160">
        <f t="shared" si="17"/>
        <v>0.12080672268907566</v>
      </c>
      <c r="J124" s="160">
        <f>H124/H123</f>
        <v>0.7987352081636564</v>
      </c>
    </row>
    <row r="125" spans="2:10" x14ac:dyDescent="0.25">
      <c r="B125" s="162" t="s">
        <v>105</v>
      </c>
      <c r="C125" s="163">
        <v>0</v>
      </c>
      <c r="D125" s="163">
        <v>5525</v>
      </c>
      <c r="E125" s="163">
        <v>6807</v>
      </c>
      <c r="F125" s="163">
        <v>6349</v>
      </c>
      <c r="G125" s="163">
        <v>7333</v>
      </c>
      <c r="H125" s="163">
        <v>8899</v>
      </c>
      <c r="I125" s="164">
        <f t="shared" si="17"/>
        <v>0.21355516159825449</v>
      </c>
      <c r="J125" s="164">
        <f>H125/H123</f>
        <v>0.42634024816748911</v>
      </c>
    </row>
    <row r="126" spans="2:10" x14ac:dyDescent="0.25">
      <c r="B126" s="162" t="s">
        <v>102</v>
      </c>
      <c r="C126" s="163">
        <v>0</v>
      </c>
      <c r="D126" s="163">
        <v>4399</v>
      </c>
      <c r="E126" s="163">
        <v>5602</v>
      </c>
      <c r="F126" s="163">
        <v>6717</v>
      </c>
      <c r="G126" s="163">
        <v>7542</v>
      </c>
      <c r="H126" s="163">
        <v>7773</v>
      </c>
      <c r="I126" s="164">
        <f t="shared" si="17"/>
        <v>3.0628480509148792E-2</v>
      </c>
      <c r="J126" s="164">
        <f>H126/H123</f>
        <v>0.37239495999616729</v>
      </c>
    </row>
    <row r="127" spans="2:10" x14ac:dyDescent="0.25">
      <c r="B127" s="158" t="s">
        <v>109</v>
      </c>
      <c r="C127" s="159">
        <v>0</v>
      </c>
      <c r="D127" s="159">
        <v>3617</v>
      </c>
      <c r="E127" s="159">
        <v>5199</v>
      </c>
      <c r="F127" s="159">
        <v>4917</v>
      </c>
      <c r="G127" s="159">
        <v>4604</v>
      </c>
      <c r="H127" s="159">
        <v>4201</v>
      </c>
      <c r="I127" s="160">
        <f t="shared" si="17"/>
        <v>-8.7532580364900081E-2</v>
      </c>
      <c r="J127" s="160">
        <f>H127/H123</f>
        <v>0.2012647918363436</v>
      </c>
    </row>
    <row r="128" spans="2:10" x14ac:dyDescent="0.25">
      <c r="B128" s="162" t="s">
        <v>112</v>
      </c>
      <c r="C128" s="163">
        <v>0</v>
      </c>
      <c r="D128" s="163">
        <v>131</v>
      </c>
      <c r="E128" s="163">
        <v>513</v>
      </c>
      <c r="F128" s="163">
        <v>875</v>
      </c>
      <c r="G128" s="163">
        <v>683</v>
      </c>
      <c r="H128" s="163">
        <v>360</v>
      </c>
      <c r="I128" s="164">
        <f t="shared" si="17"/>
        <v>-0.47291361639824303</v>
      </c>
      <c r="J128" s="164">
        <f>H128/H123</f>
        <v>1.724716140468548E-2</v>
      </c>
    </row>
    <row r="129" spans="2:10" x14ac:dyDescent="0.25">
      <c r="B129" s="162" t="s">
        <v>115</v>
      </c>
      <c r="C129" s="163">
        <v>0</v>
      </c>
      <c r="D129" s="163">
        <v>380</v>
      </c>
      <c r="E129" s="163">
        <v>330</v>
      </c>
      <c r="F129" s="163">
        <v>472</v>
      </c>
      <c r="G129" s="163">
        <v>414</v>
      </c>
      <c r="H129" s="163">
        <v>341</v>
      </c>
      <c r="I129" s="164">
        <f t="shared" si="17"/>
        <v>-0.17632850241545894</v>
      </c>
      <c r="J129" s="164">
        <f>H129/H123</f>
        <v>1.6336894552771524E-2</v>
      </c>
    </row>
    <row r="130" spans="2:10" x14ac:dyDescent="0.25">
      <c r="B130" s="162" t="s">
        <v>118</v>
      </c>
      <c r="C130" s="163">
        <v>0</v>
      </c>
      <c r="D130" s="163">
        <v>396</v>
      </c>
      <c r="E130" s="163">
        <v>399</v>
      </c>
      <c r="F130" s="163">
        <v>441</v>
      </c>
      <c r="G130" s="163">
        <v>365</v>
      </c>
      <c r="H130" s="163">
        <v>392</v>
      </c>
      <c r="I130" s="164">
        <f t="shared" si="17"/>
        <v>7.3972602739726057E-2</v>
      </c>
      <c r="J130" s="164">
        <f>H130/H123</f>
        <v>1.8780242418435299E-2</v>
      </c>
    </row>
    <row r="131" spans="2:10" x14ac:dyDescent="0.25">
      <c r="B131" s="162" t="s">
        <v>125</v>
      </c>
      <c r="C131" s="163">
        <v>0</v>
      </c>
      <c r="D131" s="163">
        <v>76</v>
      </c>
      <c r="E131" s="163">
        <v>125</v>
      </c>
      <c r="F131" s="163">
        <v>86</v>
      </c>
      <c r="G131" s="163">
        <v>103</v>
      </c>
      <c r="H131" s="163">
        <v>103</v>
      </c>
      <c r="I131" s="164">
        <f t="shared" si="17"/>
        <v>0</v>
      </c>
      <c r="J131" s="164">
        <f>H131/H123</f>
        <v>4.9346045130072343E-3</v>
      </c>
    </row>
    <row r="132" spans="2:10" x14ac:dyDescent="0.25">
      <c r="B132" s="162" t="s">
        <v>121</v>
      </c>
      <c r="C132" s="163">
        <v>0</v>
      </c>
      <c r="D132" s="163">
        <v>63</v>
      </c>
      <c r="E132" s="163">
        <v>96</v>
      </c>
      <c r="F132" s="163">
        <v>86</v>
      </c>
      <c r="G132" s="163">
        <v>117</v>
      </c>
      <c r="H132" s="163">
        <v>111</v>
      </c>
      <c r="I132" s="164">
        <f t="shared" si="17"/>
        <v>-5.1282051282051322E-2</v>
      </c>
      <c r="J132" s="164">
        <f>H132/H123</f>
        <v>5.3178747664446892E-3</v>
      </c>
    </row>
    <row r="133" spans="2:10" x14ac:dyDescent="0.25">
      <c r="B133" s="162" t="s">
        <v>130</v>
      </c>
      <c r="C133" s="163">
        <v>0</v>
      </c>
      <c r="D133" s="163">
        <v>3</v>
      </c>
      <c r="E133" s="163">
        <v>36</v>
      </c>
      <c r="F133" s="163">
        <v>26</v>
      </c>
      <c r="G133" s="163">
        <v>39</v>
      </c>
      <c r="H133" s="163">
        <v>27</v>
      </c>
      <c r="I133" s="164">
        <f t="shared" si="17"/>
        <v>-0.30769230769230771</v>
      </c>
      <c r="J133" s="164">
        <f>H133/H123</f>
        <v>1.293537105351411E-3</v>
      </c>
    </row>
    <row r="134" spans="2:10" x14ac:dyDescent="0.25">
      <c r="B134" s="162" t="s">
        <v>133</v>
      </c>
      <c r="C134" s="163">
        <v>0</v>
      </c>
      <c r="D134" s="163">
        <v>27</v>
      </c>
      <c r="E134" s="163">
        <v>51</v>
      </c>
      <c r="F134" s="163">
        <v>33</v>
      </c>
      <c r="G134" s="163">
        <v>26</v>
      </c>
      <c r="H134" s="163">
        <v>23</v>
      </c>
      <c r="I134" s="164">
        <f t="shared" si="17"/>
        <v>-0.11538461538461542</v>
      </c>
      <c r="J134" s="164">
        <f>H134/H123</f>
        <v>1.1019019786326833E-3</v>
      </c>
    </row>
    <row r="135" spans="2:10" x14ac:dyDescent="0.25">
      <c r="B135" s="167" t="s">
        <v>147</v>
      </c>
      <c r="C135" s="168">
        <f t="shared" ref="C135:H135" si="18">C127-SUM(C128:C134)</f>
        <v>0</v>
      </c>
      <c r="D135" s="168">
        <f t="shared" si="18"/>
        <v>2541</v>
      </c>
      <c r="E135" s="168">
        <f t="shared" si="18"/>
        <v>3649</v>
      </c>
      <c r="F135" s="168">
        <f t="shared" si="18"/>
        <v>2898</v>
      </c>
      <c r="G135" s="168">
        <f t="shared" si="18"/>
        <v>2857</v>
      </c>
      <c r="H135" s="168">
        <f t="shared" si="18"/>
        <v>2844</v>
      </c>
      <c r="I135" s="169">
        <f t="shared" si="17"/>
        <v>-4.5502275113755708E-3</v>
      </c>
      <c r="J135" s="169">
        <f>H135/H123</f>
        <v>0.13625257509701527</v>
      </c>
    </row>
    <row r="136" spans="2:10" x14ac:dyDescent="0.25">
      <c r="B136" s="154" t="s">
        <v>54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70</v>
      </c>
      <c r="C137" s="175">
        <v>0</v>
      </c>
      <c r="D137" s="175">
        <v>3802</v>
      </c>
      <c r="E137" s="175">
        <v>18886</v>
      </c>
      <c r="F137" s="175">
        <v>21065</v>
      </c>
      <c r="G137" s="175">
        <v>22841</v>
      </c>
      <c r="H137" s="175">
        <v>23159</v>
      </c>
      <c r="I137" s="176">
        <f t="shared" ref="I137:I149" si="19">IFERROR(H137/G137-1,"-")</f>
        <v>1.3922332647432256E-2</v>
      </c>
      <c r="J137" s="176">
        <f>H137/H137</f>
        <v>1</v>
      </c>
    </row>
    <row r="138" spans="2:10" x14ac:dyDescent="0.25">
      <c r="B138" s="158" t="s">
        <v>99</v>
      </c>
      <c r="C138" s="159">
        <v>0</v>
      </c>
      <c r="D138" s="159">
        <v>2007</v>
      </c>
      <c r="E138" s="159">
        <v>1981</v>
      </c>
      <c r="F138" s="159">
        <v>3499</v>
      </c>
      <c r="G138" s="159">
        <v>2734</v>
      </c>
      <c r="H138" s="159">
        <v>2922</v>
      </c>
      <c r="I138" s="160">
        <f t="shared" si="19"/>
        <v>6.8763716166788669E-2</v>
      </c>
      <c r="J138" s="160">
        <f>H138/H137</f>
        <v>0.12617125091756984</v>
      </c>
    </row>
    <row r="139" spans="2:10" x14ac:dyDescent="0.25">
      <c r="B139" s="162" t="s">
        <v>105</v>
      </c>
      <c r="C139" s="163">
        <v>0</v>
      </c>
      <c r="D139" s="163">
        <v>1157</v>
      </c>
      <c r="E139" s="163">
        <v>1245</v>
      </c>
      <c r="F139" s="163">
        <v>2218</v>
      </c>
      <c r="G139" s="163">
        <v>1876</v>
      </c>
      <c r="H139" s="163">
        <v>1679</v>
      </c>
      <c r="I139" s="164">
        <f t="shared" si="19"/>
        <v>-0.10501066098081024</v>
      </c>
      <c r="J139" s="164">
        <f>H139/H137</f>
        <v>7.2498812556673425E-2</v>
      </c>
    </row>
    <row r="140" spans="2:10" x14ac:dyDescent="0.25">
      <c r="B140" s="162" t="s">
        <v>102</v>
      </c>
      <c r="C140" s="163">
        <v>0</v>
      </c>
      <c r="D140" s="163">
        <v>850</v>
      </c>
      <c r="E140" s="163">
        <v>736</v>
      </c>
      <c r="F140" s="163">
        <v>1281</v>
      </c>
      <c r="G140" s="163">
        <v>858</v>
      </c>
      <c r="H140" s="163">
        <v>1243</v>
      </c>
      <c r="I140" s="164">
        <f t="shared" si="19"/>
        <v>0.44871794871794868</v>
      </c>
      <c r="J140" s="164">
        <f>H140/H137</f>
        <v>5.3672438360896413E-2</v>
      </c>
    </row>
    <row r="141" spans="2:10" x14ac:dyDescent="0.25">
      <c r="B141" s="158" t="s">
        <v>109</v>
      </c>
      <c r="C141" s="159">
        <v>0</v>
      </c>
      <c r="D141" s="159">
        <v>1795</v>
      </c>
      <c r="E141" s="159">
        <v>16905</v>
      </c>
      <c r="F141" s="159">
        <v>17566</v>
      </c>
      <c r="G141" s="159">
        <v>20107</v>
      </c>
      <c r="H141" s="159">
        <v>20237</v>
      </c>
      <c r="I141" s="160">
        <f t="shared" si="19"/>
        <v>6.4654100561993832E-3</v>
      </c>
      <c r="J141" s="160">
        <f>H141/H137</f>
        <v>0.87382874908243013</v>
      </c>
    </row>
    <row r="142" spans="2:10" x14ac:dyDescent="0.25">
      <c r="B142" s="162" t="s">
        <v>112</v>
      </c>
      <c r="C142" s="163">
        <v>0</v>
      </c>
      <c r="D142" s="163">
        <v>90</v>
      </c>
      <c r="E142" s="163">
        <v>7353</v>
      </c>
      <c r="F142" s="163">
        <v>8301</v>
      </c>
      <c r="G142" s="163">
        <v>10338</v>
      </c>
      <c r="H142" s="163">
        <v>10224</v>
      </c>
      <c r="I142" s="164">
        <f t="shared" si="19"/>
        <v>-1.1027278003482244E-2</v>
      </c>
      <c r="J142" s="164">
        <f>H142/H137</f>
        <v>0.44146983893950514</v>
      </c>
    </row>
    <row r="143" spans="2:10" x14ac:dyDescent="0.25">
      <c r="B143" s="162" t="s">
        <v>115</v>
      </c>
      <c r="C143" s="163">
        <v>0</v>
      </c>
      <c r="D143" s="163">
        <v>231</v>
      </c>
      <c r="E143" s="163">
        <v>1321</v>
      </c>
      <c r="F143" s="163">
        <v>1398</v>
      </c>
      <c r="G143" s="163">
        <v>1391</v>
      </c>
      <c r="H143" s="163">
        <v>1601</v>
      </c>
      <c r="I143" s="164">
        <f t="shared" si="19"/>
        <v>0.15097052480230055</v>
      </c>
      <c r="J143" s="164">
        <f>H143/H137</f>
        <v>6.9130791484951853E-2</v>
      </c>
    </row>
    <row r="144" spans="2:10" x14ac:dyDescent="0.25">
      <c r="B144" s="162" t="s">
        <v>118</v>
      </c>
      <c r="C144" s="163">
        <v>0</v>
      </c>
      <c r="D144" s="163">
        <v>377</v>
      </c>
      <c r="E144" s="163">
        <v>1955</v>
      </c>
      <c r="F144" s="163">
        <v>1820</v>
      </c>
      <c r="G144" s="163">
        <v>1716</v>
      </c>
      <c r="H144" s="163">
        <v>1687</v>
      </c>
      <c r="I144" s="164">
        <f t="shared" si="19"/>
        <v>-1.689976689976691E-2</v>
      </c>
      <c r="J144" s="164">
        <f>H144/H137</f>
        <v>7.2844250615311537E-2</v>
      </c>
    </row>
    <row r="145" spans="2:10" x14ac:dyDescent="0.25">
      <c r="B145" s="162" t="s">
        <v>125</v>
      </c>
      <c r="C145" s="163">
        <v>0</v>
      </c>
      <c r="D145" s="163">
        <v>48</v>
      </c>
      <c r="E145" s="163">
        <v>664</v>
      </c>
      <c r="F145" s="163">
        <v>493</v>
      </c>
      <c r="G145" s="163">
        <v>432</v>
      </c>
      <c r="H145" s="163">
        <v>397</v>
      </c>
      <c r="I145" s="164">
        <f t="shared" si="19"/>
        <v>-8.101851851851849E-2</v>
      </c>
      <c r="J145" s="164">
        <f>H145/H137</f>
        <v>1.714236365991623E-2</v>
      </c>
    </row>
    <row r="146" spans="2:10" x14ac:dyDescent="0.25">
      <c r="B146" s="162" t="s">
        <v>121</v>
      </c>
      <c r="C146" s="163">
        <v>0</v>
      </c>
      <c r="D146" s="163">
        <v>86</v>
      </c>
      <c r="E146" s="163">
        <v>248</v>
      </c>
      <c r="F146" s="163">
        <v>365</v>
      </c>
      <c r="G146" s="163">
        <v>533</v>
      </c>
      <c r="H146" s="163">
        <v>304</v>
      </c>
      <c r="I146" s="164">
        <f t="shared" si="19"/>
        <v>-0.42964352720450283</v>
      </c>
      <c r="J146" s="164">
        <f>H146/H137</f>
        <v>1.3126646228248197E-2</v>
      </c>
    </row>
    <row r="147" spans="2:10" x14ac:dyDescent="0.25">
      <c r="B147" s="162" t="s">
        <v>130</v>
      </c>
      <c r="C147" s="163">
        <v>0</v>
      </c>
      <c r="D147" s="163">
        <v>2</v>
      </c>
      <c r="E147" s="163">
        <v>23</v>
      </c>
      <c r="F147" s="163">
        <v>2</v>
      </c>
      <c r="G147" s="163">
        <v>6</v>
      </c>
      <c r="H147" s="163">
        <v>23</v>
      </c>
      <c r="I147" s="164">
        <f t="shared" si="19"/>
        <v>2.8333333333333335</v>
      </c>
      <c r="J147" s="164">
        <f>H147/H137</f>
        <v>9.9313441858456752E-4</v>
      </c>
    </row>
    <row r="148" spans="2:10" x14ac:dyDescent="0.25">
      <c r="B148" s="162" t="s">
        <v>133</v>
      </c>
      <c r="C148" s="163">
        <v>0</v>
      </c>
      <c r="D148" s="163">
        <v>4</v>
      </c>
      <c r="E148" s="163">
        <v>12</v>
      </c>
      <c r="F148" s="163">
        <v>11</v>
      </c>
      <c r="G148" s="163">
        <v>5</v>
      </c>
      <c r="H148" s="163">
        <v>23</v>
      </c>
      <c r="I148" s="164">
        <f t="shared" si="19"/>
        <v>3.5999999999999996</v>
      </c>
      <c r="J148" s="164">
        <f>H148/H137</f>
        <v>9.9313441858456752E-4</v>
      </c>
    </row>
    <row r="149" spans="2:10" x14ac:dyDescent="0.25">
      <c r="B149" s="167" t="s">
        <v>147</v>
      </c>
      <c r="C149" s="168">
        <f t="shared" ref="C149:H149" si="20">C141-SUM(C142:C148)</f>
        <v>0</v>
      </c>
      <c r="D149" s="168">
        <f t="shared" si="20"/>
        <v>957</v>
      </c>
      <c r="E149" s="168">
        <f t="shared" si="20"/>
        <v>5329</v>
      </c>
      <c r="F149" s="168">
        <f t="shared" si="20"/>
        <v>5176</v>
      </c>
      <c r="G149" s="168">
        <f t="shared" si="20"/>
        <v>5686</v>
      </c>
      <c r="H149" s="168">
        <f t="shared" si="20"/>
        <v>5978</v>
      </c>
      <c r="I149" s="169">
        <f t="shared" si="19"/>
        <v>5.135420330636653E-2</v>
      </c>
      <c r="J149" s="169">
        <f>H149/H137</f>
        <v>0.25812858931732802</v>
      </c>
    </row>
    <row r="150" spans="2:10" x14ac:dyDescent="0.25">
      <c r="B150" s="154" t="s">
        <v>55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70</v>
      </c>
      <c r="C151" s="175">
        <v>0</v>
      </c>
      <c r="D151" s="175">
        <v>5282</v>
      </c>
      <c r="E151" s="175">
        <v>6967</v>
      </c>
      <c r="F151" s="175">
        <v>9485</v>
      </c>
      <c r="G151" s="175">
        <v>8136</v>
      </c>
      <c r="H151" s="175">
        <v>9355</v>
      </c>
      <c r="I151" s="176">
        <f t="shared" ref="I151:I163" si="21">IFERROR(H151/G151-1,"-")</f>
        <v>0.14982792527040312</v>
      </c>
      <c r="J151" s="176">
        <f>H151/H151</f>
        <v>1</v>
      </c>
    </row>
    <row r="152" spans="2:10" x14ac:dyDescent="0.25">
      <c r="B152" s="158" t="s">
        <v>99</v>
      </c>
      <c r="C152" s="159">
        <v>0</v>
      </c>
      <c r="D152" s="159">
        <v>3982</v>
      </c>
      <c r="E152" s="159">
        <v>3939</v>
      </c>
      <c r="F152" s="159">
        <v>6045</v>
      </c>
      <c r="G152" s="159">
        <v>4075</v>
      </c>
      <c r="H152" s="159">
        <v>5277</v>
      </c>
      <c r="I152" s="160">
        <f t="shared" si="21"/>
        <v>0.29496932515337426</v>
      </c>
      <c r="J152" s="160">
        <f>H152/H151</f>
        <v>0.56408337787279528</v>
      </c>
    </row>
    <row r="153" spans="2:10" x14ac:dyDescent="0.25">
      <c r="B153" s="162" t="s">
        <v>105</v>
      </c>
      <c r="C153" s="163">
        <v>0</v>
      </c>
      <c r="D153" s="163">
        <v>3297</v>
      </c>
      <c r="E153" s="163">
        <v>3038</v>
      </c>
      <c r="F153" s="163">
        <v>4073</v>
      </c>
      <c r="G153" s="163">
        <v>1863</v>
      </c>
      <c r="H153" s="163">
        <v>3011</v>
      </c>
      <c r="I153" s="164">
        <f t="shared" si="21"/>
        <v>0.61621041331186266</v>
      </c>
      <c r="J153" s="164">
        <f>H153/H151</f>
        <v>0.32185996793158739</v>
      </c>
    </row>
    <row r="154" spans="2:10" x14ac:dyDescent="0.25">
      <c r="B154" s="162" t="s">
        <v>102</v>
      </c>
      <c r="C154" s="163">
        <v>0</v>
      </c>
      <c r="D154" s="163">
        <v>685</v>
      </c>
      <c r="E154" s="163">
        <v>901</v>
      </c>
      <c r="F154" s="163">
        <v>1972</v>
      </c>
      <c r="G154" s="163">
        <v>2212</v>
      </c>
      <c r="H154" s="163">
        <v>2266</v>
      </c>
      <c r="I154" s="164">
        <f t="shared" si="21"/>
        <v>2.4412296564195302E-2</v>
      </c>
      <c r="J154" s="164">
        <f>H154/H151</f>
        <v>0.24222340994120792</v>
      </c>
    </row>
    <row r="155" spans="2:10" x14ac:dyDescent="0.25">
      <c r="B155" s="158" t="s">
        <v>109</v>
      </c>
      <c r="C155" s="159">
        <v>0</v>
      </c>
      <c r="D155" s="159">
        <v>1300</v>
      </c>
      <c r="E155" s="159">
        <v>3028</v>
      </c>
      <c r="F155" s="159">
        <v>3440</v>
      </c>
      <c r="G155" s="159">
        <v>4061</v>
      </c>
      <c r="H155" s="159">
        <v>4078</v>
      </c>
      <c r="I155" s="160">
        <f t="shared" si="21"/>
        <v>4.186161044077874E-3</v>
      </c>
      <c r="J155" s="160">
        <f>H155/H151</f>
        <v>0.43591662212720472</v>
      </c>
    </row>
    <row r="156" spans="2:10" x14ac:dyDescent="0.25">
      <c r="B156" s="162" t="s">
        <v>112</v>
      </c>
      <c r="C156" s="163">
        <v>0</v>
      </c>
      <c r="D156" s="163">
        <v>40</v>
      </c>
      <c r="E156" s="163">
        <v>1200</v>
      </c>
      <c r="F156" s="163">
        <v>1217</v>
      </c>
      <c r="G156" s="163">
        <v>1241</v>
      </c>
      <c r="H156" s="163">
        <v>1380</v>
      </c>
      <c r="I156" s="164">
        <f t="shared" si="21"/>
        <v>0.11200644641418211</v>
      </c>
      <c r="J156" s="164">
        <f>H156/H151</f>
        <v>0.14751469802244788</v>
      </c>
    </row>
    <row r="157" spans="2:10" x14ac:dyDescent="0.25">
      <c r="B157" s="162" t="s">
        <v>115</v>
      </c>
      <c r="C157" s="163">
        <v>0</v>
      </c>
      <c r="D157" s="163">
        <v>259</v>
      </c>
      <c r="E157" s="163">
        <v>694</v>
      </c>
      <c r="F157" s="163">
        <v>544</v>
      </c>
      <c r="G157" s="163">
        <v>526</v>
      </c>
      <c r="H157" s="163">
        <v>572</v>
      </c>
      <c r="I157" s="164">
        <f t="shared" si="21"/>
        <v>8.7452471482889704E-2</v>
      </c>
      <c r="J157" s="164">
        <f>H157/H151</f>
        <v>6.1143773383217533E-2</v>
      </c>
    </row>
    <row r="158" spans="2:10" x14ac:dyDescent="0.25">
      <c r="B158" s="162" t="s">
        <v>118</v>
      </c>
      <c r="C158" s="163">
        <v>0</v>
      </c>
      <c r="D158" s="163">
        <v>394</v>
      </c>
      <c r="E158" s="163">
        <v>283</v>
      </c>
      <c r="F158" s="163">
        <v>598</v>
      </c>
      <c r="G158" s="163">
        <v>847</v>
      </c>
      <c r="H158" s="163">
        <v>997</v>
      </c>
      <c r="I158" s="164">
        <f t="shared" si="21"/>
        <v>0.1770956316410861</v>
      </c>
      <c r="J158" s="164">
        <f>H158/H151</f>
        <v>0.10657402458578301</v>
      </c>
    </row>
    <row r="159" spans="2:10" x14ac:dyDescent="0.25">
      <c r="B159" s="162" t="s">
        <v>125</v>
      </c>
      <c r="C159" s="163">
        <v>0</v>
      </c>
      <c r="D159" s="163">
        <v>51</v>
      </c>
      <c r="E159" s="163">
        <v>93</v>
      </c>
      <c r="F159" s="163">
        <v>61</v>
      </c>
      <c r="G159" s="163">
        <v>158</v>
      </c>
      <c r="H159" s="163">
        <v>115</v>
      </c>
      <c r="I159" s="164">
        <f t="shared" si="21"/>
        <v>-0.27215189873417722</v>
      </c>
      <c r="J159" s="164">
        <f>H159/H151</f>
        <v>1.2292891501870658E-2</v>
      </c>
    </row>
    <row r="160" spans="2:10" x14ac:dyDescent="0.25">
      <c r="B160" s="162" t="s">
        <v>121</v>
      </c>
      <c r="C160" s="163">
        <v>0</v>
      </c>
      <c r="D160" s="163">
        <v>87</v>
      </c>
      <c r="E160" s="163">
        <v>211</v>
      </c>
      <c r="F160" s="163">
        <v>220</v>
      </c>
      <c r="G160" s="163">
        <v>173</v>
      </c>
      <c r="H160" s="163">
        <v>99</v>
      </c>
      <c r="I160" s="164">
        <f t="shared" si="21"/>
        <v>-0.4277456647398844</v>
      </c>
      <c r="J160" s="164">
        <f>H160/H151</f>
        <v>1.0582576162479958E-2</v>
      </c>
    </row>
    <row r="161" spans="2:10" x14ac:dyDescent="0.25">
      <c r="B161" s="162" t="s">
        <v>130</v>
      </c>
      <c r="C161" s="163">
        <v>0</v>
      </c>
      <c r="D161" s="163">
        <v>2</v>
      </c>
      <c r="E161" s="163">
        <v>5</v>
      </c>
      <c r="F161" s="163">
        <v>2</v>
      </c>
      <c r="G161" s="163">
        <v>2</v>
      </c>
      <c r="H161" s="163">
        <v>4</v>
      </c>
      <c r="I161" s="164">
        <f t="shared" si="21"/>
        <v>1</v>
      </c>
      <c r="J161" s="164">
        <f>H161/H151</f>
        <v>4.2757883484767506E-4</v>
      </c>
    </row>
    <row r="162" spans="2:10" x14ac:dyDescent="0.25">
      <c r="B162" s="162" t="s">
        <v>133</v>
      </c>
      <c r="C162" s="163">
        <v>0</v>
      </c>
      <c r="D162" s="163">
        <v>6</v>
      </c>
      <c r="E162" s="163">
        <v>14</v>
      </c>
      <c r="F162" s="163">
        <v>8</v>
      </c>
      <c r="G162" s="163">
        <v>3</v>
      </c>
      <c r="H162" s="163">
        <v>4</v>
      </c>
      <c r="I162" s="164">
        <f t="shared" si="21"/>
        <v>0.33333333333333326</v>
      </c>
      <c r="J162" s="164">
        <f>H162/H151</f>
        <v>4.2757883484767506E-4</v>
      </c>
    </row>
    <row r="163" spans="2:10" x14ac:dyDescent="0.25">
      <c r="B163" s="167" t="s">
        <v>147</v>
      </c>
      <c r="C163" s="168">
        <f t="shared" ref="C163:H163" si="22">C155-SUM(C156:C162)</f>
        <v>0</v>
      </c>
      <c r="D163" s="168">
        <f t="shared" si="22"/>
        <v>461</v>
      </c>
      <c r="E163" s="168">
        <f t="shared" si="22"/>
        <v>528</v>
      </c>
      <c r="F163" s="168">
        <f t="shared" si="22"/>
        <v>790</v>
      </c>
      <c r="G163" s="168">
        <f t="shared" si="22"/>
        <v>1111</v>
      </c>
      <c r="H163" s="168">
        <f t="shared" si="22"/>
        <v>907</v>
      </c>
      <c r="I163" s="169">
        <f t="shared" si="21"/>
        <v>-0.18361836183618363</v>
      </c>
      <c r="J163" s="169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50210-536F-4DB3-B6F5-613D086FE675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143"/>
      <c r="L4" s="143"/>
      <c r="M4" s="143"/>
      <c r="P4" s="142" t="s">
        <v>262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  <c r="M6" s="311"/>
      <c r="P6" s="144"/>
      <c r="Q6" s="310" t="s">
        <v>45</v>
      </c>
      <c r="R6" s="311"/>
      <c r="S6" s="311"/>
      <c r="T6" s="311"/>
      <c r="U6" s="311"/>
      <c r="V6" s="311"/>
      <c r="W6" s="311"/>
      <c r="X6" s="311"/>
      <c r="Y6" s="311"/>
    </row>
    <row r="7" spans="1:25" s="145" customFormat="1" ht="72" customHeight="1" x14ac:dyDescent="0.25">
      <c r="B7" s="146"/>
      <c r="C7" s="171" t="s">
        <v>263</v>
      </c>
      <c r="D7" s="171" t="s">
        <v>264</v>
      </c>
      <c r="E7" s="171" t="s">
        <v>265</v>
      </c>
      <c r="F7" s="171" t="s">
        <v>266</v>
      </c>
      <c r="G7" s="171" t="s">
        <v>267</v>
      </c>
      <c r="H7" s="171" t="s">
        <v>268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263</v>
      </c>
      <c r="R7" s="171" t="s">
        <v>264</v>
      </c>
      <c r="S7" s="171" t="s">
        <v>265</v>
      </c>
      <c r="T7" s="171" t="s">
        <v>266</v>
      </c>
      <c r="U7" s="171" t="s">
        <v>267</v>
      </c>
      <c r="V7" s="171" t="s">
        <v>268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54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98</v>
      </c>
      <c r="B9" s="155" t="s">
        <v>70</v>
      </c>
      <c r="C9" s="175">
        <v>953043</v>
      </c>
      <c r="D9" s="175">
        <v>520786</v>
      </c>
      <c r="E9" s="175">
        <v>2203401</v>
      </c>
      <c r="F9" s="175">
        <v>2523398</v>
      </c>
      <c r="G9" s="175">
        <v>2685619</v>
      </c>
      <c r="H9" s="175">
        <v>2666692</v>
      </c>
      <c r="I9" s="176">
        <f>IFERROR(H9/G9-1,"-")</f>
        <v>-7.0475372716680695E-3</v>
      </c>
      <c r="J9" s="176">
        <f>IFERROR(H9/D9-1,"-")</f>
        <v>4.1205139923116212</v>
      </c>
      <c r="K9" s="175">
        <f>H9-G9</f>
        <v>-18927</v>
      </c>
      <c r="L9" s="175">
        <f>H9-D9</f>
        <v>2145906</v>
      </c>
      <c r="M9" s="176">
        <f t="shared" ref="M9:M21" si="0">H9/H$9</f>
        <v>1</v>
      </c>
      <c r="P9" s="155" t="s">
        <v>70</v>
      </c>
      <c r="Q9" s="175">
        <v>52299</v>
      </c>
      <c r="R9" s="175">
        <v>33859</v>
      </c>
      <c r="S9" s="175">
        <v>122526</v>
      </c>
      <c r="T9" s="175">
        <v>133361</v>
      </c>
      <c r="U9" s="175">
        <v>142422</v>
      </c>
      <c r="V9" s="175">
        <v>136065</v>
      </c>
      <c r="W9" s="176">
        <f>IFERROR(V9/U9-1,"-")</f>
        <v>-4.4634958082318765E-2</v>
      </c>
      <c r="X9" s="175">
        <f>V9-U9</f>
        <v>-6357</v>
      </c>
      <c r="Y9" s="176">
        <f t="shared" ref="Y9:Y21" si="1">V9/V$9</f>
        <v>1</v>
      </c>
    </row>
    <row r="10" spans="1:25" x14ac:dyDescent="0.25">
      <c r="A10" s="161" t="s">
        <v>105</v>
      </c>
      <c r="B10" s="158" t="s">
        <v>99</v>
      </c>
      <c r="C10" s="159">
        <v>144600</v>
      </c>
      <c r="D10" s="159">
        <v>273158</v>
      </c>
      <c r="E10" s="159">
        <v>447228</v>
      </c>
      <c r="F10" s="159">
        <v>487504</v>
      </c>
      <c r="G10" s="159">
        <v>481191</v>
      </c>
      <c r="H10" s="159">
        <v>480637</v>
      </c>
      <c r="I10" s="177">
        <f>IFERROR(H10/G10-1,"-")</f>
        <v>-1.1513099787817671E-3</v>
      </c>
      <c r="J10" s="160">
        <f t="shared" ref="J10:J21" si="2">IFERROR(H10/D10-1,"-")</f>
        <v>0.75955674005520613</v>
      </c>
      <c r="K10" s="159">
        <f t="shared" ref="K10:K20" si="3">H10-G10</f>
        <v>-554</v>
      </c>
      <c r="L10" s="159">
        <f t="shared" ref="L10:L21" si="4">H10-D10</f>
        <v>207479</v>
      </c>
      <c r="M10" s="160">
        <f t="shared" si="0"/>
        <v>0.18023716274695389</v>
      </c>
      <c r="P10" s="158" t="s">
        <v>99</v>
      </c>
      <c r="Q10" s="159">
        <v>2629</v>
      </c>
      <c r="R10" s="159">
        <v>19690</v>
      </c>
      <c r="S10" s="159">
        <v>11499</v>
      </c>
      <c r="T10" s="159">
        <v>14533</v>
      </c>
      <c r="U10" s="159">
        <v>11038</v>
      </c>
      <c r="V10" s="159">
        <v>9469</v>
      </c>
      <c r="W10" s="177">
        <f>IFERROR(V10/U10-1,"-")</f>
        <v>-0.14214531618046744</v>
      </c>
      <c r="X10" s="158">
        <f t="shared" ref="X10:X20" si="5">V10-U10</f>
        <v>-1569</v>
      </c>
      <c r="Y10" s="160">
        <f t="shared" si="1"/>
        <v>6.9591739242273909E-2</v>
      </c>
    </row>
    <row r="11" spans="1:25" x14ac:dyDescent="0.25">
      <c r="A11" s="161" t="s">
        <v>102</v>
      </c>
      <c r="B11" s="162" t="s">
        <v>105</v>
      </c>
      <c r="C11" s="163">
        <v>53747</v>
      </c>
      <c r="D11" s="163">
        <v>178327</v>
      </c>
      <c r="E11" s="163">
        <v>188636</v>
      </c>
      <c r="F11" s="163">
        <v>198523</v>
      </c>
      <c r="G11" s="163">
        <v>188788</v>
      </c>
      <c r="H11" s="163">
        <v>176794</v>
      </c>
      <c r="I11" s="178">
        <f>IFERROR(H11/G11-1,"-")</f>
        <v>-6.3531580397059084E-2</v>
      </c>
      <c r="J11" s="164">
        <f t="shared" si="2"/>
        <v>-8.5965669808834022E-3</v>
      </c>
      <c r="K11" s="163">
        <f t="shared" si="3"/>
        <v>-11994</v>
      </c>
      <c r="L11" s="163">
        <f t="shared" si="4"/>
        <v>-1533</v>
      </c>
      <c r="M11" s="164">
        <f t="shared" si="0"/>
        <v>6.629712017735831E-2</v>
      </c>
      <c r="P11" s="162" t="s">
        <v>105</v>
      </c>
      <c r="Q11" s="163">
        <v>1763</v>
      </c>
      <c r="R11" s="163">
        <v>16632</v>
      </c>
      <c r="S11" s="163">
        <v>7875</v>
      </c>
      <c r="T11" s="163">
        <v>9587</v>
      </c>
      <c r="U11" s="163">
        <v>7128</v>
      </c>
      <c r="V11" s="163">
        <v>4681</v>
      </c>
      <c r="W11" s="178">
        <f>IFERROR(V11/U11-1,"-")</f>
        <v>-0.34329405162738491</v>
      </c>
      <c r="X11" s="162">
        <f t="shared" si="5"/>
        <v>-2447</v>
      </c>
      <c r="Y11" s="164">
        <f>V11/V$9</f>
        <v>3.4402675192003823E-2</v>
      </c>
    </row>
    <row r="12" spans="1:25" x14ac:dyDescent="0.25">
      <c r="A12" s="1"/>
      <c r="B12" s="162" t="s">
        <v>102</v>
      </c>
      <c r="C12" s="163">
        <v>90853</v>
      </c>
      <c r="D12" s="163">
        <v>94831</v>
      </c>
      <c r="E12" s="163">
        <v>258592</v>
      </c>
      <c r="F12" s="163">
        <v>288981</v>
      </c>
      <c r="G12" s="163">
        <v>292403</v>
      </c>
      <c r="H12" s="163">
        <v>303843</v>
      </c>
      <c r="I12" s="178">
        <f>IFERROR(H12/G12-1,"-")</f>
        <v>3.9124085594197E-2</v>
      </c>
      <c r="J12" s="164">
        <f t="shared" si="2"/>
        <v>2.2040471997553541</v>
      </c>
      <c r="K12" s="163">
        <f t="shared" si="3"/>
        <v>11440</v>
      </c>
      <c r="L12" s="163">
        <f t="shared" si="4"/>
        <v>209012</v>
      </c>
      <c r="M12" s="164">
        <f t="shared" si="0"/>
        <v>0.11394004256959558</v>
      </c>
      <c r="P12" s="162" t="s">
        <v>102</v>
      </c>
      <c r="Q12" s="163">
        <v>866</v>
      </c>
      <c r="R12" s="163">
        <v>3058</v>
      </c>
      <c r="S12" s="163">
        <v>3624</v>
      </c>
      <c r="T12" s="163">
        <v>4946</v>
      </c>
      <c r="U12" s="163">
        <v>3910</v>
      </c>
      <c r="V12" s="163">
        <v>4788</v>
      </c>
      <c r="W12" s="178">
        <f>IFERROR(V12/U12-1,"-")</f>
        <v>0.2245524296675192</v>
      </c>
      <c r="X12" s="162">
        <f t="shared" si="5"/>
        <v>878</v>
      </c>
      <c r="Y12" s="164">
        <f t="shared" si="1"/>
        <v>3.5189064050270093E-2</v>
      </c>
    </row>
    <row r="13" spans="1:25" s="57" customFormat="1" x14ac:dyDescent="0.25">
      <c r="B13" s="158" t="s">
        <v>109</v>
      </c>
      <c r="C13" s="159">
        <v>808443</v>
      </c>
      <c r="D13" s="159">
        <v>247628</v>
      </c>
      <c r="E13" s="159">
        <v>1756173</v>
      </c>
      <c r="F13" s="159">
        <v>2035894</v>
      </c>
      <c r="G13" s="159">
        <v>2204428</v>
      </c>
      <c r="H13" s="159">
        <v>2186055</v>
      </c>
      <c r="I13" s="177">
        <f>IFERROR(H13/G13-1,"-")</f>
        <v>-8.3345883830181489E-3</v>
      </c>
      <c r="J13" s="160">
        <f t="shared" si="2"/>
        <v>7.8279798730353587</v>
      </c>
      <c r="K13" s="159">
        <f t="shared" si="3"/>
        <v>-18373</v>
      </c>
      <c r="L13" s="159">
        <f t="shared" si="4"/>
        <v>1938427</v>
      </c>
      <c r="M13" s="160">
        <f t="shared" si="0"/>
        <v>0.81976283725304611</v>
      </c>
      <c r="P13" s="158" t="s">
        <v>109</v>
      </c>
      <c r="Q13" s="159">
        <v>49670</v>
      </c>
      <c r="R13" s="159">
        <v>14169</v>
      </c>
      <c r="S13" s="159">
        <v>111027</v>
      </c>
      <c r="T13" s="159">
        <v>118828</v>
      </c>
      <c r="U13" s="159">
        <v>131384</v>
      </c>
      <c r="V13" s="159">
        <v>126596</v>
      </c>
      <c r="W13" s="177">
        <f>IFERROR(V13/U13-1,"-")</f>
        <v>-3.6442793643061577E-2</v>
      </c>
      <c r="X13" s="158">
        <f t="shared" si="5"/>
        <v>-4788</v>
      </c>
      <c r="Y13" s="160">
        <f t="shared" si="1"/>
        <v>0.93040826075772609</v>
      </c>
    </row>
    <row r="14" spans="1:25" s="57" customFormat="1" x14ac:dyDescent="0.25">
      <c r="B14" s="162" t="s">
        <v>112</v>
      </c>
      <c r="C14" s="163">
        <v>328596</v>
      </c>
      <c r="D14" s="163">
        <v>13901</v>
      </c>
      <c r="E14" s="163">
        <v>777169</v>
      </c>
      <c r="F14" s="163">
        <v>923966</v>
      </c>
      <c r="G14" s="163">
        <v>1011957</v>
      </c>
      <c r="H14" s="163">
        <v>1011754</v>
      </c>
      <c r="I14" s="178">
        <f t="shared" ref="I14:I21" si="6">IFERROR(H14/G14-1,"-")</f>
        <v>-2.0060140895317158E-4</v>
      </c>
      <c r="J14" s="164">
        <f t="shared" si="2"/>
        <v>71.782821379756854</v>
      </c>
      <c r="K14" s="163">
        <f t="shared" si="3"/>
        <v>-203</v>
      </c>
      <c r="L14" s="163">
        <f t="shared" si="4"/>
        <v>997853</v>
      </c>
      <c r="M14" s="164">
        <f t="shared" si="0"/>
        <v>0.3794041456606162</v>
      </c>
      <c r="P14" s="162" t="s">
        <v>112</v>
      </c>
      <c r="Q14" s="163">
        <v>21732</v>
      </c>
      <c r="R14" s="163">
        <v>458</v>
      </c>
      <c r="S14" s="163">
        <v>45437</v>
      </c>
      <c r="T14" s="163">
        <v>47873</v>
      </c>
      <c r="U14" s="163">
        <v>56943</v>
      </c>
      <c r="V14" s="163">
        <v>56898</v>
      </c>
      <c r="W14" s="178">
        <f t="shared" ref="W14:W21" si="7">IFERROR(V14/U14-1,"-")</f>
        <v>-7.9026394815873147E-4</v>
      </c>
      <c r="X14" s="162">
        <f t="shared" si="5"/>
        <v>-45</v>
      </c>
      <c r="Y14" s="164">
        <f t="shared" si="1"/>
        <v>0.41816778745452543</v>
      </c>
    </row>
    <row r="15" spans="1:25" x14ac:dyDescent="0.25">
      <c r="A15" s="1"/>
      <c r="B15" s="162" t="s">
        <v>115</v>
      </c>
      <c r="C15" s="163">
        <v>101980</v>
      </c>
      <c r="D15" s="163">
        <v>37362</v>
      </c>
      <c r="E15" s="163">
        <v>184689</v>
      </c>
      <c r="F15" s="163">
        <v>216766</v>
      </c>
      <c r="G15" s="163">
        <v>229323</v>
      </c>
      <c r="H15" s="163">
        <v>223453</v>
      </c>
      <c r="I15" s="178">
        <f t="shared" si="6"/>
        <v>-2.5597083589522174E-2</v>
      </c>
      <c r="J15" s="164">
        <f t="shared" si="2"/>
        <v>4.9807558481879983</v>
      </c>
      <c r="K15" s="163">
        <f t="shared" si="3"/>
        <v>-5870</v>
      </c>
      <c r="L15" s="163">
        <f t="shared" si="4"/>
        <v>186091</v>
      </c>
      <c r="M15" s="164">
        <f t="shared" si="0"/>
        <v>8.3794078956249921E-2</v>
      </c>
      <c r="P15" s="162" t="s">
        <v>115</v>
      </c>
      <c r="Q15" s="163">
        <v>3339</v>
      </c>
      <c r="R15" s="163">
        <v>1509</v>
      </c>
      <c r="S15" s="163">
        <v>7643</v>
      </c>
      <c r="T15" s="163">
        <v>10249</v>
      </c>
      <c r="U15" s="163">
        <v>11723</v>
      </c>
      <c r="V15" s="163">
        <v>10416</v>
      </c>
      <c r="W15" s="178">
        <f t="shared" si="7"/>
        <v>-0.11149023287554383</v>
      </c>
      <c r="X15" s="162">
        <f t="shared" si="5"/>
        <v>-1307</v>
      </c>
      <c r="Y15" s="164">
        <f t="shared" si="1"/>
        <v>7.6551648109359494E-2</v>
      </c>
    </row>
    <row r="16" spans="1:25" x14ac:dyDescent="0.25">
      <c r="A16" s="1"/>
      <c r="B16" s="162" t="s">
        <v>118</v>
      </c>
      <c r="C16" s="163">
        <v>37379</v>
      </c>
      <c r="D16" s="163">
        <v>43794</v>
      </c>
      <c r="E16" s="163">
        <v>95149</v>
      </c>
      <c r="F16" s="163">
        <v>110039</v>
      </c>
      <c r="G16" s="163">
        <v>118072</v>
      </c>
      <c r="H16" s="163">
        <v>110967</v>
      </c>
      <c r="I16" s="178">
        <f t="shared" si="6"/>
        <v>-6.0175147367707793E-2</v>
      </c>
      <c r="J16" s="164">
        <f t="shared" si="2"/>
        <v>1.5338402520893273</v>
      </c>
      <c r="K16" s="163">
        <f t="shared" si="3"/>
        <v>-7105</v>
      </c>
      <c r="L16" s="163">
        <f t="shared" si="4"/>
        <v>67173</v>
      </c>
      <c r="M16" s="164">
        <f t="shared" si="0"/>
        <v>4.1612229683818003E-2</v>
      </c>
      <c r="P16" s="162" t="s">
        <v>118</v>
      </c>
      <c r="Q16" s="163">
        <v>3563</v>
      </c>
      <c r="R16" s="163">
        <v>4457</v>
      </c>
      <c r="S16" s="163">
        <v>13855</v>
      </c>
      <c r="T16" s="163">
        <v>12921</v>
      </c>
      <c r="U16" s="163">
        <v>13344</v>
      </c>
      <c r="V16" s="163">
        <v>11494</v>
      </c>
      <c r="W16" s="178">
        <f t="shared" si="7"/>
        <v>-0.13863908872901676</v>
      </c>
      <c r="X16" s="162">
        <f t="shared" si="5"/>
        <v>-1850</v>
      </c>
      <c r="Y16" s="164">
        <f t="shared" si="1"/>
        <v>8.447433212067762E-2</v>
      </c>
    </row>
    <row r="17" spans="1:25" x14ac:dyDescent="0.25">
      <c r="A17" s="1"/>
      <c r="B17" s="162" t="s">
        <v>125</v>
      </c>
      <c r="C17" s="163">
        <v>27598</v>
      </c>
      <c r="D17" s="163">
        <v>9764</v>
      </c>
      <c r="E17" s="163">
        <v>87311</v>
      </c>
      <c r="F17" s="163">
        <v>76308</v>
      </c>
      <c r="G17" s="163">
        <v>83930</v>
      </c>
      <c r="H17" s="163">
        <v>76694</v>
      </c>
      <c r="I17" s="178">
        <f t="shared" si="6"/>
        <v>-8.621470272846421E-2</v>
      </c>
      <c r="J17" s="164">
        <f t="shared" si="2"/>
        <v>6.8547726341663253</v>
      </c>
      <c r="K17" s="163">
        <f t="shared" si="3"/>
        <v>-7236</v>
      </c>
      <c r="L17" s="163">
        <f t="shared" si="4"/>
        <v>66930</v>
      </c>
      <c r="M17" s="164">
        <f t="shared" si="0"/>
        <v>2.8759976780220589E-2</v>
      </c>
      <c r="P17" s="162" t="s">
        <v>125</v>
      </c>
      <c r="Q17" s="163">
        <v>765</v>
      </c>
      <c r="R17" s="163">
        <v>204</v>
      </c>
      <c r="S17" s="163">
        <v>4824</v>
      </c>
      <c r="T17" s="163">
        <v>4085</v>
      </c>
      <c r="U17" s="163">
        <v>3245</v>
      </c>
      <c r="V17" s="163">
        <v>3004</v>
      </c>
      <c r="W17" s="178">
        <f t="shared" si="7"/>
        <v>-7.4268104776579302E-2</v>
      </c>
      <c r="X17" s="162">
        <f t="shared" si="5"/>
        <v>-241</v>
      </c>
      <c r="Y17" s="164">
        <f t="shared" si="1"/>
        <v>2.2077683460110978E-2</v>
      </c>
    </row>
    <row r="18" spans="1:25" x14ac:dyDescent="0.25">
      <c r="A18" s="1"/>
      <c r="B18" s="162" t="s">
        <v>121</v>
      </c>
      <c r="C18" s="163">
        <v>29529</v>
      </c>
      <c r="D18" s="163">
        <v>13306</v>
      </c>
      <c r="E18" s="163">
        <v>71159</v>
      </c>
      <c r="F18" s="163">
        <v>70191</v>
      </c>
      <c r="G18" s="163">
        <v>75941</v>
      </c>
      <c r="H18" s="163">
        <v>69339</v>
      </c>
      <c r="I18" s="178">
        <f t="shared" si="6"/>
        <v>-8.69359107728368E-2</v>
      </c>
      <c r="J18" s="164">
        <f t="shared" si="2"/>
        <v>4.2111077709304077</v>
      </c>
      <c r="K18" s="163">
        <f t="shared" si="3"/>
        <v>-6602</v>
      </c>
      <c r="L18" s="163">
        <f t="shared" si="4"/>
        <v>56033</v>
      </c>
      <c r="M18" s="164">
        <f t="shared" si="0"/>
        <v>2.600187798215917E-2</v>
      </c>
      <c r="P18" s="162" t="s">
        <v>121</v>
      </c>
      <c r="Q18" s="163">
        <v>861</v>
      </c>
      <c r="R18" s="163">
        <v>452</v>
      </c>
      <c r="S18" s="163">
        <v>2179</v>
      </c>
      <c r="T18" s="163">
        <v>2364</v>
      </c>
      <c r="U18" s="163">
        <v>2961</v>
      </c>
      <c r="V18" s="163">
        <v>2142</v>
      </c>
      <c r="W18" s="178">
        <f t="shared" si="7"/>
        <v>-0.27659574468085102</v>
      </c>
      <c r="X18" s="162">
        <f t="shared" si="5"/>
        <v>-819</v>
      </c>
      <c r="Y18" s="164">
        <f t="shared" si="1"/>
        <v>1.5742476022489252E-2</v>
      </c>
    </row>
    <row r="19" spans="1:25" x14ac:dyDescent="0.25">
      <c r="A19" s="161" t="s">
        <v>146</v>
      </c>
      <c r="B19" s="162" t="s">
        <v>130</v>
      </c>
      <c r="C19" s="163">
        <v>28346</v>
      </c>
      <c r="D19" s="163">
        <v>804</v>
      </c>
      <c r="E19" s="163">
        <v>32955</v>
      </c>
      <c r="F19" s="163">
        <v>42447</v>
      </c>
      <c r="G19" s="163">
        <v>37444</v>
      </c>
      <c r="H19" s="163">
        <v>36595</v>
      </c>
      <c r="I19" s="178">
        <f t="shared" si="6"/>
        <v>-2.2673859630381377E-2</v>
      </c>
      <c r="J19" s="164">
        <f t="shared" si="2"/>
        <v>44.516169154228855</v>
      </c>
      <c r="K19" s="163">
        <f t="shared" si="3"/>
        <v>-849</v>
      </c>
      <c r="L19" s="163">
        <f t="shared" si="4"/>
        <v>35791</v>
      </c>
      <c r="M19" s="164">
        <f t="shared" si="0"/>
        <v>1.3722994631551E-2</v>
      </c>
      <c r="P19" s="162" t="s">
        <v>130</v>
      </c>
      <c r="Q19" s="163">
        <v>1961</v>
      </c>
      <c r="R19" s="163">
        <v>36</v>
      </c>
      <c r="S19" s="163">
        <v>1790</v>
      </c>
      <c r="T19" s="163">
        <v>2240</v>
      </c>
      <c r="U19" s="163">
        <v>1984</v>
      </c>
      <c r="V19" s="163">
        <v>2248</v>
      </c>
      <c r="W19" s="178">
        <f t="shared" si="7"/>
        <v>0.13306451612903225</v>
      </c>
      <c r="X19" s="162">
        <f t="shared" si="5"/>
        <v>264</v>
      </c>
      <c r="Y19" s="164">
        <f t="shared" si="1"/>
        <v>1.6521515452173594E-2</v>
      </c>
    </row>
    <row r="20" spans="1:25" x14ac:dyDescent="0.25">
      <c r="A20" s="166" t="s">
        <v>147</v>
      </c>
      <c r="B20" s="162" t="s">
        <v>133</v>
      </c>
      <c r="C20" s="163">
        <v>40125</v>
      </c>
      <c r="D20" s="163">
        <v>2595</v>
      </c>
      <c r="E20" s="163">
        <v>26073</v>
      </c>
      <c r="F20" s="163">
        <v>38768</v>
      </c>
      <c r="G20" s="163">
        <v>40388</v>
      </c>
      <c r="H20" s="163">
        <v>32298</v>
      </c>
      <c r="I20" s="178">
        <f t="shared" si="6"/>
        <v>-0.20030702188768945</v>
      </c>
      <c r="J20" s="164">
        <f t="shared" si="2"/>
        <v>11.446242774566475</v>
      </c>
      <c r="K20" s="163">
        <f t="shared" si="3"/>
        <v>-8090</v>
      </c>
      <c r="L20" s="163">
        <f t="shared" si="4"/>
        <v>29703</v>
      </c>
      <c r="M20" s="164">
        <f t="shared" si="0"/>
        <v>1.2111634939468076E-2</v>
      </c>
      <c r="P20" s="162" t="s">
        <v>133</v>
      </c>
      <c r="Q20" s="163">
        <v>3933</v>
      </c>
      <c r="R20" s="163">
        <v>41</v>
      </c>
      <c r="S20" s="163">
        <v>888</v>
      </c>
      <c r="T20" s="163">
        <v>1585</v>
      </c>
      <c r="U20" s="163">
        <v>1459</v>
      </c>
      <c r="V20" s="163">
        <v>1093</v>
      </c>
      <c r="W20" s="178">
        <f t="shared" si="7"/>
        <v>-0.25085675119945172</v>
      </c>
      <c r="X20" s="162">
        <f t="shared" si="5"/>
        <v>-366</v>
      </c>
      <c r="Y20" s="164">
        <f t="shared" si="1"/>
        <v>8.0329254400470368E-3</v>
      </c>
    </row>
    <row r="21" spans="1:25" x14ac:dyDescent="0.25">
      <c r="B21" s="167" t="s">
        <v>147</v>
      </c>
      <c r="C21" s="168">
        <f t="shared" ref="C21" si="8">C13-SUM(C14:C20)</f>
        <v>214890</v>
      </c>
      <c r="D21" s="168">
        <f t="shared" ref="D21:E21" si="9">D13-SUM(D14:D20)</f>
        <v>126102</v>
      </c>
      <c r="E21" s="168">
        <f t="shared" si="9"/>
        <v>481668</v>
      </c>
      <c r="F21" s="168">
        <f t="shared" ref="F21:H21" si="10">F13-SUM(F14:F20)</f>
        <v>557409</v>
      </c>
      <c r="G21" s="168">
        <f t="shared" si="10"/>
        <v>607373</v>
      </c>
      <c r="H21" s="168">
        <f t="shared" si="10"/>
        <v>624955</v>
      </c>
      <c r="I21" s="179">
        <f t="shared" si="6"/>
        <v>2.8947615386261782E-2</v>
      </c>
      <c r="J21" s="169">
        <f t="shared" si="2"/>
        <v>3.9559483592647222</v>
      </c>
      <c r="K21" s="168">
        <f>H21-G21</f>
        <v>17582</v>
      </c>
      <c r="L21" s="168">
        <f t="shared" si="4"/>
        <v>498853</v>
      </c>
      <c r="M21" s="169">
        <f t="shared" si="0"/>
        <v>0.23435589861896311</v>
      </c>
      <c r="P21" s="167" t="s">
        <v>147</v>
      </c>
      <c r="Q21" s="168">
        <f t="shared" ref="Q21:V21" si="11">Q13-SUM(Q14:Q20)</f>
        <v>13516</v>
      </c>
      <c r="R21" s="168">
        <f t="shared" si="11"/>
        <v>7012</v>
      </c>
      <c r="S21" s="168">
        <f t="shared" si="11"/>
        <v>34411</v>
      </c>
      <c r="T21" s="168">
        <f t="shared" si="11"/>
        <v>37511</v>
      </c>
      <c r="U21" s="168">
        <f t="shared" si="11"/>
        <v>39725</v>
      </c>
      <c r="V21" s="168">
        <f t="shared" si="11"/>
        <v>39301</v>
      </c>
      <c r="W21" s="179">
        <f t="shared" si="7"/>
        <v>-1.0673379483952194E-2</v>
      </c>
      <c r="X21" s="167">
        <f>V21-U21</f>
        <v>-424</v>
      </c>
      <c r="Y21" s="169">
        <f t="shared" si="1"/>
        <v>0.2888398926983427</v>
      </c>
    </row>
    <row r="22" spans="1:25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70</v>
      </c>
      <c r="C23" s="175">
        <v>344170</v>
      </c>
      <c r="D23" s="175">
        <v>187853</v>
      </c>
      <c r="E23" s="175">
        <v>828210</v>
      </c>
      <c r="F23" s="175">
        <v>916045</v>
      </c>
      <c r="G23" s="175">
        <v>958917</v>
      </c>
      <c r="H23" s="175">
        <v>917365</v>
      </c>
      <c r="I23" s="176">
        <f>IFERROR(H23/G23-1,"-")</f>
        <v>-4.3332217491190539E-2</v>
      </c>
      <c r="J23" s="176">
        <f>IFERROR(H23/D23-1,"-")</f>
        <v>3.8834194822547419</v>
      </c>
      <c r="K23" s="175">
        <f>H23-G23</f>
        <v>-41552</v>
      </c>
      <c r="L23" s="175">
        <f>H23-D23</f>
        <v>729512</v>
      </c>
      <c r="M23" s="176">
        <f t="shared" ref="M23:M35" si="12">H23/H$9</f>
        <v>0.34400860691823426</v>
      </c>
    </row>
    <row r="24" spans="1:25" x14ac:dyDescent="0.25">
      <c r="B24" s="158" t="s">
        <v>99</v>
      </c>
      <c r="C24" s="159">
        <v>20277</v>
      </c>
      <c r="D24" s="159">
        <v>95817</v>
      </c>
      <c r="E24" s="159">
        <v>88551</v>
      </c>
      <c r="F24" s="159">
        <v>80662</v>
      </c>
      <c r="G24" s="159">
        <v>69210</v>
      </c>
      <c r="H24" s="159">
        <v>63041</v>
      </c>
      <c r="I24" s="177">
        <f>IFERROR(H24/G24-1,"-")</f>
        <v>-8.9134518133217711E-2</v>
      </c>
      <c r="J24" s="160">
        <f t="shared" ref="J24:J35" si="13">IFERROR(H24/D24-1,"-")</f>
        <v>-0.34206873519312853</v>
      </c>
      <c r="K24" s="159">
        <f t="shared" ref="K24:K34" si="14">H24-G24</f>
        <v>-6169</v>
      </c>
      <c r="L24" s="159">
        <f t="shared" ref="L24:L35" si="15">H24-D24</f>
        <v>-32776</v>
      </c>
      <c r="M24" s="160">
        <f t="shared" si="12"/>
        <v>2.3640150418571024E-2</v>
      </c>
    </row>
    <row r="25" spans="1:25" x14ac:dyDescent="0.25">
      <c r="B25" s="162" t="s">
        <v>105</v>
      </c>
      <c r="C25" s="163">
        <v>9378</v>
      </c>
      <c r="D25" s="163">
        <v>60456</v>
      </c>
      <c r="E25" s="163">
        <v>40042</v>
      </c>
      <c r="F25" s="163">
        <v>34459</v>
      </c>
      <c r="G25" s="163">
        <v>26251</v>
      </c>
      <c r="H25" s="163">
        <v>27157</v>
      </c>
      <c r="I25" s="178">
        <f>IFERROR(H25/G25-1,"-")</f>
        <v>3.4512970934440501E-2</v>
      </c>
      <c r="J25" s="164">
        <f t="shared" si="13"/>
        <v>-0.55079727405054912</v>
      </c>
      <c r="K25" s="163">
        <f t="shared" si="14"/>
        <v>906</v>
      </c>
      <c r="L25" s="163">
        <f t="shared" si="15"/>
        <v>-33299</v>
      </c>
      <c r="M25" s="164">
        <f t="shared" si="12"/>
        <v>1.0183778254106586E-2</v>
      </c>
    </row>
    <row r="26" spans="1:25" x14ac:dyDescent="0.25">
      <c r="B26" s="162" t="s">
        <v>102</v>
      </c>
      <c r="C26" s="163">
        <v>10899</v>
      </c>
      <c r="D26" s="163">
        <v>35361</v>
      </c>
      <c r="E26" s="163">
        <v>48509</v>
      </c>
      <c r="F26" s="163">
        <v>46203</v>
      </c>
      <c r="G26" s="163">
        <v>42959</v>
      </c>
      <c r="H26" s="163">
        <v>35884</v>
      </c>
      <c r="I26" s="178">
        <f>IFERROR(H26/G26-1,"-")</f>
        <v>-0.16469191554738238</v>
      </c>
      <c r="J26" s="164">
        <f t="shared" si="13"/>
        <v>1.4790305704024176E-2</v>
      </c>
      <c r="K26" s="163">
        <f t="shared" si="14"/>
        <v>-7075</v>
      </c>
      <c r="L26" s="163">
        <f t="shared" si="15"/>
        <v>523</v>
      </c>
      <c r="M26" s="164">
        <f t="shared" si="12"/>
        <v>1.3456372164464438E-2</v>
      </c>
    </row>
    <row r="27" spans="1:25" x14ac:dyDescent="0.25">
      <c r="B27" s="158" t="s">
        <v>109</v>
      </c>
      <c r="C27" s="159">
        <v>323893</v>
      </c>
      <c r="D27" s="159">
        <v>92036</v>
      </c>
      <c r="E27" s="159">
        <v>739659</v>
      </c>
      <c r="F27" s="159">
        <v>835383</v>
      </c>
      <c r="G27" s="159">
        <v>889707</v>
      </c>
      <c r="H27" s="159">
        <v>854324</v>
      </c>
      <c r="I27" s="177">
        <f>IFERROR(H27/G27-1,"-")</f>
        <v>-3.9769272355955398E-2</v>
      </c>
      <c r="J27" s="160">
        <f t="shared" si="13"/>
        <v>8.282498152896693</v>
      </c>
      <c r="K27" s="159">
        <f t="shared" si="14"/>
        <v>-35383</v>
      </c>
      <c r="L27" s="159">
        <f t="shared" si="15"/>
        <v>762288</v>
      </c>
      <c r="M27" s="160">
        <f t="shared" si="12"/>
        <v>0.32036845649966328</v>
      </c>
    </row>
    <row r="28" spans="1:25" x14ac:dyDescent="0.25">
      <c r="B28" s="162" t="s">
        <v>112</v>
      </c>
      <c r="C28" s="163">
        <v>148381</v>
      </c>
      <c r="D28" s="163">
        <v>5349</v>
      </c>
      <c r="E28" s="163">
        <v>361447</v>
      </c>
      <c r="F28" s="163">
        <v>422789</v>
      </c>
      <c r="G28" s="163">
        <v>457952</v>
      </c>
      <c r="H28" s="163">
        <v>447513</v>
      </c>
      <c r="I28" s="178">
        <f t="shared" ref="I28:I35" si="16">IFERROR(H28/G28-1,"-")</f>
        <v>-2.2794965411222168E-2</v>
      </c>
      <c r="J28" s="164">
        <f t="shared" si="13"/>
        <v>82.662927650028038</v>
      </c>
      <c r="K28" s="163">
        <f t="shared" si="14"/>
        <v>-10439</v>
      </c>
      <c r="L28" s="163">
        <f t="shared" si="15"/>
        <v>442164</v>
      </c>
      <c r="M28" s="164">
        <f t="shared" si="12"/>
        <v>0.16781578075008288</v>
      </c>
    </row>
    <row r="29" spans="1:25" x14ac:dyDescent="0.25">
      <c r="B29" s="162" t="s">
        <v>115</v>
      </c>
      <c r="C29" s="163">
        <v>39437</v>
      </c>
      <c r="D29" s="163">
        <v>15132</v>
      </c>
      <c r="E29" s="163">
        <v>80630</v>
      </c>
      <c r="F29" s="163">
        <v>90058</v>
      </c>
      <c r="G29" s="163">
        <v>91741</v>
      </c>
      <c r="H29" s="163">
        <v>84563</v>
      </c>
      <c r="I29" s="178">
        <f t="shared" si="16"/>
        <v>-7.8242007390370683E-2</v>
      </c>
      <c r="J29" s="164">
        <f t="shared" si="13"/>
        <v>4.5883558022733277</v>
      </c>
      <c r="K29" s="163">
        <f t="shared" si="14"/>
        <v>-7178</v>
      </c>
      <c r="L29" s="163">
        <f t="shared" si="15"/>
        <v>69431</v>
      </c>
      <c r="M29" s="164">
        <f t="shared" si="12"/>
        <v>3.1710823747174405E-2</v>
      </c>
    </row>
    <row r="30" spans="1:25" x14ac:dyDescent="0.25">
      <c r="B30" s="162" t="s">
        <v>118</v>
      </c>
      <c r="C30" s="163">
        <v>12858</v>
      </c>
      <c r="D30" s="163">
        <v>15269</v>
      </c>
      <c r="E30" s="163">
        <v>31532</v>
      </c>
      <c r="F30" s="163">
        <v>32800</v>
      </c>
      <c r="G30" s="163">
        <v>31808</v>
      </c>
      <c r="H30" s="163">
        <v>26672</v>
      </c>
      <c r="I30" s="178">
        <f t="shared" si="16"/>
        <v>-0.16146881287726356</v>
      </c>
      <c r="J30" s="164">
        <f t="shared" si="13"/>
        <v>0.7468072565328443</v>
      </c>
      <c r="K30" s="163">
        <f t="shared" si="14"/>
        <v>-5136</v>
      </c>
      <c r="L30" s="163">
        <f t="shared" si="15"/>
        <v>11403</v>
      </c>
      <c r="M30" s="164">
        <f t="shared" si="12"/>
        <v>1.0001904981902673E-2</v>
      </c>
    </row>
    <row r="31" spans="1:25" x14ac:dyDescent="0.25">
      <c r="B31" s="162" t="s">
        <v>125</v>
      </c>
      <c r="C31" s="163">
        <v>12503</v>
      </c>
      <c r="D31" s="163">
        <v>3959</v>
      </c>
      <c r="E31" s="163">
        <v>40403</v>
      </c>
      <c r="F31" s="163">
        <v>33993</v>
      </c>
      <c r="G31" s="163">
        <v>35087</v>
      </c>
      <c r="H31" s="163">
        <v>31864</v>
      </c>
      <c r="I31" s="178">
        <f t="shared" si="16"/>
        <v>-9.185738307635305E-2</v>
      </c>
      <c r="J31" s="164">
        <f t="shared" si="13"/>
        <v>7.0484970952260664</v>
      </c>
      <c r="K31" s="163">
        <f t="shared" si="14"/>
        <v>-3223</v>
      </c>
      <c r="L31" s="163">
        <f t="shared" si="15"/>
        <v>27905</v>
      </c>
      <c r="M31" s="164">
        <f t="shared" si="12"/>
        <v>1.1948886485578387E-2</v>
      </c>
    </row>
    <row r="32" spans="1:25" x14ac:dyDescent="0.25">
      <c r="B32" s="162" t="s">
        <v>121</v>
      </c>
      <c r="C32" s="163">
        <v>15876</v>
      </c>
      <c r="D32" s="163">
        <v>7485</v>
      </c>
      <c r="E32" s="163">
        <v>41694</v>
      </c>
      <c r="F32" s="163">
        <v>37923</v>
      </c>
      <c r="G32" s="163">
        <v>39409</v>
      </c>
      <c r="H32" s="163">
        <v>37635</v>
      </c>
      <c r="I32" s="178">
        <f t="shared" si="16"/>
        <v>-4.5015098074044024E-2</v>
      </c>
      <c r="J32" s="164">
        <f t="shared" si="13"/>
        <v>4.0280561122244487</v>
      </c>
      <c r="K32" s="163">
        <f t="shared" si="14"/>
        <v>-1774</v>
      </c>
      <c r="L32" s="163">
        <f t="shared" si="15"/>
        <v>30150</v>
      </c>
      <c r="M32" s="164">
        <f t="shared" si="12"/>
        <v>1.4112990926586197E-2</v>
      </c>
    </row>
    <row r="33" spans="2:13" x14ac:dyDescent="0.25">
      <c r="B33" s="162" t="s">
        <v>130</v>
      </c>
      <c r="C33" s="163">
        <v>11519</v>
      </c>
      <c r="D33" s="163">
        <v>171</v>
      </c>
      <c r="E33" s="163">
        <v>12934</v>
      </c>
      <c r="F33" s="163">
        <v>15227</v>
      </c>
      <c r="G33" s="163">
        <v>13710</v>
      </c>
      <c r="H33" s="163">
        <v>12915</v>
      </c>
      <c r="I33" s="178">
        <f t="shared" si="16"/>
        <v>-5.7986870897155374E-2</v>
      </c>
      <c r="J33" s="164">
        <f t="shared" si="13"/>
        <v>74.526315789473685</v>
      </c>
      <c r="K33" s="163">
        <f t="shared" si="14"/>
        <v>-795</v>
      </c>
      <c r="L33" s="163">
        <f t="shared" si="15"/>
        <v>12744</v>
      </c>
      <c r="M33" s="164">
        <f t="shared" si="12"/>
        <v>4.8430789907495881E-3</v>
      </c>
    </row>
    <row r="34" spans="2:13" x14ac:dyDescent="0.25">
      <c r="B34" s="162" t="s">
        <v>133</v>
      </c>
      <c r="C34" s="163">
        <v>12800</v>
      </c>
      <c r="D34" s="163">
        <v>345</v>
      </c>
      <c r="E34" s="163">
        <v>7945</v>
      </c>
      <c r="F34" s="163">
        <v>13662</v>
      </c>
      <c r="G34" s="163">
        <v>13350</v>
      </c>
      <c r="H34" s="163">
        <v>10856</v>
      </c>
      <c r="I34" s="178">
        <f t="shared" si="16"/>
        <v>-0.18681647940074908</v>
      </c>
      <c r="J34" s="164">
        <f t="shared" si="13"/>
        <v>30.466666666666665</v>
      </c>
      <c r="K34" s="163">
        <f t="shared" si="14"/>
        <v>-2494</v>
      </c>
      <c r="L34" s="163">
        <f t="shared" si="15"/>
        <v>10511</v>
      </c>
      <c r="M34" s="164">
        <f t="shared" si="12"/>
        <v>4.0709613258674039E-3</v>
      </c>
    </row>
    <row r="35" spans="2:13" x14ac:dyDescent="0.25">
      <c r="B35" s="167" t="s">
        <v>147</v>
      </c>
      <c r="C35" s="168">
        <f t="shared" ref="C35" si="17">C27-SUM(C28:C34)</f>
        <v>70519</v>
      </c>
      <c r="D35" s="168">
        <f t="shared" ref="D35:E35" si="18">D27-SUM(D28:D34)</f>
        <v>44326</v>
      </c>
      <c r="E35" s="168">
        <f t="shared" si="18"/>
        <v>163074</v>
      </c>
      <c r="F35" s="168">
        <f t="shared" ref="F35:H35" si="19">F27-SUM(F28:F34)</f>
        <v>188931</v>
      </c>
      <c r="G35" s="168">
        <f t="shared" si="19"/>
        <v>206650</v>
      </c>
      <c r="H35" s="168">
        <f t="shared" si="19"/>
        <v>202306</v>
      </c>
      <c r="I35" s="179">
        <f t="shared" si="16"/>
        <v>-2.1021050084684245E-2</v>
      </c>
      <c r="J35" s="169">
        <f t="shared" si="13"/>
        <v>3.5640481884221451</v>
      </c>
      <c r="K35" s="168">
        <f>H35-G35</f>
        <v>-4344</v>
      </c>
      <c r="L35" s="168">
        <f t="shared" si="15"/>
        <v>157980</v>
      </c>
      <c r="M35" s="169">
        <f t="shared" si="12"/>
        <v>7.586402929172173E-2</v>
      </c>
    </row>
    <row r="36" spans="2:13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70</v>
      </c>
      <c r="C37" s="175">
        <v>249277</v>
      </c>
      <c r="D37" s="175">
        <v>81359</v>
      </c>
      <c r="E37" s="175">
        <v>573119</v>
      </c>
      <c r="F37" s="175">
        <v>637900</v>
      </c>
      <c r="G37" s="175">
        <v>674898</v>
      </c>
      <c r="H37" s="175">
        <v>696244</v>
      </c>
      <c r="I37" s="176">
        <f>IFERROR(H37/G37-1,"-")</f>
        <v>3.1628483118930628E-2</v>
      </c>
      <c r="J37" s="176">
        <f>IFERROR(H37/D37-1,"-")</f>
        <v>7.5576764709497422</v>
      </c>
      <c r="K37" s="175">
        <f>H37-G37</f>
        <v>21346</v>
      </c>
      <c r="L37" s="175">
        <f>H37-D37</f>
        <v>614885</v>
      </c>
      <c r="M37" s="176">
        <f t="shared" ref="M37:M49" si="20">H37/H$9</f>
        <v>0.2610890196543133</v>
      </c>
    </row>
    <row r="38" spans="2:13" x14ac:dyDescent="0.25">
      <c r="B38" s="158" t="s">
        <v>99</v>
      </c>
      <c r="C38" s="159">
        <v>13953</v>
      </c>
      <c r="D38" s="159">
        <v>26737</v>
      </c>
      <c r="E38" s="159">
        <v>51285</v>
      </c>
      <c r="F38" s="159">
        <v>49212</v>
      </c>
      <c r="G38" s="159">
        <v>46569</v>
      </c>
      <c r="H38" s="159">
        <v>49677</v>
      </c>
      <c r="I38" s="177">
        <f>IFERROR(H38/G38-1,"-")</f>
        <v>6.6739676608903009E-2</v>
      </c>
      <c r="J38" s="160">
        <f t="shared" ref="J38:J49" si="21">IFERROR(H38/D38-1,"-")</f>
        <v>0.85798705913154061</v>
      </c>
      <c r="K38" s="159">
        <f t="shared" ref="K38:K48" si="22">H38-G38</f>
        <v>3108</v>
      </c>
      <c r="L38" s="159">
        <f t="shared" ref="L38:L49" si="23">H38-D38</f>
        <v>22940</v>
      </c>
      <c r="M38" s="160">
        <f t="shared" si="20"/>
        <v>1.8628698027368738E-2</v>
      </c>
    </row>
    <row r="39" spans="2:13" x14ac:dyDescent="0.25">
      <c r="B39" s="162" t="s">
        <v>105</v>
      </c>
      <c r="C39" s="163">
        <v>5079</v>
      </c>
      <c r="D39" s="163">
        <v>20805</v>
      </c>
      <c r="E39" s="163">
        <v>20975</v>
      </c>
      <c r="F39" s="163">
        <v>20053</v>
      </c>
      <c r="G39" s="163">
        <v>20039</v>
      </c>
      <c r="H39" s="163">
        <v>20361</v>
      </c>
      <c r="I39" s="178">
        <f>IFERROR(H39/G39-1,"-")</f>
        <v>1.6068666101102913E-2</v>
      </c>
      <c r="J39" s="164">
        <f t="shared" si="21"/>
        <v>-2.1341023792357583E-2</v>
      </c>
      <c r="K39" s="163">
        <f t="shared" si="22"/>
        <v>322</v>
      </c>
      <c r="L39" s="163">
        <f t="shared" si="23"/>
        <v>-444</v>
      </c>
      <c r="M39" s="164">
        <f t="shared" si="20"/>
        <v>7.6353024646265864E-3</v>
      </c>
    </row>
    <row r="40" spans="2:13" x14ac:dyDescent="0.25">
      <c r="B40" s="162" t="s">
        <v>102</v>
      </c>
      <c r="C40" s="163">
        <v>8874</v>
      </c>
      <c r="D40" s="163">
        <v>5932</v>
      </c>
      <c r="E40" s="163">
        <v>30310</v>
      </c>
      <c r="F40" s="163">
        <v>29159</v>
      </c>
      <c r="G40" s="163">
        <v>26530</v>
      </c>
      <c r="H40" s="163">
        <v>29316</v>
      </c>
      <c r="I40" s="178">
        <f>IFERROR(H40/G40-1,"-")</f>
        <v>0.10501319261213715</v>
      </c>
      <c r="J40" s="164">
        <f t="shared" si="21"/>
        <v>3.9420094403236678</v>
      </c>
      <c r="K40" s="163">
        <f t="shared" si="22"/>
        <v>2786</v>
      </c>
      <c r="L40" s="163">
        <f t="shared" si="23"/>
        <v>23384</v>
      </c>
      <c r="M40" s="164">
        <f t="shared" si="20"/>
        <v>1.0993395562742155E-2</v>
      </c>
    </row>
    <row r="41" spans="2:13" x14ac:dyDescent="0.25">
      <c r="B41" s="158" t="s">
        <v>109</v>
      </c>
      <c r="C41" s="159">
        <v>235324</v>
      </c>
      <c r="D41" s="159">
        <v>54622</v>
      </c>
      <c r="E41" s="159">
        <v>521834</v>
      </c>
      <c r="F41" s="159">
        <v>588688</v>
      </c>
      <c r="G41" s="159">
        <v>628329</v>
      </c>
      <c r="H41" s="159">
        <v>646567</v>
      </c>
      <c r="I41" s="177">
        <f>IFERROR(H41/G41-1,"-")</f>
        <v>2.902619487561453E-2</v>
      </c>
      <c r="J41" s="160">
        <f t="shared" si="21"/>
        <v>10.837116912599319</v>
      </c>
      <c r="K41" s="159">
        <f t="shared" si="22"/>
        <v>18238</v>
      </c>
      <c r="L41" s="159">
        <f t="shared" si="23"/>
        <v>591945</v>
      </c>
      <c r="M41" s="160">
        <f t="shared" si="20"/>
        <v>0.24246032162694453</v>
      </c>
    </row>
    <row r="42" spans="2:13" x14ac:dyDescent="0.25">
      <c r="B42" s="162" t="s">
        <v>112</v>
      </c>
      <c r="C42" s="163">
        <v>106790</v>
      </c>
      <c r="D42" s="163">
        <v>2559</v>
      </c>
      <c r="E42" s="163">
        <v>258001</v>
      </c>
      <c r="F42" s="163">
        <v>299812</v>
      </c>
      <c r="G42" s="163">
        <v>329183</v>
      </c>
      <c r="H42" s="163">
        <v>336533</v>
      </c>
      <c r="I42" s="178">
        <f t="shared" ref="I42:I49" si="24">IFERROR(H42/G42-1,"-")</f>
        <v>2.2328006002740208E-2</v>
      </c>
      <c r="J42" s="164">
        <f t="shared" si="21"/>
        <v>130.5095740523642</v>
      </c>
      <c r="K42" s="163">
        <f t="shared" si="22"/>
        <v>7350</v>
      </c>
      <c r="L42" s="163">
        <f t="shared" si="23"/>
        <v>333974</v>
      </c>
      <c r="M42" s="164">
        <f t="shared" si="20"/>
        <v>0.12619867611257693</v>
      </c>
    </row>
    <row r="43" spans="2:13" x14ac:dyDescent="0.25">
      <c r="B43" s="162" t="s">
        <v>115</v>
      </c>
      <c r="C43" s="163">
        <v>11703</v>
      </c>
      <c r="D43" s="163">
        <v>3952</v>
      </c>
      <c r="E43" s="163">
        <v>18219</v>
      </c>
      <c r="F43" s="163">
        <v>22787</v>
      </c>
      <c r="G43" s="163">
        <v>22382</v>
      </c>
      <c r="H43" s="163">
        <v>24097</v>
      </c>
      <c r="I43" s="178">
        <f t="shared" si="24"/>
        <v>7.6624072915735919E-2</v>
      </c>
      <c r="J43" s="164">
        <f t="shared" si="21"/>
        <v>5.0974190283400809</v>
      </c>
      <c r="K43" s="163">
        <f t="shared" si="22"/>
        <v>1715</v>
      </c>
      <c r="L43" s="163">
        <f t="shared" si="23"/>
        <v>20145</v>
      </c>
      <c r="M43" s="164">
        <f t="shared" si="20"/>
        <v>9.0362891552530251E-3</v>
      </c>
    </row>
    <row r="44" spans="2:13" x14ac:dyDescent="0.25">
      <c r="B44" s="162" t="s">
        <v>118</v>
      </c>
      <c r="C44" s="163">
        <v>5799</v>
      </c>
      <c r="D44" s="163">
        <v>6900</v>
      </c>
      <c r="E44" s="163">
        <v>13142</v>
      </c>
      <c r="F44" s="163">
        <v>14887</v>
      </c>
      <c r="G44" s="163">
        <v>14681</v>
      </c>
      <c r="H44" s="163">
        <v>15392</v>
      </c>
      <c r="I44" s="178">
        <f t="shared" si="24"/>
        <v>4.8429943464341596E-2</v>
      </c>
      <c r="J44" s="164">
        <f t="shared" si="21"/>
        <v>1.2307246376811594</v>
      </c>
      <c r="K44" s="163">
        <f t="shared" si="22"/>
        <v>711</v>
      </c>
      <c r="L44" s="163">
        <f t="shared" si="23"/>
        <v>8492</v>
      </c>
      <c r="M44" s="164">
        <f t="shared" si="20"/>
        <v>5.7719451665209183E-3</v>
      </c>
    </row>
    <row r="45" spans="2:13" x14ac:dyDescent="0.25">
      <c r="B45" s="162" t="s">
        <v>125</v>
      </c>
      <c r="C45" s="163">
        <v>10447</v>
      </c>
      <c r="D45" s="163">
        <v>3137</v>
      </c>
      <c r="E45" s="163">
        <v>29047</v>
      </c>
      <c r="F45" s="163">
        <v>25444</v>
      </c>
      <c r="G45" s="163">
        <v>27572</v>
      </c>
      <c r="H45" s="163">
        <v>24677</v>
      </c>
      <c r="I45" s="178">
        <f t="shared" si="24"/>
        <v>-0.10499782387929779</v>
      </c>
      <c r="J45" s="164">
        <f t="shared" si="21"/>
        <v>6.8664328976729356</v>
      </c>
      <c r="K45" s="163">
        <f t="shared" si="22"/>
        <v>-2895</v>
      </c>
      <c r="L45" s="163">
        <f t="shared" si="23"/>
        <v>21540</v>
      </c>
      <c r="M45" s="164">
        <f t="shared" si="20"/>
        <v>9.253787089022655E-3</v>
      </c>
    </row>
    <row r="46" spans="2:13" x14ac:dyDescent="0.25">
      <c r="B46" s="162" t="s">
        <v>121</v>
      </c>
      <c r="C46" s="163">
        <v>9027</v>
      </c>
      <c r="D46" s="163">
        <v>2375</v>
      </c>
      <c r="E46" s="163">
        <v>17758</v>
      </c>
      <c r="F46" s="163">
        <v>20301</v>
      </c>
      <c r="G46" s="163">
        <v>22004</v>
      </c>
      <c r="H46" s="163">
        <v>18376</v>
      </c>
      <c r="I46" s="178">
        <f t="shared" si="24"/>
        <v>-0.16487911288856572</v>
      </c>
      <c r="J46" s="164">
        <f t="shared" si="21"/>
        <v>6.7372631578947368</v>
      </c>
      <c r="K46" s="163">
        <f t="shared" si="22"/>
        <v>-3628</v>
      </c>
      <c r="L46" s="163">
        <f t="shared" si="23"/>
        <v>16001</v>
      </c>
      <c r="M46" s="164">
        <f t="shared" si="20"/>
        <v>6.8909345361219069E-3</v>
      </c>
    </row>
    <row r="47" spans="2:13" x14ac:dyDescent="0.25">
      <c r="B47" s="162" t="s">
        <v>130</v>
      </c>
      <c r="C47" s="163">
        <v>9587</v>
      </c>
      <c r="D47" s="163">
        <v>366</v>
      </c>
      <c r="E47" s="163">
        <v>12294</v>
      </c>
      <c r="F47" s="163">
        <v>14447</v>
      </c>
      <c r="G47" s="163">
        <v>12973</v>
      </c>
      <c r="H47" s="163">
        <v>13399</v>
      </c>
      <c r="I47" s="178">
        <f t="shared" si="24"/>
        <v>3.2837431588684129E-2</v>
      </c>
      <c r="J47" s="164">
        <f t="shared" si="21"/>
        <v>35.60928961748634</v>
      </c>
      <c r="K47" s="163">
        <f t="shared" si="22"/>
        <v>426</v>
      </c>
      <c r="L47" s="163">
        <f t="shared" si="23"/>
        <v>13033</v>
      </c>
      <c r="M47" s="164">
        <f t="shared" si="20"/>
        <v>5.0245772665159678E-3</v>
      </c>
    </row>
    <row r="48" spans="2:13" x14ac:dyDescent="0.25">
      <c r="B48" s="162" t="s">
        <v>133</v>
      </c>
      <c r="C48" s="163">
        <v>15367</v>
      </c>
      <c r="D48" s="163">
        <v>1525</v>
      </c>
      <c r="E48" s="163">
        <v>11366</v>
      </c>
      <c r="F48" s="163">
        <v>14222</v>
      </c>
      <c r="G48" s="163">
        <v>14777</v>
      </c>
      <c r="H48" s="163">
        <v>11522</v>
      </c>
      <c r="I48" s="178">
        <f t="shared" si="24"/>
        <v>-0.22027475130270013</v>
      </c>
      <c r="J48" s="164">
        <f t="shared" si="21"/>
        <v>6.5554098360655741</v>
      </c>
      <c r="K48" s="163">
        <f t="shared" si="22"/>
        <v>-3255</v>
      </c>
      <c r="L48" s="163">
        <f t="shared" si="23"/>
        <v>9997</v>
      </c>
      <c r="M48" s="164">
        <f t="shared" si="20"/>
        <v>4.3207089532649439E-3</v>
      </c>
    </row>
    <row r="49" spans="2:13" x14ac:dyDescent="0.25">
      <c r="B49" s="167" t="s">
        <v>147</v>
      </c>
      <c r="C49" s="168">
        <f t="shared" ref="C49" si="25">C41-SUM(C42:C48)</f>
        <v>66604</v>
      </c>
      <c r="D49" s="168">
        <f t="shared" ref="D49:E49" si="26">D41-SUM(D42:D48)</f>
        <v>33808</v>
      </c>
      <c r="E49" s="168">
        <f t="shared" si="26"/>
        <v>162007</v>
      </c>
      <c r="F49" s="168">
        <f t="shared" ref="F49:H49" si="27">F41-SUM(F42:F48)</f>
        <v>176788</v>
      </c>
      <c r="G49" s="168">
        <f t="shared" si="27"/>
        <v>184757</v>
      </c>
      <c r="H49" s="168">
        <f t="shared" si="27"/>
        <v>202571</v>
      </c>
      <c r="I49" s="179">
        <f t="shared" si="24"/>
        <v>9.6418538945750365E-2</v>
      </c>
      <c r="J49" s="169">
        <f t="shared" si="21"/>
        <v>4.9918066729768098</v>
      </c>
      <c r="K49" s="168">
        <f>H49-G49</f>
        <v>17814</v>
      </c>
      <c r="L49" s="168">
        <f t="shared" si="23"/>
        <v>168763</v>
      </c>
      <c r="M49" s="169">
        <f t="shared" si="20"/>
        <v>7.5963403347668199E-2</v>
      </c>
    </row>
    <row r="50" spans="2:13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70</v>
      </c>
      <c r="C51" s="175">
        <v>10070</v>
      </c>
      <c r="D51" s="175">
        <v>5058</v>
      </c>
      <c r="E51" s="175">
        <v>16823</v>
      </c>
      <c r="F51" s="175">
        <v>27446</v>
      </c>
      <c r="G51" s="175">
        <v>23231</v>
      </c>
      <c r="H51" s="175">
        <v>21785</v>
      </c>
      <c r="I51" s="176">
        <f>IFERROR(H51/G51-1,"-")</f>
        <v>-6.2244414790581515E-2</v>
      </c>
      <c r="J51" s="176">
        <f>IFERROR(H51/D51-1,"-")</f>
        <v>3.30703835508106</v>
      </c>
      <c r="K51" s="175">
        <f>H51-G51</f>
        <v>-1446</v>
      </c>
      <c r="L51" s="175">
        <f>H51-D51</f>
        <v>16727</v>
      </c>
      <c r="M51" s="176">
        <f t="shared" ref="M51:M63" si="28">H51/H$9</f>
        <v>8.1692973916747784E-3</v>
      </c>
    </row>
    <row r="52" spans="2:13" x14ac:dyDescent="0.25">
      <c r="B52" s="158" t="s">
        <v>99</v>
      </c>
      <c r="C52" s="159">
        <v>1123</v>
      </c>
      <c r="D52" s="159">
        <v>1502</v>
      </c>
      <c r="E52" s="159">
        <v>2015</v>
      </c>
      <c r="F52" s="159">
        <v>12065</v>
      </c>
      <c r="G52" s="159">
        <v>6319</v>
      </c>
      <c r="H52" s="159">
        <v>4389</v>
      </c>
      <c r="I52" s="177">
        <f>IFERROR(H52/G52-1,"-")</f>
        <v>-0.30542807406235162</v>
      </c>
      <c r="J52" s="160">
        <f t="shared" ref="J52:J63" si="29">IFERROR(H52/D52-1,"-")</f>
        <v>1.922103861517976</v>
      </c>
      <c r="K52" s="159">
        <f t="shared" ref="K52:K62" si="30">H52-G52</f>
        <v>-1930</v>
      </c>
      <c r="L52" s="159">
        <f t="shared" ref="L52:L63" si="31">H52-D52</f>
        <v>2887</v>
      </c>
      <c r="M52" s="160">
        <f t="shared" si="28"/>
        <v>1.6458593643360387E-3</v>
      </c>
    </row>
    <row r="53" spans="2:13" x14ac:dyDescent="0.25">
      <c r="B53" s="162" t="s">
        <v>105</v>
      </c>
      <c r="C53" s="163">
        <v>538</v>
      </c>
      <c r="D53" s="163">
        <v>685</v>
      </c>
      <c r="E53" s="163">
        <v>774</v>
      </c>
      <c r="F53" s="163">
        <v>8967</v>
      </c>
      <c r="G53" s="163">
        <v>4242</v>
      </c>
      <c r="H53" s="163">
        <v>2844</v>
      </c>
      <c r="I53" s="178">
        <f>IFERROR(H53/G53-1,"-")</f>
        <v>-0.32956152758132962</v>
      </c>
      <c r="J53" s="164">
        <f t="shared" si="29"/>
        <v>3.1518248175182482</v>
      </c>
      <c r="K53" s="163">
        <f t="shared" si="30"/>
        <v>-1398</v>
      </c>
      <c r="L53" s="163">
        <f t="shared" si="31"/>
        <v>2159</v>
      </c>
      <c r="M53" s="164">
        <f t="shared" si="28"/>
        <v>1.0664898683462507E-3</v>
      </c>
    </row>
    <row r="54" spans="2:13" x14ac:dyDescent="0.25">
      <c r="B54" s="162" t="s">
        <v>102</v>
      </c>
      <c r="C54" s="163">
        <v>585</v>
      </c>
      <c r="D54" s="163">
        <v>817</v>
      </c>
      <c r="E54" s="163">
        <v>1241</v>
      </c>
      <c r="F54" s="163">
        <v>3098</v>
      </c>
      <c r="G54" s="163">
        <v>2077</v>
      </c>
      <c r="H54" s="163">
        <v>1545</v>
      </c>
      <c r="I54" s="178">
        <f>IFERROR(H54/G54-1,"-")</f>
        <v>-0.25613866153105436</v>
      </c>
      <c r="J54" s="164">
        <f t="shared" si="29"/>
        <v>0.89106487148102809</v>
      </c>
      <c r="K54" s="163">
        <f t="shared" si="30"/>
        <v>-532</v>
      </c>
      <c r="L54" s="163">
        <f t="shared" si="31"/>
        <v>728</v>
      </c>
      <c r="M54" s="164">
        <f t="shared" si="28"/>
        <v>5.7936949598978813E-4</v>
      </c>
    </row>
    <row r="55" spans="2:13" x14ac:dyDescent="0.25">
      <c r="B55" s="158" t="s">
        <v>109</v>
      </c>
      <c r="C55" s="159">
        <v>8947</v>
      </c>
      <c r="D55" s="159">
        <v>3556</v>
      </c>
      <c r="E55" s="159">
        <v>14808</v>
      </c>
      <c r="F55" s="159">
        <v>15381</v>
      </c>
      <c r="G55" s="159">
        <v>16912</v>
      </c>
      <c r="H55" s="159">
        <v>17396</v>
      </c>
      <c r="I55" s="177">
        <f>IFERROR(H55/G55-1,"-")</f>
        <v>2.8618732261116442E-2</v>
      </c>
      <c r="J55" s="160">
        <f t="shared" si="29"/>
        <v>3.8920134983127106</v>
      </c>
      <c r="K55" s="159">
        <f t="shared" si="30"/>
        <v>484</v>
      </c>
      <c r="L55" s="159">
        <f t="shared" si="31"/>
        <v>13840</v>
      </c>
      <c r="M55" s="160">
        <f t="shared" si="28"/>
        <v>6.5234380273387401E-3</v>
      </c>
    </row>
    <row r="56" spans="2:13" x14ac:dyDescent="0.25">
      <c r="B56" s="162" t="s">
        <v>112</v>
      </c>
      <c r="C56" s="163">
        <v>2897</v>
      </c>
      <c r="D56" s="163">
        <v>93</v>
      </c>
      <c r="E56" s="163">
        <v>5195</v>
      </c>
      <c r="F56" s="163">
        <v>4726</v>
      </c>
      <c r="G56" s="163">
        <v>5733</v>
      </c>
      <c r="H56" s="163">
        <v>6111</v>
      </c>
      <c r="I56" s="178">
        <f t="shared" ref="I56:I63" si="32">IFERROR(H56/G56-1,"-")</f>
        <v>6.5934065934065922E-2</v>
      </c>
      <c r="J56" s="164">
        <f t="shared" si="29"/>
        <v>64.709677419354833</v>
      </c>
      <c r="K56" s="163">
        <f t="shared" si="30"/>
        <v>378</v>
      </c>
      <c r="L56" s="163">
        <f t="shared" si="31"/>
        <v>6018</v>
      </c>
      <c r="M56" s="164">
        <f t="shared" si="28"/>
        <v>2.291603229769317E-3</v>
      </c>
    </row>
    <row r="57" spans="2:13" x14ac:dyDescent="0.25">
      <c r="B57" s="162" t="s">
        <v>115</v>
      </c>
      <c r="C57" s="163">
        <v>2253</v>
      </c>
      <c r="D57" s="163">
        <v>1309</v>
      </c>
      <c r="E57" s="163">
        <v>3627</v>
      </c>
      <c r="F57" s="163">
        <v>2757</v>
      </c>
      <c r="G57" s="163">
        <v>3476</v>
      </c>
      <c r="H57" s="163">
        <v>3606</v>
      </c>
      <c r="I57" s="178">
        <f t="shared" si="32"/>
        <v>3.7399309551208182E-2</v>
      </c>
      <c r="J57" s="164">
        <f t="shared" si="29"/>
        <v>1.7547746371275781</v>
      </c>
      <c r="K57" s="163">
        <f t="shared" si="30"/>
        <v>130</v>
      </c>
      <c r="L57" s="163">
        <f t="shared" si="31"/>
        <v>2297</v>
      </c>
      <c r="M57" s="164">
        <f t="shared" si="28"/>
        <v>1.3522371537470395E-3</v>
      </c>
    </row>
    <row r="58" spans="2:13" x14ac:dyDescent="0.25">
      <c r="B58" s="162" t="s">
        <v>118</v>
      </c>
      <c r="C58" s="163">
        <v>449</v>
      </c>
      <c r="D58" s="163">
        <v>618</v>
      </c>
      <c r="E58" s="163">
        <v>1130</v>
      </c>
      <c r="F58" s="163">
        <v>1574</v>
      </c>
      <c r="G58" s="163">
        <v>1235</v>
      </c>
      <c r="H58" s="163">
        <v>1094</v>
      </c>
      <c r="I58" s="178">
        <f t="shared" si="32"/>
        <v>-0.1141700404858299</v>
      </c>
      <c r="J58" s="164">
        <f t="shared" si="29"/>
        <v>0.77022653721682843</v>
      </c>
      <c r="K58" s="163">
        <f t="shared" si="30"/>
        <v>-141</v>
      </c>
      <c r="L58" s="163">
        <f t="shared" si="31"/>
        <v>476</v>
      </c>
      <c r="M58" s="164">
        <f t="shared" si="28"/>
        <v>4.1024610266202473E-4</v>
      </c>
    </row>
    <row r="59" spans="2:13" x14ac:dyDescent="0.25">
      <c r="B59" s="162" t="s">
        <v>125</v>
      </c>
      <c r="C59" s="163">
        <v>218</v>
      </c>
      <c r="D59" s="163">
        <v>79</v>
      </c>
      <c r="E59" s="163">
        <v>420</v>
      </c>
      <c r="F59" s="163">
        <v>361</v>
      </c>
      <c r="G59" s="163">
        <v>550</v>
      </c>
      <c r="H59" s="163">
        <v>537</v>
      </c>
      <c r="I59" s="178">
        <f t="shared" si="32"/>
        <v>-2.3636363636363678E-2</v>
      </c>
      <c r="J59" s="164">
        <f t="shared" si="29"/>
        <v>5.7974683544303796</v>
      </c>
      <c r="K59" s="163">
        <f t="shared" si="30"/>
        <v>-13</v>
      </c>
      <c r="L59" s="163">
        <f t="shared" si="31"/>
        <v>458</v>
      </c>
      <c r="M59" s="164">
        <f t="shared" si="28"/>
        <v>2.0137308695567391E-4</v>
      </c>
    </row>
    <row r="60" spans="2:13" x14ac:dyDescent="0.25">
      <c r="B60" s="162" t="s">
        <v>121</v>
      </c>
      <c r="C60" s="163">
        <v>187</v>
      </c>
      <c r="D60" s="163">
        <v>107</v>
      </c>
      <c r="E60" s="163">
        <v>385</v>
      </c>
      <c r="F60" s="163">
        <v>374</v>
      </c>
      <c r="G60" s="163">
        <v>394</v>
      </c>
      <c r="H60" s="163">
        <v>478</v>
      </c>
      <c r="I60" s="178">
        <f t="shared" si="32"/>
        <v>0.21319796954314718</v>
      </c>
      <c r="J60" s="164">
        <f t="shared" si="29"/>
        <v>3.4672897196261685</v>
      </c>
      <c r="K60" s="163">
        <f t="shared" si="30"/>
        <v>84</v>
      </c>
      <c r="L60" s="163">
        <f t="shared" si="31"/>
        <v>371</v>
      </c>
      <c r="M60" s="164">
        <f t="shared" si="28"/>
        <v>1.7924829714117716E-4</v>
      </c>
    </row>
    <row r="61" spans="2:13" x14ac:dyDescent="0.25">
      <c r="B61" s="162" t="s">
        <v>130</v>
      </c>
      <c r="C61" s="163">
        <v>136</v>
      </c>
      <c r="D61" s="163">
        <v>29</v>
      </c>
      <c r="E61" s="163">
        <v>44</v>
      </c>
      <c r="F61" s="163">
        <v>153</v>
      </c>
      <c r="G61" s="163">
        <v>78</v>
      </c>
      <c r="H61" s="163">
        <v>166</v>
      </c>
      <c r="I61" s="178">
        <f t="shared" si="32"/>
        <v>1.1282051282051282</v>
      </c>
      <c r="J61" s="164">
        <f t="shared" si="29"/>
        <v>4.7241379310344831</v>
      </c>
      <c r="K61" s="163">
        <f t="shared" si="30"/>
        <v>88</v>
      </c>
      <c r="L61" s="163">
        <f t="shared" si="31"/>
        <v>137</v>
      </c>
      <c r="M61" s="164">
        <f t="shared" si="28"/>
        <v>6.224940863061801E-5</v>
      </c>
    </row>
    <row r="62" spans="2:13" x14ac:dyDescent="0.25">
      <c r="B62" s="162" t="s">
        <v>133</v>
      </c>
      <c r="C62" s="163">
        <v>201</v>
      </c>
      <c r="D62" s="163">
        <v>14</v>
      </c>
      <c r="E62" s="163">
        <v>89</v>
      </c>
      <c r="F62" s="163">
        <v>138</v>
      </c>
      <c r="G62" s="163">
        <v>86</v>
      </c>
      <c r="H62" s="163">
        <v>408</v>
      </c>
      <c r="I62" s="178">
        <f t="shared" si="32"/>
        <v>3.7441860465116283</v>
      </c>
      <c r="J62" s="164">
        <f t="shared" si="29"/>
        <v>28.142857142857142</v>
      </c>
      <c r="K62" s="163">
        <f t="shared" si="30"/>
        <v>322</v>
      </c>
      <c r="L62" s="163">
        <f t="shared" si="31"/>
        <v>394</v>
      </c>
      <c r="M62" s="164">
        <f t="shared" si="28"/>
        <v>1.5299854651380811E-4</v>
      </c>
    </row>
    <row r="63" spans="2:13" x14ac:dyDescent="0.25">
      <c r="B63" s="167" t="s">
        <v>147</v>
      </c>
      <c r="C63" s="168">
        <f t="shared" ref="C63" si="33">C55-SUM(C56:C62)</f>
        <v>2606</v>
      </c>
      <c r="D63" s="168">
        <f t="shared" ref="D63:E63" si="34">D55-SUM(D56:D62)</f>
        <v>1307</v>
      </c>
      <c r="E63" s="168">
        <f t="shared" si="34"/>
        <v>3918</v>
      </c>
      <c r="F63" s="168">
        <f t="shared" ref="F63:H63" si="35">F55-SUM(F56:F62)</f>
        <v>5298</v>
      </c>
      <c r="G63" s="168">
        <f t="shared" si="35"/>
        <v>5360</v>
      </c>
      <c r="H63" s="168">
        <f t="shared" si="35"/>
        <v>4996</v>
      </c>
      <c r="I63" s="179">
        <f t="shared" si="32"/>
        <v>-6.7910447761194037E-2</v>
      </c>
      <c r="J63" s="169">
        <f t="shared" si="29"/>
        <v>2.8224942616679418</v>
      </c>
      <c r="K63" s="168">
        <f>H63-G63</f>
        <v>-364</v>
      </c>
      <c r="L63" s="168">
        <f t="shared" si="31"/>
        <v>3689</v>
      </c>
      <c r="M63" s="169">
        <f t="shared" si="28"/>
        <v>1.8734822019190818E-3</v>
      </c>
    </row>
    <row r="64" spans="2:13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70</v>
      </c>
      <c r="C65" s="175">
        <v>24073</v>
      </c>
      <c r="D65" s="175">
        <v>16999</v>
      </c>
      <c r="E65" s="175">
        <v>67366</v>
      </c>
      <c r="F65" s="175">
        <v>86656</v>
      </c>
      <c r="G65" s="175">
        <v>116855</v>
      </c>
      <c r="H65" s="175">
        <v>94193</v>
      </c>
      <c r="I65" s="176">
        <f>IFERROR(H65/G65-1,"-")</f>
        <v>-0.19393265157674044</v>
      </c>
      <c r="J65" s="176">
        <f>IFERROR(H65/D65-1,"-")</f>
        <v>4.5410906523913175</v>
      </c>
      <c r="K65" s="175">
        <f>H65-G65</f>
        <v>-22662</v>
      </c>
      <c r="L65" s="175">
        <f>H65-D65</f>
        <v>77194</v>
      </c>
      <c r="M65" s="176">
        <f t="shared" ref="M65:M77" si="36">H65/H$9</f>
        <v>3.5322039440625314E-2</v>
      </c>
    </row>
    <row r="66" spans="2:13" x14ac:dyDescent="0.25">
      <c r="B66" s="158" t="s">
        <v>99</v>
      </c>
      <c r="C66" s="159">
        <v>5545</v>
      </c>
      <c r="D66" s="159">
        <v>8975</v>
      </c>
      <c r="E66" s="159">
        <v>15319</v>
      </c>
      <c r="F66" s="159">
        <v>15555</v>
      </c>
      <c r="G66" s="159">
        <v>28730</v>
      </c>
      <c r="H66" s="159">
        <v>19172</v>
      </c>
      <c r="I66" s="177">
        <f>IFERROR(H66/G66-1,"-")</f>
        <v>-0.33268360598677338</v>
      </c>
      <c r="J66" s="160">
        <f t="shared" ref="J66:J77" si="37">IFERROR(H66/D66-1,"-")</f>
        <v>1.1361559888579387</v>
      </c>
      <c r="K66" s="159">
        <f t="shared" ref="K66:K76" si="38">H66-G66</f>
        <v>-9558</v>
      </c>
      <c r="L66" s="159">
        <f t="shared" ref="L66:L77" si="39">H66-D66</f>
        <v>10197</v>
      </c>
      <c r="M66" s="160">
        <f t="shared" si="36"/>
        <v>7.1894317003988462E-3</v>
      </c>
    </row>
    <row r="67" spans="2:13" x14ac:dyDescent="0.25">
      <c r="B67" s="162" t="s">
        <v>105</v>
      </c>
      <c r="C67" s="163">
        <v>2263</v>
      </c>
      <c r="D67" s="163">
        <v>8610</v>
      </c>
      <c r="E67" s="163">
        <v>11257</v>
      </c>
      <c r="F67" s="163">
        <v>11294</v>
      </c>
      <c r="G67" s="163">
        <v>17808</v>
      </c>
      <c r="H67" s="163">
        <v>7441</v>
      </c>
      <c r="I67" s="178">
        <f>IFERROR(H67/G67-1,"-")</f>
        <v>-0.58215408805031443</v>
      </c>
      <c r="J67" s="164">
        <f t="shared" si="37"/>
        <v>-0.13577235772357721</v>
      </c>
      <c r="K67" s="163">
        <f t="shared" si="38"/>
        <v>-10367</v>
      </c>
      <c r="L67" s="163">
        <f t="shared" si="39"/>
        <v>-1169</v>
      </c>
      <c r="M67" s="164">
        <f t="shared" si="36"/>
        <v>2.7903484916893288E-3</v>
      </c>
    </row>
    <row r="68" spans="2:13" x14ac:dyDescent="0.25">
      <c r="B68" s="162" t="s">
        <v>102</v>
      </c>
      <c r="C68" s="163">
        <v>3282</v>
      </c>
      <c r="D68" s="163">
        <v>365</v>
      </c>
      <c r="E68" s="163">
        <v>4062</v>
      </c>
      <c r="F68" s="163">
        <v>4261</v>
      </c>
      <c r="G68" s="163">
        <v>10922</v>
      </c>
      <c r="H68" s="163">
        <v>11731</v>
      </c>
      <c r="I68" s="178">
        <f>IFERROR(H68/G68-1,"-")</f>
        <v>7.4070683025087014E-2</v>
      </c>
      <c r="J68" s="164">
        <f t="shared" si="37"/>
        <v>31.139726027397259</v>
      </c>
      <c r="K68" s="163">
        <f t="shared" si="38"/>
        <v>809</v>
      </c>
      <c r="L68" s="163">
        <f t="shared" si="39"/>
        <v>11366</v>
      </c>
      <c r="M68" s="164">
        <f t="shared" si="36"/>
        <v>4.3990832087095174E-3</v>
      </c>
    </row>
    <row r="69" spans="2:13" x14ac:dyDescent="0.25">
      <c r="B69" s="158" t="s">
        <v>109</v>
      </c>
      <c r="C69" s="159">
        <v>18528</v>
      </c>
      <c r="D69" s="159">
        <v>8024</v>
      </c>
      <c r="E69" s="159">
        <v>52047</v>
      </c>
      <c r="F69" s="159">
        <v>71101</v>
      </c>
      <c r="G69" s="159">
        <v>88125</v>
      </c>
      <c r="H69" s="159">
        <v>75021</v>
      </c>
      <c r="I69" s="177">
        <f>IFERROR(H69/G69-1,"-")</f>
        <v>-0.14869787234042553</v>
      </c>
      <c r="J69" s="160">
        <f t="shared" si="37"/>
        <v>8.3495762711864412</v>
      </c>
      <c r="K69" s="159">
        <f t="shared" si="38"/>
        <v>-13104</v>
      </c>
      <c r="L69" s="159">
        <f t="shared" si="39"/>
        <v>66997</v>
      </c>
      <c r="M69" s="160">
        <f t="shared" si="36"/>
        <v>2.8132607740226467E-2</v>
      </c>
    </row>
    <row r="70" spans="2:13" x14ac:dyDescent="0.25">
      <c r="B70" s="162" t="s">
        <v>112</v>
      </c>
      <c r="C70" s="163">
        <v>7372</v>
      </c>
      <c r="D70" s="163">
        <v>877</v>
      </c>
      <c r="E70" s="163">
        <v>21001</v>
      </c>
      <c r="F70" s="163">
        <v>25101</v>
      </c>
      <c r="G70" s="163">
        <v>34981</v>
      </c>
      <c r="H70" s="163">
        <v>37459</v>
      </c>
      <c r="I70" s="178">
        <f t="shared" ref="I70:I77" si="40">IFERROR(H70/G70-1,"-")</f>
        <v>7.0838455161373215E-2</v>
      </c>
      <c r="J70" s="164">
        <f t="shared" si="37"/>
        <v>41.712656784492587</v>
      </c>
      <c r="K70" s="163">
        <f t="shared" si="38"/>
        <v>2478</v>
      </c>
      <c r="L70" s="163">
        <f t="shared" si="39"/>
        <v>36582</v>
      </c>
      <c r="M70" s="164">
        <f t="shared" si="36"/>
        <v>1.4046991553580241E-2</v>
      </c>
    </row>
    <row r="71" spans="2:13" x14ac:dyDescent="0.25">
      <c r="B71" s="162" t="s">
        <v>115</v>
      </c>
      <c r="C71" s="163">
        <v>2105</v>
      </c>
      <c r="D71" s="163">
        <v>1250</v>
      </c>
      <c r="E71" s="163">
        <v>5401</v>
      </c>
      <c r="F71" s="163">
        <v>5574</v>
      </c>
      <c r="G71" s="163">
        <v>5513</v>
      </c>
      <c r="H71" s="163">
        <v>5601</v>
      </c>
      <c r="I71" s="178">
        <f t="shared" si="40"/>
        <v>1.5962270995828032E-2</v>
      </c>
      <c r="J71" s="164">
        <f t="shared" si="37"/>
        <v>3.4808000000000003</v>
      </c>
      <c r="K71" s="163">
        <f t="shared" si="38"/>
        <v>88</v>
      </c>
      <c r="L71" s="163">
        <f t="shared" si="39"/>
        <v>4351</v>
      </c>
      <c r="M71" s="164">
        <f t="shared" si="36"/>
        <v>2.1003550466270572E-3</v>
      </c>
    </row>
    <row r="72" spans="2:13" x14ac:dyDescent="0.25">
      <c r="B72" s="162" t="s">
        <v>118</v>
      </c>
      <c r="C72" s="163">
        <v>2465</v>
      </c>
      <c r="D72" s="163">
        <v>1193</v>
      </c>
      <c r="E72" s="163">
        <v>6893</v>
      </c>
      <c r="F72" s="163">
        <v>8787</v>
      </c>
      <c r="G72" s="163">
        <v>10100</v>
      </c>
      <c r="H72" s="163">
        <v>5029</v>
      </c>
      <c r="I72" s="178">
        <f t="shared" si="40"/>
        <v>-0.50207920792079208</v>
      </c>
      <c r="J72" s="164">
        <f t="shared" si="37"/>
        <v>3.2154233025984915</v>
      </c>
      <c r="K72" s="163">
        <f t="shared" si="38"/>
        <v>-5071</v>
      </c>
      <c r="L72" s="163">
        <f t="shared" si="39"/>
        <v>3836</v>
      </c>
      <c r="M72" s="164">
        <f t="shared" si="36"/>
        <v>1.8858570843576987E-3</v>
      </c>
    </row>
    <row r="73" spans="2:13" x14ac:dyDescent="0.25">
      <c r="B73" s="162" t="s">
        <v>125</v>
      </c>
      <c r="C73" s="163">
        <v>210</v>
      </c>
      <c r="D73" s="163">
        <v>419</v>
      </c>
      <c r="E73" s="163">
        <v>1522</v>
      </c>
      <c r="F73" s="163">
        <v>1870</v>
      </c>
      <c r="G73" s="163">
        <v>3396</v>
      </c>
      <c r="H73" s="163">
        <v>2650</v>
      </c>
      <c r="I73" s="178">
        <f t="shared" si="40"/>
        <v>-0.21967020023557127</v>
      </c>
      <c r="J73" s="164">
        <f t="shared" si="37"/>
        <v>5.3245823389021476</v>
      </c>
      <c r="K73" s="163">
        <f t="shared" si="38"/>
        <v>-746</v>
      </c>
      <c r="L73" s="163">
        <f t="shared" si="39"/>
        <v>2231</v>
      </c>
      <c r="M73" s="164">
        <f t="shared" si="36"/>
        <v>9.9374055946468498E-4</v>
      </c>
    </row>
    <row r="74" spans="2:13" x14ac:dyDescent="0.25">
      <c r="B74" s="162" t="s">
        <v>121</v>
      </c>
      <c r="C74" s="163">
        <v>472</v>
      </c>
      <c r="D74" s="163">
        <v>426</v>
      </c>
      <c r="E74" s="163">
        <v>1477</v>
      </c>
      <c r="F74" s="163">
        <v>1476</v>
      </c>
      <c r="G74" s="163">
        <v>1986</v>
      </c>
      <c r="H74" s="163">
        <v>1550</v>
      </c>
      <c r="I74" s="178">
        <f t="shared" si="40"/>
        <v>-0.21953675730110778</v>
      </c>
      <c r="J74" s="164">
        <f t="shared" si="37"/>
        <v>2.6384976525821595</v>
      </c>
      <c r="K74" s="163">
        <f t="shared" si="38"/>
        <v>-436</v>
      </c>
      <c r="L74" s="163">
        <f t="shared" si="39"/>
        <v>1124</v>
      </c>
      <c r="M74" s="164">
        <f t="shared" si="36"/>
        <v>5.8124447817745734E-4</v>
      </c>
    </row>
    <row r="75" spans="2:13" x14ac:dyDescent="0.25">
      <c r="B75" s="162" t="s">
        <v>130</v>
      </c>
      <c r="C75" s="163">
        <v>664</v>
      </c>
      <c r="D75" s="163">
        <v>1</v>
      </c>
      <c r="E75" s="163">
        <v>1041</v>
      </c>
      <c r="F75" s="163">
        <v>3201</v>
      </c>
      <c r="G75" s="163">
        <v>2216</v>
      </c>
      <c r="H75" s="163">
        <v>1462</v>
      </c>
      <c r="I75" s="178">
        <f t="shared" si="40"/>
        <v>-0.34025270758122739</v>
      </c>
      <c r="J75" s="164">
        <f t="shared" si="37"/>
        <v>1461</v>
      </c>
      <c r="K75" s="163">
        <f t="shared" si="38"/>
        <v>-754</v>
      </c>
      <c r="L75" s="163">
        <f t="shared" si="39"/>
        <v>1461</v>
      </c>
      <c r="M75" s="164">
        <f t="shared" si="36"/>
        <v>5.4824479167447904E-4</v>
      </c>
    </row>
    <row r="76" spans="2:13" x14ac:dyDescent="0.25">
      <c r="B76" s="162" t="s">
        <v>133</v>
      </c>
      <c r="C76" s="163">
        <v>788</v>
      </c>
      <c r="D76" s="163">
        <v>0</v>
      </c>
      <c r="E76" s="163">
        <v>418</v>
      </c>
      <c r="F76" s="163">
        <v>936</v>
      </c>
      <c r="G76" s="163">
        <v>1641</v>
      </c>
      <c r="H76" s="163">
        <v>1825</v>
      </c>
      <c r="I76" s="178">
        <f t="shared" si="40"/>
        <v>0.11212675198049959</v>
      </c>
      <c r="J76" s="164" t="str">
        <f t="shared" si="37"/>
        <v>-</v>
      </c>
      <c r="K76" s="163">
        <f t="shared" si="38"/>
        <v>184</v>
      </c>
      <c r="L76" s="163">
        <f t="shared" si="39"/>
        <v>1825</v>
      </c>
      <c r="M76" s="164">
        <f t="shared" si="36"/>
        <v>6.8436849849926431E-4</v>
      </c>
    </row>
    <row r="77" spans="2:13" x14ac:dyDescent="0.25">
      <c r="B77" s="167" t="s">
        <v>147</v>
      </c>
      <c r="C77" s="168">
        <f t="shared" ref="C77" si="41">C69-SUM(C70:C76)</f>
        <v>4452</v>
      </c>
      <c r="D77" s="168">
        <f t="shared" ref="D77:E77" si="42">D69-SUM(D70:D76)</f>
        <v>3858</v>
      </c>
      <c r="E77" s="168">
        <f t="shared" si="42"/>
        <v>14294</v>
      </c>
      <c r="F77" s="168">
        <f t="shared" ref="F77:H77" si="43">F69-SUM(F70:F76)</f>
        <v>24156</v>
      </c>
      <c r="G77" s="168">
        <f t="shared" si="43"/>
        <v>28292</v>
      </c>
      <c r="H77" s="168">
        <f t="shared" si="43"/>
        <v>19445</v>
      </c>
      <c r="I77" s="179">
        <f t="shared" si="40"/>
        <v>-0.31270323766435737</v>
      </c>
      <c r="J77" s="169">
        <f t="shared" si="37"/>
        <v>4.0401762571280457</v>
      </c>
      <c r="K77" s="168">
        <f>H77-G77</f>
        <v>-8847</v>
      </c>
      <c r="L77" s="168">
        <f t="shared" si="39"/>
        <v>15587</v>
      </c>
      <c r="M77" s="169">
        <f t="shared" si="36"/>
        <v>7.2918057278455852E-3</v>
      </c>
    </row>
    <row r="78" spans="2:13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70</v>
      </c>
      <c r="C79" s="175">
        <v>142242</v>
      </c>
      <c r="D79" s="175">
        <v>70082</v>
      </c>
      <c r="E79" s="175">
        <v>321332</v>
      </c>
      <c r="F79" s="175">
        <v>378937</v>
      </c>
      <c r="G79" s="175">
        <v>434631</v>
      </c>
      <c r="H79" s="175">
        <v>443938</v>
      </c>
      <c r="I79" s="176">
        <f>IFERROR(H79/G79-1,"-")</f>
        <v>2.1413566910781778E-2</v>
      </c>
      <c r="J79" s="176">
        <f>IFERROR(H79/D79-1,"-")</f>
        <v>5.334550954596045</v>
      </c>
      <c r="K79" s="175">
        <f>H79-G79</f>
        <v>9307</v>
      </c>
      <c r="L79" s="175">
        <f>H79-D79</f>
        <v>373856</v>
      </c>
      <c r="M79" s="176">
        <f t="shared" ref="M79:M91" si="44">H79/H$9</f>
        <v>0.16647516848589938</v>
      </c>
    </row>
    <row r="80" spans="2:13" x14ac:dyDescent="0.25">
      <c r="B80" s="158" t="s">
        <v>99</v>
      </c>
      <c r="C80" s="159">
        <v>47060</v>
      </c>
      <c r="D80" s="159">
        <v>39171</v>
      </c>
      <c r="E80" s="159">
        <v>153117</v>
      </c>
      <c r="F80" s="159">
        <v>165380</v>
      </c>
      <c r="G80" s="159">
        <v>177175</v>
      </c>
      <c r="H80" s="159">
        <v>181105</v>
      </c>
      <c r="I80" s="177">
        <f>IFERROR(H80/G80-1,"-")</f>
        <v>2.2181459009454008E-2</v>
      </c>
      <c r="J80" s="160">
        <f t="shared" ref="J80:J91" si="45">IFERROR(H80/D80-1,"-")</f>
        <v>3.623445916621991</v>
      </c>
      <c r="K80" s="159">
        <f t="shared" ref="K80:K90" si="46">H80-G80</f>
        <v>3930</v>
      </c>
      <c r="L80" s="159">
        <f t="shared" ref="L80:L91" si="47">H80-D80</f>
        <v>141934</v>
      </c>
      <c r="M80" s="160">
        <f t="shared" si="44"/>
        <v>6.7913729819566712E-2</v>
      </c>
    </row>
    <row r="81" spans="2:13" x14ac:dyDescent="0.25">
      <c r="B81" s="162" t="s">
        <v>105</v>
      </c>
      <c r="C81" s="163">
        <v>8752</v>
      </c>
      <c r="D81" s="163">
        <v>17880</v>
      </c>
      <c r="E81" s="163">
        <v>41817</v>
      </c>
      <c r="F81" s="163">
        <v>42733</v>
      </c>
      <c r="G81" s="163">
        <v>50173</v>
      </c>
      <c r="H81" s="163">
        <v>41021</v>
      </c>
      <c r="I81" s="178">
        <f>IFERROR(H81/G81-1,"-")</f>
        <v>-0.18240886532597211</v>
      </c>
      <c r="J81" s="164">
        <f t="shared" si="45"/>
        <v>1.2942393736017896</v>
      </c>
      <c r="K81" s="163">
        <f t="shared" si="46"/>
        <v>-9152</v>
      </c>
      <c r="L81" s="163">
        <f t="shared" si="47"/>
        <v>23141</v>
      </c>
      <c r="M81" s="164">
        <f t="shared" si="44"/>
        <v>1.5382728864075792E-2</v>
      </c>
    </row>
    <row r="82" spans="2:13" x14ac:dyDescent="0.25">
      <c r="B82" s="162" t="s">
        <v>102</v>
      </c>
      <c r="C82" s="163">
        <v>38308</v>
      </c>
      <c r="D82" s="163">
        <v>21291</v>
      </c>
      <c r="E82" s="163">
        <v>111300</v>
      </c>
      <c r="F82" s="163">
        <v>122647</v>
      </c>
      <c r="G82" s="163">
        <v>127002</v>
      </c>
      <c r="H82" s="163">
        <v>140084</v>
      </c>
      <c r="I82" s="178">
        <f>IFERROR(H82/G82-1,"-")</f>
        <v>0.10300625187004919</v>
      </c>
      <c r="J82" s="164">
        <f t="shared" si="45"/>
        <v>5.5794936827767598</v>
      </c>
      <c r="K82" s="163">
        <f t="shared" si="46"/>
        <v>13082</v>
      </c>
      <c r="L82" s="163">
        <f t="shared" si="47"/>
        <v>118793</v>
      </c>
      <c r="M82" s="164">
        <f t="shared" si="44"/>
        <v>5.2531000955490924E-2</v>
      </c>
    </row>
    <row r="83" spans="2:13" x14ac:dyDescent="0.25">
      <c r="B83" s="158" t="s">
        <v>109</v>
      </c>
      <c r="C83" s="159">
        <v>95182</v>
      </c>
      <c r="D83" s="159">
        <v>30911</v>
      </c>
      <c r="E83" s="159">
        <v>168215</v>
      </c>
      <c r="F83" s="159">
        <v>213557</v>
      </c>
      <c r="G83" s="159">
        <v>257456</v>
      </c>
      <c r="H83" s="159">
        <v>262833</v>
      </c>
      <c r="I83" s="177">
        <f>IFERROR(H83/G83-1,"-")</f>
        <v>2.0885122117954236E-2</v>
      </c>
      <c r="J83" s="160">
        <f t="shared" si="45"/>
        <v>7.5028954094011837</v>
      </c>
      <c r="K83" s="159">
        <f t="shared" si="46"/>
        <v>5377</v>
      </c>
      <c r="L83" s="159">
        <f t="shared" si="47"/>
        <v>231922</v>
      </c>
      <c r="M83" s="160">
        <f t="shared" si="44"/>
        <v>9.8561438666332671E-2</v>
      </c>
    </row>
    <row r="84" spans="2:13" x14ac:dyDescent="0.25">
      <c r="B84" s="162" t="s">
        <v>112</v>
      </c>
      <c r="C84" s="163">
        <v>16800</v>
      </c>
      <c r="D84" s="163">
        <v>2073</v>
      </c>
      <c r="E84" s="163">
        <v>30030</v>
      </c>
      <c r="F84" s="163">
        <v>40721</v>
      </c>
      <c r="G84" s="163">
        <v>50856</v>
      </c>
      <c r="H84" s="163">
        <v>51057</v>
      </c>
      <c r="I84" s="178">
        <f t="shared" ref="I84:I91" si="48">IFERROR(H84/G84-1,"-")</f>
        <v>3.9523360075506275E-3</v>
      </c>
      <c r="J84" s="164">
        <f t="shared" si="45"/>
        <v>23.629522431259044</v>
      </c>
      <c r="K84" s="163">
        <f t="shared" si="46"/>
        <v>201</v>
      </c>
      <c r="L84" s="163">
        <f t="shared" si="47"/>
        <v>48984</v>
      </c>
      <c r="M84" s="164">
        <f t="shared" si="44"/>
        <v>1.9146193111165444E-2</v>
      </c>
    </row>
    <row r="85" spans="2:13" x14ac:dyDescent="0.25">
      <c r="B85" s="162" t="s">
        <v>115</v>
      </c>
      <c r="C85" s="163">
        <v>32881</v>
      </c>
      <c r="D85" s="163">
        <v>6401</v>
      </c>
      <c r="E85" s="163">
        <v>53184</v>
      </c>
      <c r="F85" s="163">
        <v>64537</v>
      </c>
      <c r="G85" s="163">
        <v>73470</v>
      </c>
      <c r="H85" s="163">
        <v>73054</v>
      </c>
      <c r="I85" s="178">
        <f t="shared" si="48"/>
        <v>-5.6621750374302726E-3</v>
      </c>
      <c r="J85" s="164">
        <f t="shared" si="45"/>
        <v>10.412904233713482</v>
      </c>
      <c r="K85" s="163">
        <f t="shared" si="46"/>
        <v>-416</v>
      </c>
      <c r="L85" s="163">
        <f t="shared" si="47"/>
        <v>66653</v>
      </c>
      <c r="M85" s="164">
        <f t="shared" si="44"/>
        <v>2.7394989747597399E-2</v>
      </c>
    </row>
    <row r="86" spans="2:13" x14ac:dyDescent="0.25">
      <c r="B86" s="162" t="s">
        <v>118</v>
      </c>
      <c r="C86" s="163">
        <v>5852</v>
      </c>
      <c r="D86" s="163">
        <v>5922</v>
      </c>
      <c r="E86" s="163">
        <v>15453</v>
      </c>
      <c r="F86" s="163">
        <v>19572</v>
      </c>
      <c r="G86" s="163">
        <v>28865</v>
      </c>
      <c r="H86" s="163">
        <v>29134</v>
      </c>
      <c r="I86" s="178">
        <f t="shared" si="48"/>
        <v>9.3192447600900508E-3</v>
      </c>
      <c r="J86" s="164">
        <f t="shared" si="45"/>
        <v>3.9196217494089831</v>
      </c>
      <c r="K86" s="163">
        <f t="shared" si="46"/>
        <v>269</v>
      </c>
      <c r="L86" s="163">
        <f t="shared" si="47"/>
        <v>23212</v>
      </c>
      <c r="M86" s="164">
        <f t="shared" si="44"/>
        <v>1.0925146211110995E-2</v>
      </c>
    </row>
    <row r="87" spans="2:13" x14ac:dyDescent="0.25">
      <c r="B87" s="162" t="s">
        <v>125</v>
      </c>
      <c r="C87" s="163">
        <v>1464</v>
      </c>
      <c r="D87" s="163">
        <v>579</v>
      </c>
      <c r="E87" s="163">
        <v>4796</v>
      </c>
      <c r="F87" s="163">
        <v>4747</v>
      </c>
      <c r="G87" s="163">
        <v>7257</v>
      </c>
      <c r="H87" s="163">
        <v>7143</v>
      </c>
      <c r="I87" s="178">
        <f t="shared" si="48"/>
        <v>-1.5708970649028542E-2</v>
      </c>
      <c r="J87" s="164">
        <f t="shared" si="45"/>
        <v>11.336787564766839</v>
      </c>
      <c r="K87" s="163">
        <f t="shared" si="46"/>
        <v>-114</v>
      </c>
      <c r="L87" s="163">
        <f t="shared" si="47"/>
        <v>6564</v>
      </c>
      <c r="M87" s="164">
        <f t="shared" si="44"/>
        <v>2.6785995533042438E-3</v>
      </c>
    </row>
    <row r="88" spans="2:13" x14ac:dyDescent="0.25">
      <c r="B88" s="162" t="s">
        <v>121</v>
      </c>
      <c r="C88" s="163">
        <v>1087</v>
      </c>
      <c r="D88" s="163">
        <v>723</v>
      </c>
      <c r="E88" s="163">
        <v>2900</v>
      </c>
      <c r="F88" s="163">
        <v>2774</v>
      </c>
      <c r="G88" s="163">
        <v>3642</v>
      </c>
      <c r="H88" s="163">
        <v>3854</v>
      </c>
      <c r="I88" s="178">
        <f t="shared" si="48"/>
        <v>5.8209774848984042E-2</v>
      </c>
      <c r="J88" s="164">
        <f t="shared" si="45"/>
        <v>4.3305670816044257</v>
      </c>
      <c r="K88" s="163">
        <f t="shared" si="46"/>
        <v>212</v>
      </c>
      <c r="L88" s="163">
        <f t="shared" si="47"/>
        <v>3131</v>
      </c>
      <c r="M88" s="164">
        <f t="shared" si="44"/>
        <v>1.4452362702554325E-3</v>
      </c>
    </row>
    <row r="89" spans="2:13" x14ac:dyDescent="0.25">
      <c r="B89" s="162" t="s">
        <v>130</v>
      </c>
      <c r="C89" s="163">
        <v>3002</v>
      </c>
      <c r="D89" s="163">
        <v>112</v>
      </c>
      <c r="E89" s="163">
        <v>3376</v>
      </c>
      <c r="F89" s="163">
        <v>5224</v>
      </c>
      <c r="G89" s="163">
        <v>4318</v>
      </c>
      <c r="H89" s="163">
        <v>4499</v>
      </c>
      <c r="I89" s="178">
        <f t="shared" si="48"/>
        <v>4.1917554423344106E-2</v>
      </c>
      <c r="J89" s="164">
        <f t="shared" si="45"/>
        <v>39.169642857142854</v>
      </c>
      <c r="K89" s="163">
        <f t="shared" si="46"/>
        <v>181</v>
      </c>
      <c r="L89" s="163">
        <f t="shared" si="47"/>
        <v>4387</v>
      </c>
      <c r="M89" s="164">
        <f t="shared" si="44"/>
        <v>1.6871089724647616E-3</v>
      </c>
    </row>
    <row r="90" spans="2:13" x14ac:dyDescent="0.25">
      <c r="B90" s="162" t="s">
        <v>133</v>
      </c>
      <c r="C90" s="163">
        <v>4636</v>
      </c>
      <c r="D90" s="163">
        <v>405</v>
      </c>
      <c r="E90" s="163">
        <v>3155</v>
      </c>
      <c r="F90" s="163">
        <v>5658</v>
      </c>
      <c r="G90" s="163">
        <v>5939</v>
      </c>
      <c r="H90" s="163">
        <v>4003</v>
      </c>
      <c r="I90" s="178">
        <f t="shared" si="48"/>
        <v>-0.32598080484930125</v>
      </c>
      <c r="J90" s="164">
        <f t="shared" si="45"/>
        <v>8.8839506172839506</v>
      </c>
      <c r="K90" s="163">
        <f t="shared" si="46"/>
        <v>-1936</v>
      </c>
      <c r="L90" s="163">
        <f t="shared" si="47"/>
        <v>3598</v>
      </c>
      <c r="M90" s="164">
        <f t="shared" si="44"/>
        <v>1.5011107394479752E-3</v>
      </c>
    </row>
    <row r="91" spans="2:13" x14ac:dyDescent="0.25">
      <c r="B91" s="167" t="s">
        <v>147</v>
      </c>
      <c r="C91" s="168">
        <f t="shared" ref="C91" si="49">C83-SUM(C84:C90)</f>
        <v>29460</v>
      </c>
      <c r="D91" s="168">
        <f t="shared" ref="D91:E91" si="50">D83-SUM(D84:D90)</f>
        <v>14696</v>
      </c>
      <c r="E91" s="168">
        <f t="shared" si="50"/>
        <v>55321</v>
      </c>
      <c r="F91" s="168">
        <f t="shared" ref="F91:H91" si="51">F83-SUM(F84:F90)</f>
        <v>70324</v>
      </c>
      <c r="G91" s="168">
        <f t="shared" si="51"/>
        <v>83109</v>
      </c>
      <c r="H91" s="168">
        <f t="shared" si="51"/>
        <v>90089</v>
      </c>
      <c r="I91" s="179">
        <f t="shared" si="48"/>
        <v>8.3986090555776105E-2</v>
      </c>
      <c r="J91" s="169">
        <f t="shared" si="45"/>
        <v>5.1301714752313554</v>
      </c>
      <c r="K91" s="168">
        <f>H91-G91</f>
        <v>6980</v>
      </c>
      <c r="L91" s="168">
        <f t="shared" si="47"/>
        <v>75393</v>
      </c>
      <c r="M91" s="169">
        <f t="shared" si="44"/>
        <v>3.3783054060986417E-2</v>
      </c>
    </row>
    <row r="92" spans="2:13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70</v>
      </c>
      <c r="C93" s="175">
        <v>12754</v>
      </c>
      <c r="D93" s="175">
        <v>11802</v>
      </c>
      <c r="E93" s="175">
        <v>24671</v>
      </c>
      <c r="F93" s="175">
        <v>30683</v>
      </c>
      <c r="G93" s="175">
        <v>29198</v>
      </c>
      <c r="H93" s="175">
        <v>28272</v>
      </c>
      <c r="I93" s="176">
        <f>IFERROR(H93/G93-1,"-")</f>
        <v>-3.1714500993218708E-2</v>
      </c>
      <c r="J93" s="176">
        <f>IFERROR(H93/D93-1,"-")</f>
        <v>1.3955261820030502</v>
      </c>
      <c r="K93" s="175">
        <f>H93-G93</f>
        <v>-926</v>
      </c>
      <c r="L93" s="175">
        <f>H93-D93</f>
        <v>16470</v>
      </c>
      <c r="M93" s="176">
        <f t="shared" ref="M93:M105" si="52">H93/H$9</f>
        <v>1.0601899281956822E-2</v>
      </c>
    </row>
    <row r="94" spans="2:13" x14ac:dyDescent="0.25">
      <c r="B94" s="158" t="s">
        <v>99</v>
      </c>
      <c r="C94" s="159">
        <v>7454</v>
      </c>
      <c r="D94" s="159">
        <v>7418</v>
      </c>
      <c r="E94" s="159">
        <v>15383</v>
      </c>
      <c r="F94" s="159">
        <v>19920</v>
      </c>
      <c r="G94" s="159">
        <v>16896</v>
      </c>
      <c r="H94" s="159">
        <v>16644</v>
      </c>
      <c r="I94" s="177">
        <f>IFERROR(H94/G94-1,"-")</f>
        <v>-1.4914772727272707E-2</v>
      </c>
      <c r="J94" s="160">
        <f t="shared" ref="J94:J105" si="53">IFERROR(H94/D94-1,"-")</f>
        <v>1.2437314640064709</v>
      </c>
      <c r="K94" s="159">
        <f t="shared" ref="K94:K104" si="54">H94-G94</f>
        <v>-252</v>
      </c>
      <c r="L94" s="159">
        <f t="shared" ref="L94:L105" si="55">H94-D94</f>
        <v>9226</v>
      </c>
      <c r="M94" s="160">
        <f t="shared" si="52"/>
        <v>6.24144070631329E-3</v>
      </c>
    </row>
    <row r="95" spans="2:13" x14ac:dyDescent="0.25">
      <c r="B95" s="162" t="s">
        <v>105</v>
      </c>
      <c r="C95" s="163">
        <v>4239</v>
      </c>
      <c r="D95" s="163">
        <v>4253</v>
      </c>
      <c r="E95" s="163">
        <v>7500</v>
      </c>
      <c r="F95" s="163">
        <v>5955</v>
      </c>
      <c r="G95" s="163">
        <v>4664</v>
      </c>
      <c r="H95" s="163">
        <v>5394</v>
      </c>
      <c r="I95" s="178">
        <f>IFERROR(H95/G95-1,"-")</f>
        <v>0.15651801029159529</v>
      </c>
      <c r="J95" s="164">
        <f t="shared" si="53"/>
        <v>0.26828121326122734</v>
      </c>
      <c r="K95" s="163">
        <f t="shared" si="54"/>
        <v>730</v>
      </c>
      <c r="L95" s="163">
        <f t="shared" si="55"/>
        <v>1141</v>
      </c>
      <c r="M95" s="164">
        <f t="shared" si="52"/>
        <v>2.0227307840575515E-3</v>
      </c>
    </row>
    <row r="96" spans="2:13" x14ac:dyDescent="0.25">
      <c r="B96" s="162" t="s">
        <v>102</v>
      </c>
      <c r="C96" s="163">
        <v>3215</v>
      </c>
      <c r="D96" s="163">
        <v>3165</v>
      </c>
      <c r="E96" s="163">
        <v>7883</v>
      </c>
      <c r="F96" s="163">
        <v>13965</v>
      </c>
      <c r="G96" s="163">
        <v>12232</v>
      </c>
      <c r="H96" s="163">
        <v>11250</v>
      </c>
      <c r="I96" s="178">
        <f>IFERROR(H96/G96-1,"-")</f>
        <v>-8.0281229561805056E-2</v>
      </c>
      <c r="J96" s="164">
        <f t="shared" si="53"/>
        <v>2.5545023696682465</v>
      </c>
      <c r="K96" s="163">
        <f t="shared" si="54"/>
        <v>-982</v>
      </c>
      <c r="L96" s="163">
        <f t="shared" si="55"/>
        <v>8085</v>
      </c>
      <c r="M96" s="164">
        <f t="shared" si="52"/>
        <v>4.218709922255739E-3</v>
      </c>
    </row>
    <row r="97" spans="2:13" x14ac:dyDescent="0.25">
      <c r="B97" s="158" t="s">
        <v>109</v>
      </c>
      <c r="C97" s="159">
        <v>5300</v>
      </c>
      <c r="D97" s="159">
        <v>4384</v>
      </c>
      <c r="E97" s="159">
        <v>9288</v>
      </c>
      <c r="F97" s="159">
        <v>10763</v>
      </c>
      <c r="G97" s="159">
        <v>12302</v>
      </c>
      <c r="H97" s="159">
        <v>11628</v>
      </c>
      <c r="I97" s="177">
        <f>IFERROR(H97/G97-1,"-")</f>
        <v>-5.47878393757113E-2</v>
      </c>
      <c r="J97" s="160">
        <f t="shared" si="53"/>
        <v>1.6523722627737225</v>
      </c>
      <c r="K97" s="159">
        <f t="shared" si="54"/>
        <v>-674</v>
      </c>
      <c r="L97" s="159">
        <f t="shared" si="55"/>
        <v>7244</v>
      </c>
      <c r="M97" s="160">
        <f t="shared" si="52"/>
        <v>4.3604585756435313E-3</v>
      </c>
    </row>
    <row r="98" spans="2:13" x14ac:dyDescent="0.25">
      <c r="B98" s="162" t="s">
        <v>112</v>
      </c>
      <c r="C98" s="163">
        <v>994</v>
      </c>
      <c r="D98" s="163">
        <v>145</v>
      </c>
      <c r="E98" s="163">
        <v>1307</v>
      </c>
      <c r="F98" s="163">
        <v>1561</v>
      </c>
      <c r="G98" s="163">
        <v>1845</v>
      </c>
      <c r="H98" s="163">
        <v>1552</v>
      </c>
      <c r="I98" s="178">
        <f t="shared" ref="I98:I105" si="56">IFERROR(H98/G98-1,"-")</f>
        <v>-0.1588075880758808</v>
      </c>
      <c r="J98" s="164">
        <f t="shared" si="53"/>
        <v>9.703448275862069</v>
      </c>
      <c r="K98" s="163">
        <f t="shared" si="54"/>
        <v>-293</v>
      </c>
      <c r="L98" s="163">
        <f t="shared" si="55"/>
        <v>1407</v>
      </c>
      <c r="M98" s="164">
        <f t="shared" si="52"/>
        <v>5.8199447105252496E-4</v>
      </c>
    </row>
    <row r="99" spans="2:13" x14ac:dyDescent="0.25">
      <c r="B99" s="162" t="s">
        <v>115</v>
      </c>
      <c r="C99" s="163">
        <v>1071</v>
      </c>
      <c r="D99" s="163">
        <v>659</v>
      </c>
      <c r="E99" s="163">
        <v>1843</v>
      </c>
      <c r="F99" s="163">
        <v>2024</v>
      </c>
      <c r="G99" s="163">
        <v>2489</v>
      </c>
      <c r="H99" s="163">
        <v>2173</v>
      </c>
      <c r="I99" s="178">
        <f t="shared" si="56"/>
        <v>-0.12695861791884289</v>
      </c>
      <c r="J99" s="164">
        <f t="shared" si="53"/>
        <v>2.2974203338391503</v>
      </c>
      <c r="K99" s="163">
        <f t="shared" si="54"/>
        <v>-316</v>
      </c>
      <c r="L99" s="163">
        <f t="shared" si="55"/>
        <v>1514</v>
      </c>
      <c r="M99" s="164">
        <f t="shared" si="52"/>
        <v>8.1486725876104172E-4</v>
      </c>
    </row>
    <row r="100" spans="2:13" x14ac:dyDescent="0.25">
      <c r="B100" s="162" t="s">
        <v>118</v>
      </c>
      <c r="C100" s="163">
        <v>1161</v>
      </c>
      <c r="D100" s="163">
        <v>1852</v>
      </c>
      <c r="E100" s="163">
        <v>1779</v>
      </c>
      <c r="F100" s="163">
        <v>2117</v>
      </c>
      <c r="G100" s="163">
        <v>2082</v>
      </c>
      <c r="H100" s="163">
        <v>2030</v>
      </c>
      <c r="I100" s="178">
        <f t="shared" si="56"/>
        <v>-2.4975984630163262E-2</v>
      </c>
      <c r="J100" s="164">
        <f t="shared" si="53"/>
        <v>9.6112311015118745E-2</v>
      </c>
      <c r="K100" s="163">
        <f t="shared" si="54"/>
        <v>-52</v>
      </c>
      <c r="L100" s="163">
        <f t="shared" si="55"/>
        <v>178</v>
      </c>
      <c r="M100" s="164">
        <f t="shared" si="52"/>
        <v>7.612427681937022E-4</v>
      </c>
    </row>
    <row r="101" spans="2:13" x14ac:dyDescent="0.25">
      <c r="B101" s="162" t="s">
        <v>125</v>
      </c>
      <c r="C101" s="163">
        <v>265</v>
      </c>
      <c r="D101" s="163">
        <v>84</v>
      </c>
      <c r="E101" s="163">
        <v>672</v>
      </c>
      <c r="F101" s="163">
        <v>531</v>
      </c>
      <c r="G101" s="163">
        <v>598</v>
      </c>
      <c r="H101" s="163">
        <v>576</v>
      </c>
      <c r="I101" s="178">
        <f t="shared" si="56"/>
        <v>-3.6789297658862852E-2</v>
      </c>
      <c r="J101" s="164">
        <f t="shared" si="53"/>
        <v>5.8571428571428568</v>
      </c>
      <c r="K101" s="163">
        <f t="shared" si="54"/>
        <v>-22</v>
      </c>
      <c r="L101" s="163">
        <f t="shared" si="55"/>
        <v>492</v>
      </c>
      <c r="M101" s="164">
        <f t="shared" si="52"/>
        <v>2.1599794801949383E-4</v>
      </c>
    </row>
    <row r="102" spans="2:13" x14ac:dyDescent="0.25">
      <c r="B102" s="162" t="s">
        <v>121</v>
      </c>
      <c r="C102" s="163">
        <v>132</v>
      </c>
      <c r="D102" s="163">
        <v>154</v>
      </c>
      <c r="E102" s="163">
        <v>373</v>
      </c>
      <c r="F102" s="163">
        <v>293</v>
      </c>
      <c r="G102" s="163">
        <v>514</v>
      </c>
      <c r="H102" s="163">
        <v>484</v>
      </c>
      <c r="I102" s="178">
        <f t="shared" si="56"/>
        <v>-5.8365758754863828E-2</v>
      </c>
      <c r="J102" s="164">
        <f t="shared" si="53"/>
        <v>2.1428571428571428</v>
      </c>
      <c r="K102" s="163">
        <f t="shared" si="54"/>
        <v>-30</v>
      </c>
      <c r="L102" s="163">
        <f t="shared" si="55"/>
        <v>330</v>
      </c>
      <c r="M102" s="164">
        <f t="shared" si="52"/>
        <v>1.8149827576638021E-4</v>
      </c>
    </row>
    <row r="103" spans="2:13" x14ac:dyDescent="0.25">
      <c r="B103" s="162" t="s">
        <v>130</v>
      </c>
      <c r="C103" s="163">
        <v>112</v>
      </c>
      <c r="D103" s="163">
        <v>17</v>
      </c>
      <c r="E103" s="163">
        <v>182</v>
      </c>
      <c r="F103" s="163">
        <v>87</v>
      </c>
      <c r="G103" s="163">
        <v>151</v>
      </c>
      <c r="H103" s="163">
        <v>128</v>
      </c>
      <c r="I103" s="178">
        <f t="shared" si="56"/>
        <v>-0.15231788079470199</v>
      </c>
      <c r="J103" s="164">
        <f t="shared" si="53"/>
        <v>6.5294117647058822</v>
      </c>
      <c r="K103" s="163">
        <f t="shared" si="54"/>
        <v>-23</v>
      </c>
      <c r="L103" s="163">
        <f t="shared" si="55"/>
        <v>111</v>
      </c>
      <c r="M103" s="164">
        <f t="shared" si="52"/>
        <v>4.7999544004331957E-5</v>
      </c>
    </row>
    <row r="104" spans="2:13" x14ac:dyDescent="0.25">
      <c r="B104" s="162" t="s">
        <v>133</v>
      </c>
      <c r="C104" s="163">
        <v>61</v>
      </c>
      <c r="D104" s="163">
        <v>42</v>
      </c>
      <c r="E104" s="163">
        <v>99</v>
      </c>
      <c r="F104" s="163">
        <v>155</v>
      </c>
      <c r="G104" s="163">
        <v>265</v>
      </c>
      <c r="H104" s="163">
        <v>143</v>
      </c>
      <c r="I104" s="178">
        <f t="shared" si="56"/>
        <v>-0.46037735849056605</v>
      </c>
      <c r="J104" s="164">
        <f t="shared" si="53"/>
        <v>2.4047619047619047</v>
      </c>
      <c r="K104" s="163">
        <f t="shared" si="54"/>
        <v>-122</v>
      </c>
      <c r="L104" s="163">
        <f t="shared" si="55"/>
        <v>101</v>
      </c>
      <c r="M104" s="164">
        <f t="shared" si="52"/>
        <v>5.3624490567339613E-5</v>
      </c>
    </row>
    <row r="105" spans="2:13" x14ac:dyDescent="0.25">
      <c r="B105" s="167" t="s">
        <v>147</v>
      </c>
      <c r="C105" s="168">
        <f t="shared" ref="C105" si="57">C97-SUM(C98:C104)</f>
        <v>1504</v>
      </c>
      <c r="D105" s="168">
        <f t="shared" ref="D105:E105" si="58">D97-SUM(D98:D104)</f>
        <v>1431</v>
      </c>
      <c r="E105" s="168">
        <f t="shared" si="58"/>
        <v>3033</v>
      </c>
      <c r="F105" s="168">
        <f t="shared" ref="F105:H105" si="59">F97-SUM(F98:F104)</f>
        <v>3995</v>
      </c>
      <c r="G105" s="168">
        <f t="shared" si="59"/>
        <v>4358</v>
      </c>
      <c r="H105" s="168">
        <f t="shared" si="59"/>
        <v>4542</v>
      </c>
      <c r="I105" s="179">
        <f t="shared" si="56"/>
        <v>4.222120238641569E-2</v>
      </c>
      <c r="J105" s="169">
        <f t="shared" si="53"/>
        <v>2.1740041928721174</v>
      </c>
      <c r="K105" s="168">
        <f>H105-G105</f>
        <v>184</v>
      </c>
      <c r="L105" s="168">
        <f t="shared" si="55"/>
        <v>3111</v>
      </c>
      <c r="M105" s="169">
        <f t="shared" si="52"/>
        <v>1.7032338192787169E-3</v>
      </c>
    </row>
    <row r="106" spans="2:13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70</v>
      </c>
      <c r="C107" s="175">
        <v>36009</v>
      </c>
      <c r="D107" s="175">
        <v>32678</v>
      </c>
      <c r="E107" s="175">
        <v>92080</v>
      </c>
      <c r="F107" s="175">
        <v>126756</v>
      </c>
      <c r="G107" s="175">
        <v>118276</v>
      </c>
      <c r="H107" s="175">
        <v>128577</v>
      </c>
      <c r="I107" s="176">
        <f>IFERROR(H107/G107-1,"-")</f>
        <v>8.7092901349386187E-2</v>
      </c>
      <c r="J107" s="176">
        <f>IFERROR(H107/D107-1,"-")</f>
        <v>2.9346655242058879</v>
      </c>
      <c r="K107" s="175">
        <f>H107-G107</f>
        <v>10301</v>
      </c>
      <c r="L107" s="175">
        <f>H107-D107</f>
        <v>95899</v>
      </c>
      <c r="M107" s="176">
        <f t="shared" ref="M107:M119" si="60">H107/H$9</f>
        <v>4.8215916948788989E-2</v>
      </c>
    </row>
    <row r="108" spans="2:13" x14ac:dyDescent="0.25">
      <c r="B108" s="158" t="s">
        <v>99</v>
      </c>
      <c r="C108" s="159">
        <v>7208</v>
      </c>
      <c r="D108" s="159">
        <v>19665</v>
      </c>
      <c r="E108" s="159">
        <v>19181</v>
      </c>
      <c r="F108" s="159">
        <v>24592</v>
      </c>
      <c r="G108" s="159">
        <v>22839</v>
      </c>
      <c r="H108" s="159">
        <v>25193</v>
      </c>
      <c r="I108" s="177">
        <f>IFERROR(H108/G108-1,"-")</f>
        <v>0.1030693112658172</v>
      </c>
      <c r="J108" s="160">
        <f t="shared" ref="J108:J119" si="61">IFERROR(H108/D108-1,"-")</f>
        <v>0.28110856852275612</v>
      </c>
      <c r="K108" s="159">
        <f t="shared" ref="K108:K118" si="62">H108-G108</f>
        <v>2354</v>
      </c>
      <c r="L108" s="159">
        <f t="shared" ref="L108:L119" si="63">H108-D108</f>
        <v>5528</v>
      </c>
      <c r="M108" s="160">
        <f t="shared" si="60"/>
        <v>9.4472852507901176E-3</v>
      </c>
    </row>
    <row r="109" spans="2:13" x14ac:dyDescent="0.25">
      <c r="B109" s="162" t="s">
        <v>105</v>
      </c>
      <c r="C109" s="163">
        <v>1451</v>
      </c>
      <c r="D109" s="163">
        <v>14560</v>
      </c>
      <c r="E109" s="163">
        <v>7536</v>
      </c>
      <c r="F109" s="163">
        <v>9982</v>
      </c>
      <c r="G109" s="163">
        <v>6776</v>
      </c>
      <c r="H109" s="163">
        <v>8640</v>
      </c>
      <c r="I109" s="178">
        <f>IFERROR(H109/G109-1,"-")</f>
        <v>0.27508854781582048</v>
      </c>
      <c r="J109" s="164">
        <f t="shared" si="61"/>
        <v>-0.40659340659340659</v>
      </c>
      <c r="K109" s="163">
        <f t="shared" si="62"/>
        <v>1864</v>
      </c>
      <c r="L109" s="163">
        <f t="shared" si="63"/>
        <v>-5920</v>
      </c>
      <c r="M109" s="164">
        <f t="shared" si="60"/>
        <v>3.2399692202924072E-3</v>
      </c>
    </row>
    <row r="110" spans="2:13" x14ac:dyDescent="0.25">
      <c r="B110" s="162" t="s">
        <v>102</v>
      </c>
      <c r="C110" s="163">
        <v>5757</v>
      </c>
      <c r="D110" s="163">
        <v>5105</v>
      </c>
      <c r="E110" s="163">
        <v>11645</v>
      </c>
      <c r="F110" s="163">
        <v>14610</v>
      </c>
      <c r="G110" s="163">
        <v>16063</v>
      </c>
      <c r="H110" s="163">
        <v>16553</v>
      </c>
      <c r="I110" s="178">
        <f>IFERROR(H110/G110-1,"-")</f>
        <v>3.0504887007408277E-2</v>
      </c>
      <c r="J110" s="164">
        <f t="shared" si="61"/>
        <v>2.2425073457394711</v>
      </c>
      <c r="K110" s="163">
        <f t="shared" si="62"/>
        <v>490</v>
      </c>
      <c r="L110" s="163">
        <f t="shared" si="63"/>
        <v>11448</v>
      </c>
      <c r="M110" s="164">
        <f t="shared" si="60"/>
        <v>6.2073160304977103E-3</v>
      </c>
    </row>
    <row r="111" spans="2:13" x14ac:dyDescent="0.25">
      <c r="B111" s="158" t="s">
        <v>109</v>
      </c>
      <c r="C111" s="159">
        <v>28801</v>
      </c>
      <c r="D111" s="159">
        <v>13013</v>
      </c>
      <c r="E111" s="159">
        <v>72899</v>
      </c>
      <c r="F111" s="159">
        <v>102164</v>
      </c>
      <c r="G111" s="159">
        <v>95437</v>
      </c>
      <c r="H111" s="159">
        <v>103384</v>
      </c>
      <c r="I111" s="177">
        <f>IFERROR(H111/G111-1,"-")</f>
        <v>8.3269591458239534E-2</v>
      </c>
      <c r="J111" s="160">
        <f t="shared" si="61"/>
        <v>6.9446707139014832</v>
      </c>
      <c r="K111" s="159">
        <f t="shared" si="62"/>
        <v>7947</v>
      </c>
      <c r="L111" s="159">
        <f t="shared" si="63"/>
        <v>90371</v>
      </c>
      <c r="M111" s="160">
        <f t="shared" si="60"/>
        <v>3.8768631697998872E-2</v>
      </c>
    </row>
    <row r="112" spans="2:13" x14ac:dyDescent="0.25">
      <c r="B112" s="162" t="s">
        <v>112</v>
      </c>
      <c r="C112" s="163">
        <v>15739</v>
      </c>
      <c r="D112" s="163">
        <v>1478</v>
      </c>
      <c r="E112" s="163">
        <v>41971</v>
      </c>
      <c r="F112" s="163">
        <v>65849</v>
      </c>
      <c r="G112" s="163">
        <v>57884</v>
      </c>
      <c r="H112" s="163">
        <v>60238</v>
      </c>
      <c r="I112" s="178">
        <f t="shared" ref="I112:I119" si="64">IFERROR(H112/G112-1,"-")</f>
        <v>4.06675419805127E-2</v>
      </c>
      <c r="J112" s="164">
        <f t="shared" si="61"/>
        <v>39.756427604871448</v>
      </c>
      <c r="K112" s="163">
        <f t="shared" si="62"/>
        <v>2354</v>
      </c>
      <c r="L112" s="163">
        <f t="shared" si="63"/>
        <v>58760</v>
      </c>
      <c r="M112" s="164">
        <f t="shared" si="60"/>
        <v>2.2589035404163661E-2</v>
      </c>
    </row>
    <row r="113" spans="2:13" x14ac:dyDescent="0.25">
      <c r="B113" s="162" t="s">
        <v>115</v>
      </c>
      <c r="C113" s="163">
        <v>1827</v>
      </c>
      <c r="D113" s="163">
        <v>3751</v>
      </c>
      <c r="E113" s="163">
        <v>3633</v>
      </c>
      <c r="F113" s="163">
        <v>4995</v>
      </c>
      <c r="G113" s="163">
        <v>4429</v>
      </c>
      <c r="H113" s="163">
        <v>5263</v>
      </c>
      <c r="I113" s="178">
        <f t="shared" si="64"/>
        <v>0.18830435764280873</v>
      </c>
      <c r="J113" s="164">
        <f t="shared" si="61"/>
        <v>0.4030925086643562</v>
      </c>
      <c r="K113" s="163">
        <f t="shared" si="62"/>
        <v>834</v>
      </c>
      <c r="L113" s="163">
        <f t="shared" si="63"/>
        <v>1512</v>
      </c>
      <c r="M113" s="164">
        <f t="shared" si="60"/>
        <v>1.9736062507406181E-3</v>
      </c>
    </row>
    <row r="114" spans="2:13" x14ac:dyDescent="0.25">
      <c r="B114" s="162" t="s">
        <v>118</v>
      </c>
      <c r="C114" s="163">
        <v>1518</v>
      </c>
      <c r="D114" s="163">
        <v>2692</v>
      </c>
      <c r="E114" s="163">
        <v>4513</v>
      </c>
      <c r="F114" s="163">
        <v>8423</v>
      </c>
      <c r="G114" s="163">
        <v>6264</v>
      </c>
      <c r="H114" s="163">
        <v>7976</v>
      </c>
      <c r="I114" s="178">
        <f t="shared" si="64"/>
        <v>0.27330779054916987</v>
      </c>
      <c r="J114" s="164">
        <f t="shared" si="61"/>
        <v>1.9628528974739972</v>
      </c>
      <c r="K114" s="163">
        <f t="shared" si="62"/>
        <v>1712</v>
      </c>
      <c r="L114" s="163">
        <f t="shared" si="63"/>
        <v>5284</v>
      </c>
      <c r="M114" s="164">
        <f t="shared" si="60"/>
        <v>2.990971585769935E-3</v>
      </c>
    </row>
    <row r="115" spans="2:13" x14ac:dyDescent="0.25">
      <c r="B115" s="162" t="s">
        <v>125</v>
      </c>
      <c r="C115" s="163">
        <v>586</v>
      </c>
      <c r="D115" s="163">
        <v>755</v>
      </c>
      <c r="E115" s="163">
        <v>3676</v>
      </c>
      <c r="F115" s="163">
        <v>3101</v>
      </c>
      <c r="G115" s="163">
        <v>3519</v>
      </c>
      <c r="H115" s="163">
        <v>3554</v>
      </c>
      <c r="I115" s="178">
        <f t="shared" si="64"/>
        <v>9.9460073884627409E-3</v>
      </c>
      <c r="J115" s="164">
        <f t="shared" si="61"/>
        <v>3.7072847682119203</v>
      </c>
      <c r="K115" s="163">
        <f t="shared" si="62"/>
        <v>35</v>
      </c>
      <c r="L115" s="163">
        <f t="shared" si="63"/>
        <v>2799</v>
      </c>
      <c r="M115" s="164">
        <f t="shared" si="60"/>
        <v>1.3327373389952796E-3</v>
      </c>
    </row>
    <row r="116" spans="2:13" x14ac:dyDescent="0.25">
      <c r="B116" s="162" t="s">
        <v>121</v>
      </c>
      <c r="C116" s="163">
        <v>875</v>
      </c>
      <c r="D116" s="163">
        <v>995</v>
      </c>
      <c r="E116" s="163">
        <v>2405</v>
      </c>
      <c r="F116" s="163">
        <v>2335</v>
      </c>
      <c r="G116" s="163">
        <v>2642</v>
      </c>
      <c r="H116" s="163">
        <v>2479</v>
      </c>
      <c r="I116" s="178">
        <f t="shared" si="64"/>
        <v>-6.1695685087055252E-2</v>
      </c>
      <c r="J116" s="164">
        <f t="shared" si="61"/>
        <v>1.4914572864321607</v>
      </c>
      <c r="K116" s="163">
        <f t="shared" si="62"/>
        <v>-163</v>
      </c>
      <c r="L116" s="163">
        <f t="shared" si="63"/>
        <v>1484</v>
      </c>
      <c r="M116" s="164">
        <f t="shared" si="60"/>
        <v>9.2961616864639782E-4</v>
      </c>
    </row>
    <row r="117" spans="2:13" x14ac:dyDescent="0.25">
      <c r="B117" s="162" t="s">
        <v>130</v>
      </c>
      <c r="C117" s="163">
        <v>386</v>
      </c>
      <c r="D117" s="163">
        <v>14</v>
      </c>
      <c r="E117" s="163">
        <v>471</v>
      </c>
      <c r="F117" s="163">
        <v>700</v>
      </c>
      <c r="G117" s="163">
        <v>878</v>
      </c>
      <c r="H117" s="163">
        <v>838</v>
      </c>
      <c r="I117" s="178">
        <f t="shared" si="64"/>
        <v>-4.5558086560364419E-2</v>
      </c>
      <c r="J117" s="164">
        <f t="shared" si="61"/>
        <v>58.857142857142854</v>
      </c>
      <c r="K117" s="163">
        <f t="shared" si="62"/>
        <v>-40</v>
      </c>
      <c r="L117" s="163">
        <f t="shared" si="63"/>
        <v>824</v>
      </c>
      <c r="M117" s="164">
        <f t="shared" si="60"/>
        <v>3.142470146533608E-4</v>
      </c>
    </row>
    <row r="118" spans="2:13" x14ac:dyDescent="0.25">
      <c r="B118" s="162" t="s">
        <v>133</v>
      </c>
      <c r="C118" s="163">
        <v>909</v>
      </c>
      <c r="D118" s="163">
        <v>20</v>
      </c>
      <c r="E118" s="163">
        <v>701</v>
      </c>
      <c r="F118" s="163">
        <v>437</v>
      </c>
      <c r="G118" s="163">
        <v>1078</v>
      </c>
      <c r="H118" s="163">
        <v>719</v>
      </c>
      <c r="I118" s="178">
        <f t="shared" si="64"/>
        <v>-0.33302411873840443</v>
      </c>
      <c r="J118" s="164">
        <f t="shared" si="61"/>
        <v>34.950000000000003</v>
      </c>
      <c r="K118" s="163">
        <f t="shared" si="62"/>
        <v>-359</v>
      </c>
      <c r="L118" s="163">
        <f t="shared" si="63"/>
        <v>699</v>
      </c>
      <c r="M118" s="164">
        <f t="shared" si="60"/>
        <v>2.6962243858683342E-4</v>
      </c>
    </row>
    <row r="119" spans="2:13" x14ac:dyDescent="0.25">
      <c r="B119" s="167" t="s">
        <v>147</v>
      </c>
      <c r="C119" s="168">
        <f t="shared" ref="C119" si="65">C111-SUM(C112:C118)</f>
        <v>6961</v>
      </c>
      <c r="D119" s="168">
        <f t="shared" ref="D119:E119" si="66">D111-SUM(D112:D118)</f>
        <v>3308</v>
      </c>
      <c r="E119" s="168">
        <f t="shared" si="66"/>
        <v>15529</v>
      </c>
      <c r="F119" s="168">
        <f t="shared" ref="F119:H119" si="67">F111-SUM(F112:F118)</f>
        <v>16324</v>
      </c>
      <c r="G119" s="168">
        <f t="shared" si="67"/>
        <v>18743</v>
      </c>
      <c r="H119" s="168">
        <f t="shared" si="67"/>
        <v>22317</v>
      </c>
      <c r="I119" s="179">
        <f t="shared" si="64"/>
        <v>0.19068452222162935</v>
      </c>
      <c r="J119" s="169">
        <f t="shared" si="61"/>
        <v>5.7463724304715837</v>
      </c>
      <c r="K119" s="168">
        <f>H119-G119</f>
        <v>3574</v>
      </c>
      <c r="L119" s="168">
        <f t="shared" si="63"/>
        <v>19009</v>
      </c>
      <c r="M119" s="169">
        <f t="shared" si="60"/>
        <v>8.3687954964427845E-3</v>
      </c>
    </row>
    <row r="120" spans="2:13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70</v>
      </c>
      <c r="C121" s="175">
        <v>52853</v>
      </c>
      <c r="D121" s="175">
        <v>58803</v>
      </c>
      <c r="E121" s="175">
        <v>104421</v>
      </c>
      <c r="F121" s="175">
        <v>126576</v>
      </c>
      <c r="G121" s="175">
        <v>125410</v>
      </c>
      <c r="H121" s="175">
        <v>140761</v>
      </c>
      <c r="I121" s="176">
        <f>IFERROR(H121/G121-1,"-")</f>
        <v>0.12240650665816122</v>
      </c>
      <c r="J121" s="176">
        <f>IFERROR(H121/D121-1,"-")</f>
        <v>1.3937724265768754</v>
      </c>
      <c r="K121" s="175">
        <f>H121-G121</f>
        <v>15351</v>
      </c>
      <c r="L121" s="175">
        <f>H121-D121</f>
        <v>81958</v>
      </c>
      <c r="M121" s="176">
        <f t="shared" ref="M121:M133" si="68">H121/H$9</f>
        <v>5.2784873543701337E-2</v>
      </c>
    </row>
    <row r="122" spans="2:13" x14ac:dyDescent="0.25">
      <c r="B122" s="158" t="s">
        <v>99</v>
      </c>
      <c r="C122" s="159">
        <v>26940</v>
      </c>
      <c r="D122" s="159">
        <v>38654</v>
      </c>
      <c r="E122" s="159">
        <v>62976</v>
      </c>
      <c r="F122" s="159">
        <v>76465</v>
      </c>
      <c r="G122" s="159">
        <v>75937</v>
      </c>
      <c r="H122" s="159">
        <v>87725</v>
      </c>
      <c r="I122" s="177">
        <f>IFERROR(H122/G122-1,"-")</f>
        <v>0.1552339439272028</v>
      </c>
      <c r="J122" s="160">
        <f t="shared" ref="J122:J133" si="69">IFERROR(H122/D122-1,"-")</f>
        <v>1.269493454752419</v>
      </c>
      <c r="K122" s="159">
        <f t="shared" ref="K122:K132" si="70">H122-G122</f>
        <v>11788</v>
      </c>
      <c r="L122" s="159">
        <f t="shared" ref="L122:L133" si="71">H122-D122</f>
        <v>49071</v>
      </c>
      <c r="M122" s="160">
        <f t="shared" si="68"/>
        <v>3.2896562482656412E-2</v>
      </c>
    </row>
    <row r="123" spans="2:13" x14ac:dyDescent="0.25">
      <c r="B123" s="162" t="s">
        <v>105</v>
      </c>
      <c r="C123" s="163">
        <v>13715</v>
      </c>
      <c r="D123" s="163">
        <v>20861</v>
      </c>
      <c r="E123" s="163">
        <v>31514</v>
      </c>
      <c r="F123" s="163">
        <v>35561</v>
      </c>
      <c r="G123" s="163">
        <v>34109</v>
      </c>
      <c r="H123" s="163">
        <v>44044</v>
      </c>
      <c r="I123" s="178">
        <f>IFERROR(H123/G123-1,"-")</f>
        <v>0.29127209827318312</v>
      </c>
      <c r="J123" s="164">
        <f t="shared" si="69"/>
        <v>1.11130818273333</v>
      </c>
      <c r="K123" s="163">
        <f t="shared" si="70"/>
        <v>9935</v>
      </c>
      <c r="L123" s="163">
        <f t="shared" si="71"/>
        <v>23183</v>
      </c>
      <c r="M123" s="164">
        <f t="shared" si="68"/>
        <v>1.65163430947406E-2</v>
      </c>
    </row>
    <row r="124" spans="2:13" x14ac:dyDescent="0.25">
      <c r="B124" s="162" t="s">
        <v>102</v>
      </c>
      <c r="C124" s="163">
        <v>13225</v>
      </c>
      <c r="D124" s="163">
        <v>17793</v>
      </c>
      <c r="E124" s="163">
        <v>31462</v>
      </c>
      <c r="F124" s="163">
        <v>40904</v>
      </c>
      <c r="G124" s="163">
        <v>41828</v>
      </c>
      <c r="H124" s="163">
        <v>43681</v>
      </c>
      <c r="I124" s="178">
        <f>IFERROR(H124/G124-1,"-")</f>
        <v>4.4300468585636521E-2</v>
      </c>
      <c r="J124" s="164">
        <f t="shared" si="69"/>
        <v>1.4549541954701288</v>
      </c>
      <c r="K124" s="163">
        <f t="shared" si="70"/>
        <v>1853</v>
      </c>
      <c r="L124" s="163">
        <f t="shared" si="71"/>
        <v>25888</v>
      </c>
      <c r="M124" s="164">
        <f t="shared" si="68"/>
        <v>1.6380219387915815E-2</v>
      </c>
    </row>
    <row r="125" spans="2:13" x14ac:dyDescent="0.25">
      <c r="B125" s="158" t="s">
        <v>109</v>
      </c>
      <c r="C125" s="159">
        <v>25913</v>
      </c>
      <c r="D125" s="159">
        <v>20149</v>
      </c>
      <c r="E125" s="159">
        <v>41445</v>
      </c>
      <c r="F125" s="159">
        <v>50111</v>
      </c>
      <c r="G125" s="159">
        <v>49473</v>
      </c>
      <c r="H125" s="159">
        <v>53036</v>
      </c>
      <c r="I125" s="177">
        <f>IFERROR(H125/G125-1,"-")</f>
        <v>7.20190811149517E-2</v>
      </c>
      <c r="J125" s="160">
        <f t="shared" si="69"/>
        <v>1.6321901831356396</v>
      </c>
      <c r="K125" s="159">
        <f t="shared" si="70"/>
        <v>3563</v>
      </c>
      <c r="L125" s="159">
        <f t="shared" si="71"/>
        <v>32887</v>
      </c>
      <c r="M125" s="160">
        <f t="shared" si="68"/>
        <v>1.9888311061044921E-2</v>
      </c>
    </row>
    <row r="126" spans="2:13" x14ac:dyDescent="0.25">
      <c r="B126" s="162" t="s">
        <v>112</v>
      </c>
      <c r="C126" s="163">
        <v>2810</v>
      </c>
      <c r="D126" s="163">
        <v>615</v>
      </c>
      <c r="E126" s="163">
        <v>4066</v>
      </c>
      <c r="F126" s="163">
        <v>6033</v>
      </c>
      <c r="G126" s="163">
        <v>6038</v>
      </c>
      <c r="H126" s="163">
        <v>5509</v>
      </c>
      <c r="I126" s="178">
        <f t="shared" ref="I126:I133" si="72">IFERROR(H126/G126-1,"-")</f>
        <v>-8.761179198410074E-2</v>
      </c>
      <c r="J126" s="164">
        <f t="shared" si="69"/>
        <v>7.9577235772357717</v>
      </c>
      <c r="K126" s="163">
        <f t="shared" si="70"/>
        <v>-529</v>
      </c>
      <c r="L126" s="163">
        <f t="shared" si="71"/>
        <v>4894</v>
      </c>
      <c r="M126" s="164">
        <f t="shared" si="68"/>
        <v>2.0658553743739434E-3</v>
      </c>
    </row>
    <row r="127" spans="2:13" x14ac:dyDescent="0.25">
      <c r="B127" s="162" t="s">
        <v>115</v>
      </c>
      <c r="C127" s="163">
        <v>2894</v>
      </c>
      <c r="D127" s="163">
        <v>2123</v>
      </c>
      <c r="E127" s="163">
        <v>4651</v>
      </c>
      <c r="F127" s="163">
        <v>7604</v>
      </c>
      <c r="G127" s="163">
        <v>7167</v>
      </c>
      <c r="H127" s="163">
        <v>8018</v>
      </c>
      <c r="I127" s="178">
        <f t="shared" si="72"/>
        <v>0.11873866331798522</v>
      </c>
      <c r="J127" s="164">
        <f t="shared" si="69"/>
        <v>2.7767310409797457</v>
      </c>
      <c r="K127" s="163">
        <f t="shared" si="70"/>
        <v>851</v>
      </c>
      <c r="L127" s="163">
        <f t="shared" si="71"/>
        <v>5895</v>
      </c>
      <c r="M127" s="164">
        <f t="shared" si="68"/>
        <v>3.0067214361463564E-3</v>
      </c>
    </row>
    <row r="128" spans="2:13" x14ac:dyDescent="0.25">
      <c r="B128" s="162" t="s">
        <v>118</v>
      </c>
      <c r="C128" s="163">
        <v>1950</v>
      </c>
      <c r="D128" s="163">
        <v>2898</v>
      </c>
      <c r="E128" s="163">
        <v>4036</v>
      </c>
      <c r="F128" s="163">
        <v>4476</v>
      </c>
      <c r="G128" s="163">
        <v>4146</v>
      </c>
      <c r="H128" s="163">
        <v>4275</v>
      </c>
      <c r="I128" s="178">
        <f t="shared" si="72"/>
        <v>3.1114327062228719E-2</v>
      </c>
      <c r="J128" s="164">
        <f t="shared" si="69"/>
        <v>0.47515527950310554</v>
      </c>
      <c r="K128" s="163">
        <f t="shared" si="70"/>
        <v>129</v>
      </c>
      <c r="L128" s="163">
        <f t="shared" si="71"/>
        <v>1377</v>
      </c>
      <c r="M128" s="164">
        <f t="shared" si="68"/>
        <v>1.6031097704571806E-3</v>
      </c>
    </row>
    <row r="129" spans="2:13" x14ac:dyDescent="0.25">
      <c r="B129" s="162" t="s">
        <v>125</v>
      </c>
      <c r="C129" s="163">
        <v>527</v>
      </c>
      <c r="D129" s="163">
        <v>311</v>
      </c>
      <c r="E129" s="163">
        <v>1177</v>
      </c>
      <c r="F129" s="163">
        <v>1213</v>
      </c>
      <c r="G129" s="163">
        <v>1249</v>
      </c>
      <c r="H129" s="163">
        <v>1298</v>
      </c>
      <c r="I129" s="178">
        <f t="shared" si="72"/>
        <v>3.9231385108086547E-2</v>
      </c>
      <c r="J129" s="164">
        <f t="shared" si="69"/>
        <v>3.1736334405144691</v>
      </c>
      <c r="K129" s="163">
        <f t="shared" si="70"/>
        <v>49</v>
      </c>
      <c r="L129" s="163">
        <f t="shared" si="71"/>
        <v>987</v>
      </c>
      <c r="M129" s="164">
        <f t="shared" si="68"/>
        <v>4.8674537591892876E-4</v>
      </c>
    </row>
    <row r="130" spans="2:13" x14ac:dyDescent="0.25">
      <c r="B130" s="162" t="s">
        <v>121</v>
      </c>
      <c r="C130" s="163">
        <v>455</v>
      </c>
      <c r="D130" s="163">
        <v>305</v>
      </c>
      <c r="E130" s="163">
        <v>877</v>
      </c>
      <c r="F130" s="163">
        <v>940</v>
      </c>
      <c r="G130" s="163">
        <v>1013</v>
      </c>
      <c r="H130" s="163">
        <v>1127</v>
      </c>
      <c r="I130" s="178">
        <f t="shared" si="72"/>
        <v>0.11253701875616984</v>
      </c>
      <c r="J130" s="164">
        <f t="shared" si="69"/>
        <v>2.6950819672131145</v>
      </c>
      <c r="K130" s="163">
        <f t="shared" si="70"/>
        <v>114</v>
      </c>
      <c r="L130" s="163">
        <f t="shared" si="71"/>
        <v>822</v>
      </c>
      <c r="M130" s="164">
        <f t="shared" si="68"/>
        <v>4.2262098510064154E-4</v>
      </c>
    </row>
    <row r="131" spans="2:13" x14ac:dyDescent="0.25">
      <c r="B131" s="162" t="s">
        <v>130</v>
      </c>
      <c r="C131" s="163">
        <v>630</v>
      </c>
      <c r="D131" s="163">
        <v>34</v>
      </c>
      <c r="E131" s="163">
        <v>572</v>
      </c>
      <c r="F131" s="163">
        <v>775</v>
      </c>
      <c r="G131" s="163">
        <v>858</v>
      </c>
      <c r="H131" s="163">
        <v>669</v>
      </c>
      <c r="I131" s="178">
        <f t="shared" si="72"/>
        <v>-0.22027972027972031</v>
      </c>
      <c r="J131" s="164">
        <f t="shared" si="69"/>
        <v>18.676470588235293</v>
      </c>
      <c r="K131" s="163">
        <f t="shared" si="70"/>
        <v>-189</v>
      </c>
      <c r="L131" s="163">
        <f t="shared" si="71"/>
        <v>635</v>
      </c>
      <c r="M131" s="164">
        <f t="shared" si="68"/>
        <v>2.5087261671014125E-4</v>
      </c>
    </row>
    <row r="132" spans="2:13" x14ac:dyDescent="0.25">
      <c r="B132" s="162" t="s">
        <v>133</v>
      </c>
      <c r="C132" s="163">
        <v>970</v>
      </c>
      <c r="D132" s="163">
        <v>141</v>
      </c>
      <c r="E132" s="163">
        <v>1030</v>
      </c>
      <c r="F132" s="163">
        <v>1454</v>
      </c>
      <c r="G132" s="163">
        <v>1318</v>
      </c>
      <c r="H132" s="163">
        <v>1364</v>
      </c>
      <c r="I132" s="178">
        <f t="shared" si="72"/>
        <v>3.4901365705614529E-2</v>
      </c>
      <c r="J132" s="164">
        <f t="shared" si="69"/>
        <v>8.6737588652482263</v>
      </c>
      <c r="K132" s="163">
        <f t="shared" si="70"/>
        <v>46</v>
      </c>
      <c r="L132" s="163">
        <f t="shared" si="71"/>
        <v>1223</v>
      </c>
      <c r="M132" s="164">
        <f t="shared" si="68"/>
        <v>5.1149514079616243E-4</v>
      </c>
    </row>
    <row r="133" spans="2:13" x14ac:dyDescent="0.25">
      <c r="B133" s="167" t="s">
        <v>147</v>
      </c>
      <c r="C133" s="168">
        <f t="shared" ref="C133" si="73">C125-SUM(C126:C132)</f>
        <v>15677</v>
      </c>
      <c r="D133" s="168">
        <f t="shared" ref="D133:E133" si="74">D125-SUM(D126:D132)</f>
        <v>13722</v>
      </c>
      <c r="E133" s="168">
        <f t="shared" si="74"/>
        <v>25036</v>
      </c>
      <c r="F133" s="168">
        <f t="shared" ref="F133:H133" si="75">F125-SUM(F126:F132)</f>
        <v>27616</v>
      </c>
      <c r="G133" s="168">
        <f t="shared" si="75"/>
        <v>27684</v>
      </c>
      <c r="H133" s="168">
        <f t="shared" si="75"/>
        <v>30776</v>
      </c>
      <c r="I133" s="179">
        <f t="shared" si="72"/>
        <v>0.11168906227423792</v>
      </c>
      <c r="J133" s="169">
        <f t="shared" si="69"/>
        <v>1.2428217461011513</v>
      </c>
      <c r="K133" s="168">
        <f>H133-G133</f>
        <v>3092</v>
      </c>
      <c r="L133" s="168">
        <f t="shared" si="71"/>
        <v>17054</v>
      </c>
      <c r="M133" s="169">
        <f t="shared" si="68"/>
        <v>1.1540890361541566E-2</v>
      </c>
    </row>
    <row r="134" spans="2:13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70</v>
      </c>
      <c r="C135" s="175">
        <v>52299</v>
      </c>
      <c r="D135" s="175">
        <v>33859</v>
      </c>
      <c r="E135" s="175">
        <v>122526</v>
      </c>
      <c r="F135" s="175">
        <v>133361</v>
      </c>
      <c r="G135" s="175">
        <v>142422</v>
      </c>
      <c r="H135" s="175">
        <v>136065</v>
      </c>
      <c r="I135" s="176">
        <f>IFERROR(H135/G135-1,"-")</f>
        <v>-4.4634958082318765E-2</v>
      </c>
      <c r="J135" s="176">
        <f>IFERROR(H135/D135-1,"-")</f>
        <v>3.0185770400779708</v>
      </c>
      <c r="K135" s="175">
        <f>H135-G135</f>
        <v>-6357</v>
      </c>
      <c r="L135" s="175">
        <f>H135-D135</f>
        <v>102206</v>
      </c>
      <c r="M135" s="176">
        <f t="shared" ref="M135:M147" si="76">H135/H$9</f>
        <v>5.1023890273042403E-2</v>
      </c>
    </row>
    <row r="136" spans="2:13" x14ac:dyDescent="0.25">
      <c r="B136" s="158" t="s">
        <v>99</v>
      </c>
      <c r="C136" s="159">
        <v>2629</v>
      </c>
      <c r="D136" s="159">
        <v>19690</v>
      </c>
      <c r="E136" s="159">
        <v>11499</v>
      </c>
      <c r="F136" s="159">
        <v>14533</v>
      </c>
      <c r="G136" s="159">
        <v>11038</v>
      </c>
      <c r="H136" s="159">
        <v>9469</v>
      </c>
      <c r="I136" s="177">
        <f>IFERROR(H136/G136-1,"-")</f>
        <v>-0.14214531618046744</v>
      </c>
      <c r="J136" s="160">
        <f t="shared" ref="J136:J147" si="77">IFERROR(H136/D136-1,"-")</f>
        <v>-0.51909598781107169</v>
      </c>
      <c r="K136" s="159">
        <f t="shared" ref="K136:K146" si="78">H136-G136</f>
        <v>-1569</v>
      </c>
      <c r="L136" s="159">
        <f t="shared" ref="L136:L147" si="79">H136-D136</f>
        <v>-10221</v>
      </c>
      <c r="M136" s="160">
        <f t="shared" si="76"/>
        <v>3.5508412670079634E-3</v>
      </c>
    </row>
    <row r="137" spans="2:13" x14ac:dyDescent="0.25">
      <c r="B137" s="162" t="s">
        <v>105</v>
      </c>
      <c r="C137" s="163">
        <v>1763</v>
      </c>
      <c r="D137" s="163">
        <v>16632</v>
      </c>
      <c r="E137" s="163">
        <v>7875</v>
      </c>
      <c r="F137" s="163">
        <v>9587</v>
      </c>
      <c r="G137" s="163">
        <v>7128</v>
      </c>
      <c r="H137" s="163">
        <v>4681</v>
      </c>
      <c r="I137" s="178">
        <f>IFERROR(H137/G137-1,"-")</f>
        <v>-0.34329405162738491</v>
      </c>
      <c r="J137" s="164">
        <f t="shared" si="77"/>
        <v>-0.71855459355459361</v>
      </c>
      <c r="K137" s="163">
        <f t="shared" si="78"/>
        <v>-2447</v>
      </c>
      <c r="L137" s="163">
        <f t="shared" si="79"/>
        <v>-11951</v>
      </c>
      <c r="M137" s="164">
        <f t="shared" si="76"/>
        <v>1.7553583240959212E-3</v>
      </c>
    </row>
    <row r="138" spans="2:13" x14ac:dyDescent="0.25">
      <c r="B138" s="162" t="s">
        <v>102</v>
      </c>
      <c r="C138" s="163">
        <v>866</v>
      </c>
      <c r="D138" s="163">
        <v>3058</v>
      </c>
      <c r="E138" s="163">
        <v>3624</v>
      </c>
      <c r="F138" s="163">
        <v>4946</v>
      </c>
      <c r="G138" s="163">
        <v>3910</v>
      </c>
      <c r="H138" s="163">
        <v>4788</v>
      </c>
      <c r="I138" s="178">
        <f>IFERROR(H138/G138-1,"-")</f>
        <v>0.2245524296675192</v>
      </c>
      <c r="J138" s="164">
        <f t="shared" si="77"/>
        <v>0.56572923479398307</v>
      </c>
      <c r="K138" s="163">
        <f t="shared" si="78"/>
        <v>878</v>
      </c>
      <c r="L138" s="163">
        <f t="shared" si="79"/>
        <v>1730</v>
      </c>
      <c r="M138" s="164">
        <f t="shared" si="76"/>
        <v>1.7954829429120424E-3</v>
      </c>
    </row>
    <row r="139" spans="2:13" x14ac:dyDescent="0.25">
      <c r="B139" s="158" t="s">
        <v>109</v>
      </c>
      <c r="C139" s="159">
        <v>49670</v>
      </c>
      <c r="D139" s="159">
        <v>14169</v>
      </c>
      <c r="E139" s="159">
        <v>111027</v>
      </c>
      <c r="F139" s="159">
        <v>118828</v>
      </c>
      <c r="G139" s="159">
        <v>131384</v>
      </c>
      <c r="H139" s="159">
        <v>126596</v>
      </c>
      <c r="I139" s="177">
        <f>IFERROR(H139/G139-1,"-")</f>
        <v>-3.6442793643061577E-2</v>
      </c>
      <c r="J139" s="160">
        <f t="shared" si="77"/>
        <v>7.9347166349071916</v>
      </c>
      <c r="K139" s="159">
        <f t="shared" si="78"/>
        <v>-4788</v>
      </c>
      <c r="L139" s="159">
        <f t="shared" si="79"/>
        <v>112427</v>
      </c>
      <c r="M139" s="160">
        <f t="shared" si="76"/>
        <v>4.747304900603444E-2</v>
      </c>
    </row>
    <row r="140" spans="2:13" x14ac:dyDescent="0.25">
      <c r="B140" s="162" t="s">
        <v>112</v>
      </c>
      <c r="C140" s="163">
        <v>21732</v>
      </c>
      <c r="D140" s="163">
        <v>458</v>
      </c>
      <c r="E140" s="163">
        <v>45437</v>
      </c>
      <c r="F140" s="163">
        <v>47873</v>
      </c>
      <c r="G140" s="163">
        <v>56943</v>
      </c>
      <c r="H140" s="163">
        <v>56898</v>
      </c>
      <c r="I140" s="178">
        <f t="shared" ref="I140:I147" si="80">IFERROR(H140/G140-1,"-")</f>
        <v>-7.9026394815873147E-4</v>
      </c>
      <c r="J140" s="164">
        <f t="shared" si="77"/>
        <v>123.23144104803494</v>
      </c>
      <c r="K140" s="163">
        <f t="shared" si="78"/>
        <v>-45</v>
      </c>
      <c r="L140" s="163">
        <f t="shared" si="79"/>
        <v>56440</v>
      </c>
      <c r="M140" s="164">
        <f t="shared" si="76"/>
        <v>2.1336547302800622E-2</v>
      </c>
    </row>
    <row r="141" spans="2:13" x14ac:dyDescent="0.25">
      <c r="B141" s="162" t="s">
        <v>115</v>
      </c>
      <c r="C141" s="163">
        <v>3339</v>
      </c>
      <c r="D141" s="163">
        <v>1509</v>
      </c>
      <c r="E141" s="163">
        <v>7643</v>
      </c>
      <c r="F141" s="163">
        <v>10249</v>
      </c>
      <c r="G141" s="163">
        <v>11723</v>
      </c>
      <c r="H141" s="163">
        <v>10416</v>
      </c>
      <c r="I141" s="178">
        <f t="shared" si="80"/>
        <v>-0.11149023287554383</v>
      </c>
      <c r="J141" s="164">
        <f t="shared" si="77"/>
        <v>5.9025844930417497</v>
      </c>
      <c r="K141" s="163">
        <f t="shared" si="78"/>
        <v>-1307</v>
      </c>
      <c r="L141" s="163">
        <f t="shared" si="79"/>
        <v>8907</v>
      </c>
      <c r="M141" s="164">
        <f t="shared" si="76"/>
        <v>3.9059628933525133E-3</v>
      </c>
    </row>
    <row r="142" spans="2:13" x14ac:dyDescent="0.25">
      <c r="B142" s="162" t="s">
        <v>118</v>
      </c>
      <c r="C142" s="163">
        <v>3563</v>
      </c>
      <c r="D142" s="163">
        <v>4457</v>
      </c>
      <c r="E142" s="163">
        <v>13855</v>
      </c>
      <c r="F142" s="163">
        <v>12921</v>
      </c>
      <c r="G142" s="163">
        <v>13344</v>
      </c>
      <c r="H142" s="163">
        <v>11494</v>
      </c>
      <c r="I142" s="178">
        <f t="shared" si="80"/>
        <v>-0.13863908872901676</v>
      </c>
      <c r="J142" s="164">
        <f t="shared" si="77"/>
        <v>1.578864707202154</v>
      </c>
      <c r="K142" s="163">
        <f t="shared" si="78"/>
        <v>-1850</v>
      </c>
      <c r="L142" s="163">
        <f t="shared" si="79"/>
        <v>7037</v>
      </c>
      <c r="M142" s="164">
        <f t="shared" si="76"/>
        <v>4.3102090530139966E-3</v>
      </c>
    </row>
    <row r="143" spans="2:13" x14ac:dyDescent="0.25">
      <c r="B143" s="162" t="s">
        <v>125</v>
      </c>
      <c r="C143" s="163">
        <v>765</v>
      </c>
      <c r="D143" s="163">
        <v>204</v>
      </c>
      <c r="E143" s="163">
        <v>4824</v>
      </c>
      <c r="F143" s="163">
        <v>4085</v>
      </c>
      <c r="G143" s="163">
        <v>3245</v>
      </c>
      <c r="H143" s="163">
        <v>3004</v>
      </c>
      <c r="I143" s="178">
        <f t="shared" si="80"/>
        <v>-7.4268104776579302E-2</v>
      </c>
      <c r="J143" s="164">
        <f t="shared" si="77"/>
        <v>13.725490196078431</v>
      </c>
      <c r="K143" s="163">
        <f t="shared" si="78"/>
        <v>-241</v>
      </c>
      <c r="L143" s="163">
        <f t="shared" si="79"/>
        <v>2800</v>
      </c>
      <c r="M143" s="164">
        <f t="shared" si="76"/>
        <v>1.1264892983516657E-3</v>
      </c>
    </row>
    <row r="144" spans="2:13" x14ac:dyDescent="0.25">
      <c r="B144" s="162" t="s">
        <v>121</v>
      </c>
      <c r="C144" s="163">
        <v>861</v>
      </c>
      <c r="D144" s="163">
        <v>452</v>
      </c>
      <c r="E144" s="163">
        <v>2179</v>
      </c>
      <c r="F144" s="163">
        <v>2364</v>
      </c>
      <c r="G144" s="163">
        <v>2961</v>
      </c>
      <c r="H144" s="163">
        <v>2142</v>
      </c>
      <c r="I144" s="178">
        <f t="shared" si="80"/>
        <v>-0.27659574468085102</v>
      </c>
      <c r="J144" s="164">
        <f t="shared" si="77"/>
        <v>3.7389380530973453</v>
      </c>
      <c r="K144" s="163">
        <f t="shared" si="78"/>
        <v>-819</v>
      </c>
      <c r="L144" s="163">
        <f t="shared" si="79"/>
        <v>1690</v>
      </c>
      <c r="M144" s="164">
        <f t="shared" si="76"/>
        <v>8.0324236919749258E-4</v>
      </c>
    </row>
    <row r="145" spans="2:13" x14ac:dyDescent="0.25">
      <c r="B145" s="162" t="s">
        <v>130</v>
      </c>
      <c r="C145" s="163">
        <v>1961</v>
      </c>
      <c r="D145" s="163">
        <v>36</v>
      </c>
      <c r="E145" s="163">
        <v>1790</v>
      </c>
      <c r="F145" s="163">
        <v>2240</v>
      </c>
      <c r="G145" s="163">
        <v>1984</v>
      </c>
      <c r="H145" s="163">
        <v>2248</v>
      </c>
      <c r="I145" s="178">
        <f t="shared" si="80"/>
        <v>0.13306451612903225</v>
      </c>
      <c r="J145" s="164">
        <f t="shared" si="77"/>
        <v>61.444444444444443</v>
      </c>
      <c r="K145" s="163">
        <f t="shared" si="78"/>
        <v>264</v>
      </c>
      <c r="L145" s="163">
        <f t="shared" si="79"/>
        <v>2212</v>
      </c>
      <c r="M145" s="164">
        <f t="shared" si="76"/>
        <v>8.4299199157608E-4</v>
      </c>
    </row>
    <row r="146" spans="2:13" x14ac:dyDescent="0.25">
      <c r="B146" s="162" t="s">
        <v>133</v>
      </c>
      <c r="C146" s="163">
        <v>3933</v>
      </c>
      <c r="D146" s="163">
        <v>41</v>
      </c>
      <c r="E146" s="163">
        <v>888</v>
      </c>
      <c r="F146" s="163">
        <v>1585</v>
      </c>
      <c r="G146" s="163">
        <v>1459</v>
      </c>
      <c r="H146" s="163">
        <v>1093</v>
      </c>
      <c r="I146" s="178">
        <f t="shared" si="80"/>
        <v>-0.25085675119945172</v>
      </c>
      <c r="J146" s="164">
        <f t="shared" si="77"/>
        <v>25.658536585365855</v>
      </c>
      <c r="K146" s="163">
        <f t="shared" si="78"/>
        <v>-366</v>
      </c>
      <c r="L146" s="163">
        <f t="shared" si="79"/>
        <v>1052</v>
      </c>
      <c r="M146" s="164">
        <f t="shared" si="76"/>
        <v>4.0987110622449087E-4</v>
      </c>
    </row>
    <row r="147" spans="2:13" x14ac:dyDescent="0.25">
      <c r="B147" s="167" t="s">
        <v>147</v>
      </c>
      <c r="C147" s="168">
        <f t="shared" ref="C147" si="81">C139-SUM(C140:C146)</f>
        <v>13516</v>
      </c>
      <c r="D147" s="168">
        <f t="shared" ref="D147:E147" si="82">D139-SUM(D140:D146)</f>
        <v>7012</v>
      </c>
      <c r="E147" s="168">
        <f t="shared" si="82"/>
        <v>34411</v>
      </c>
      <c r="F147" s="168">
        <f t="shared" ref="F147:H147" si="83">F139-SUM(F140:F146)</f>
        <v>37511</v>
      </c>
      <c r="G147" s="168">
        <f t="shared" si="83"/>
        <v>39725</v>
      </c>
      <c r="H147" s="168">
        <f t="shared" si="83"/>
        <v>39301</v>
      </c>
      <c r="I147" s="179">
        <f t="shared" si="80"/>
        <v>-1.0673379483952194E-2</v>
      </c>
      <c r="J147" s="169">
        <f t="shared" si="77"/>
        <v>4.6048203080433545</v>
      </c>
      <c r="K147" s="168">
        <f>H147-G147</f>
        <v>-424</v>
      </c>
      <c r="L147" s="168">
        <f t="shared" si="79"/>
        <v>32289</v>
      </c>
      <c r="M147" s="169">
        <f t="shared" si="76"/>
        <v>1.473773499151758E-2</v>
      </c>
    </row>
    <row r="148" spans="2:13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70</v>
      </c>
      <c r="C149" s="175">
        <v>23569</v>
      </c>
      <c r="D149" s="175">
        <v>22293</v>
      </c>
      <c r="E149" s="175">
        <v>52853</v>
      </c>
      <c r="F149" s="175">
        <v>59038</v>
      </c>
      <c r="G149" s="175">
        <v>61781</v>
      </c>
      <c r="H149" s="175">
        <v>59492</v>
      </c>
      <c r="I149" s="176">
        <f>IFERROR(H149/G149-1,"-")</f>
        <v>-3.7050225797575331E-2</v>
      </c>
      <c r="J149" s="176">
        <f>IFERROR(H149/D149-1,"-")</f>
        <v>1.6686403803884629</v>
      </c>
      <c r="K149" s="175">
        <f>H149-G149</f>
        <v>-2289</v>
      </c>
      <c r="L149" s="175">
        <f>H149-D149</f>
        <v>37199</v>
      </c>
      <c r="M149" s="176">
        <f t="shared" ref="M149:M161" si="84">H149/H$9</f>
        <v>2.2309288061763414E-2</v>
      </c>
    </row>
    <row r="150" spans="2:13" x14ac:dyDescent="0.25">
      <c r="B150" s="158" t="s">
        <v>99</v>
      </c>
      <c r="C150" s="159">
        <v>8081</v>
      </c>
      <c r="D150" s="159">
        <v>15529</v>
      </c>
      <c r="E150" s="159">
        <v>27902</v>
      </c>
      <c r="F150" s="159">
        <v>29120</v>
      </c>
      <c r="G150" s="159">
        <v>26478</v>
      </c>
      <c r="H150" s="159">
        <v>24222</v>
      </c>
      <c r="I150" s="177">
        <f>IFERROR(H150/G150-1,"-")</f>
        <v>-8.5202809879900254E-2</v>
      </c>
      <c r="J150" s="160">
        <f t="shared" ref="J150:J161" si="85">IFERROR(H150/D150-1,"-")</f>
        <v>0.55979135810419223</v>
      </c>
      <c r="K150" s="159">
        <f t="shared" ref="K150:K160" si="86">H150-G150</f>
        <v>-2256</v>
      </c>
      <c r="L150" s="159">
        <f t="shared" ref="L150:L161" si="87">H150-D150</f>
        <v>8693</v>
      </c>
      <c r="M150" s="160">
        <f t="shared" si="84"/>
        <v>9.0831637099447558E-3</v>
      </c>
    </row>
    <row r="151" spans="2:13" x14ac:dyDescent="0.25">
      <c r="B151" s="162" t="s">
        <v>105</v>
      </c>
      <c r="C151" s="163">
        <v>4041</v>
      </c>
      <c r="D151" s="163">
        <v>13585</v>
      </c>
      <c r="E151" s="163">
        <v>19346</v>
      </c>
      <c r="F151" s="163">
        <v>19932</v>
      </c>
      <c r="G151" s="163">
        <v>17598</v>
      </c>
      <c r="H151" s="163">
        <v>15211</v>
      </c>
      <c r="I151" s="178">
        <f>IFERROR(H151/G151-1,"-")</f>
        <v>-0.1356404136833731</v>
      </c>
      <c r="J151" s="164">
        <f t="shared" si="85"/>
        <v>0.11969083548030923</v>
      </c>
      <c r="K151" s="163">
        <f t="shared" si="86"/>
        <v>-2387</v>
      </c>
      <c r="L151" s="163">
        <f t="shared" si="87"/>
        <v>1626</v>
      </c>
      <c r="M151" s="164">
        <f t="shared" si="84"/>
        <v>5.7040708113272921E-3</v>
      </c>
    </row>
    <row r="152" spans="2:13" x14ac:dyDescent="0.25">
      <c r="B152" s="162" t="s">
        <v>102</v>
      </c>
      <c r="C152" s="163">
        <v>4040</v>
      </c>
      <c r="D152" s="163">
        <v>1944</v>
      </c>
      <c r="E152" s="163">
        <v>8556</v>
      </c>
      <c r="F152" s="163">
        <v>9188</v>
      </c>
      <c r="G152" s="163">
        <v>8880</v>
      </c>
      <c r="H152" s="163">
        <v>9011</v>
      </c>
      <c r="I152" s="178">
        <f>IFERROR(H152/G152-1,"-")</f>
        <v>1.4752252252252296E-2</v>
      </c>
      <c r="J152" s="164">
        <f t="shared" si="85"/>
        <v>3.6352880658436213</v>
      </c>
      <c r="K152" s="163">
        <f t="shared" si="86"/>
        <v>131</v>
      </c>
      <c r="L152" s="163">
        <f t="shared" si="87"/>
        <v>7067</v>
      </c>
      <c r="M152" s="164">
        <f t="shared" si="84"/>
        <v>3.3790928986174632E-3</v>
      </c>
    </row>
    <row r="153" spans="2:13" x14ac:dyDescent="0.25">
      <c r="B153" s="158" t="s">
        <v>109</v>
      </c>
      <c r="C153" s="159">
        <v>15488</v>
      </c>
      <c r="D153" s="159">
        <v>6764</v>
      </c>
      <c r="E153" s="159">
        <v>24951</v>
      </c>
      <c r="F153" s="159">
        <v>29918</v>
      </c>
      <c r="G153" s="159">
        <v>35303</v>
      </c>
      <c r="H153" s="159">
        <v>35270</v>
      </c>
      <c r="I153" s="177">
        <f>IFERROR(H153/G153-1,"-")</f>
        <v>-9.3476475087106436E-4</v>
      </c>
      <c r="J153" s="160">
        <f t="shared" si="85"/>
        <v>4.2143701951507984</v>
      </c>
      <c r="K153" s="159">
        <f t="shared" si="86"/>
        <v>-33</v>
      </c>
      <c r="L153" s="159">
        <f t="shared" si="87"/>
        <v>28506</v>
      </c>
      <c r="M153" s="160">
        <f t="shared" si="84"/>
        <v>1.3226124351818658E-2</v>
      </c>
    </row>
    <row r="154" spans="2:13" x14ac:dyDescent="0.25">
      <c r="B154" s="162" t="s">
        <v>112</v>
      </c>
      <c r="C154" s="163">
        <v>4925</v>
      </c>
      <c r="D154" s="163">
        <v>254</v>
      </c>
      <c r="E154" s="163">
        <v>8714</v>
      </c>
      <c r="F154" s="163">
        <v>9501</v>
      </c>
      <c r="G154" s="163">
        <v>10542</v>
      </c>
      <c r="H154" s="163">
        <v>8884</v>
      </c>
      <c r="I154" s="178">
        <f t="shared" ref="I154:I161" si="88">IFERROR(H154/G154-1,"-")</f>
        <v>-0.15727565926769116</v>
      </c>
      <c r="J154" s="164">
        <f t="shared" si="85"/>
        <v>33.976377952755904</v>
      </c>
      <c r="K154" s="163">
        <f t="shared" si="86"/>
        <v>-1658</v>
      </c>
      <c r="L154" s="163">
        <f t="shared" si="87"/>
        <v>8630</v>
      </c>
      <c r="M154" s="164">
        <f t="shared" si="84"/>
        <v>3.3314683510506649E-3</v>
      </c>
    </row>
    <row r="155" spans="2:13" x14ac:dyDescent="0.25">
      <c r="B155" s="162" t="s">
        <v>115</v>
      </c>
      <c r="C155" s="163">
        <v>4219</v>
      </c>
      <c r="D155" s="163">
        <v>1276</v>
      </c>
      <c r="E155" s="163">
        <v>5858</v>
      </c>
      <c r="F155" s="163">
        <v>6181</v>
      </c>
      <c r="G155" s="163">
        <v>6933</v>
      </c>
      <c r="H155" s="163">
        <v>6662</v>
      </c>
      <c r="I155" s="178">
        <f t="shared" si="88"/>
        <v>-3.9088417712390022E-2</v>
      </c>
      <c r="J155" s="164">
        <f t="shared" si="85"/>
        <v>4.2210031347962387</v>
      </c>
      <c r="K155" s="163">
        <f t="shared" si="86"/>
        <v>-271</v>
      </c>
      <c r="L155" s="163">
        <f t="shared" si="87"/>
        <v>5386</v>
      </c>
      <c r="M155" s="164">
        <f t="shared" si="84"/>
        <v>2.498226266850465E-3</v>
      </c>
    </row>
    <row r="156" spans="2:13" x14ac:dyDescent="0.25">
      <c r="B156" s="162" t="s">
        <v>118</v>
      </c>
      <c r="C156" s="163">
        <v>1723</v>
      </c>
      <c r="D156" s="163">
        <v>1993</v>
      </c>
      <c r="E156" s="163">
        <v>2816</v>
      </c>
      <c r="F156" s="163">
        <v>4482</v>
      </c>
      <c r="G156" s="163">
        <v>5547</v>
      </c>
      <c r="H156" s="163">
        <v>7871</v>
      </c>
      <c r="I156" s="178">
        <f t="shared" si="88"/>
        <v>0.41896520641788348</v>
      </c>
      <c r="J156" s="164">
        <f t="shared" si="85"/>
        <v>2.9493226292022077</v>
      </c>
      <c r="K156" s="163">
        <f t="shared" si="86"/>
        <v>2324</v>
      </c>
      <c r="L156" s="163">
        <f t="shared" si="87"/>
        <v>5878</v>
      </c>
      <c r="M156" s="164">
        <f t="shared" si="84"/>
        <v>2.9515969598288816E-3</v>
      </c>
    </row>
    <row r="157" spans="2:13" x14ac:dyDescent="0.25">
      <c r="B157" s="162" t="s">
        <v>125</v>
      </c>
      <c r="C157" s="163">
        <v>517</v>
      </c>
      <c r="D157" s="163">
        <v>237</v>
      </c>
      <c r="E157" s="163">
        <v>774</v>
      </c>
      <c r="F157" s="163">
        <v>963</v>
      </c>
      <c r="G157" s="163">
        <v>1457</v>
      </c>
      <c r="H157" s="163">
        <v>1391</v>
      </c>
      <c r="I157" s="178">
        <f t="shared" si="88"/>
        <v>-4.5298558682223766E-2</v>
      </c>
      <c r="J157" s="164">
        <f t="shared" si="85"/>
        <v>4.8691983122362865</v>
      </c>
      <c r="K157" s="163">
        <f t="shared" si="86"/>
        <v>-66</v>
      </c>
      <c r="L157" s="163">
        <f t="shared" si="87"/>
        <v>1154</v>
      </c>
      <c r="M157" s="164">
        <f t="shared" si="84"/>
        <v>5.2162004460957622E-4</v>
      </c>
    </row>
    <row r="158" spans="2:13" x14ac:dyDescent="0.25">
      <c r="B158" s="162" t="s">
        <v>121</v>
      </c>
      <c r="C158" s="163">
        <v>514</v>
      </c>
      <c r="D158" s="163">
        <v>284</v>
      </c>
      <c r="E158" s="163">
        <v>1111</v>
      </c>
      <c r="F158" s="163">
        <v>1411</v>
      </c>
      <c r="G158" s="163">
        <v>1376</v>
      </c>
      <c r="H158" s="163">
        <v>1214</v>
      </c>
      <c r="I158" s="178">
        <f t="shared" si="88"/>
        <v>-0.11773255813953487</v>
      </c>
      <c r="J158" s="164">
        <f t="shared" si="85"/>
        <v>3.274647887323944</v>
      </c>
      <c r="K158" s="163">
        <f t="shared" si="86"/>
        <v>-162</v>
      </c>
      <c r="L158" s="163">
        <f t="shared" si="87"/>
        <v>930</v>
      </c>
      <c r="M158" s="164">
        <f t="shared" si="84"/>
        <v>4.5524567516608592E-4</v>
      </c>
    </row>
    <row r="159" spans="2:13" x14ac:dyDescent="0.25">
      <c r="B159" s="162" t="s">
        <v>130</v>
      </c>
      <c r="C159" s="163">
        <v>331</v>
      </c>
      <c r="D159" s="163">
        <v>24</v>
      </c>
      <c r="E159" s="163">
        <v>251</v>
      </c>
      <c r="F159" s="163">
        <v>393</v>
      </c>
      <c r="G159" s="163">
        <v>278</v>
      </c>
      <c r="H159" s="163">
        <v>271</v>
      </c>
      <c r="I159" s="178">
        <f t="shared" si="88"/>
        <v>-2.5179856115107868E-2</v>
      </c>
      <c r="J159" s="164">
        <f t="shared" si="85"/>
        <v>10.291666666666666</v>
      </c>
      <c r="K159" s="163">
        <f t="shared" si="86"/>
        <v>-7</v>
      </c>
      <c r="L159" s="163">
        <f t="shared" si="87"/>
        <v>247</v>
      </c>
      <c r="M159" s="164">
        <f t="shared" si="84"/>
        <v>1.0162403457167156E-4</v>
      </c>
    </row>
    <row r="160" spans="2:13" x14ac:dyDescent="0.25">
      <c r="B160" s="162" t="s">
        <v>133</v>
      </c>
      <c r="C160" s="163">
        <v>420</v>
      </c>
      <c r="D160" s="163">
        <v>62</v>
      </c>
      <c r="E160" s="163">
        <v>382</v>
      </c>
      <c r="F160" s="163">
        <v>521</v>
      </c>
      <c r="G160" s="163">
        <v>475</v>
      </c>
      <c r="H160" s="163">
        <v>365</v>
      </c>
      <c r="I160" s="178">
        <f t="shared" si="88"/>
        <v>-0.23157894736842111</v>
      </c>
      <c r="J160" s="164">
        <f t="shared" si="85"/>
        <v>4.887096774193548</v>
      </c>
      <c r="K160" s="163">
        <f t="shared" si="86"/>
        <v>-110</v>
      </c>
      <c r="L160" s="163">
        <f t="shared" si="87"/>
        <v>303</v>
      </c>
      <c r="M160" s="164">
        <f t="shared" si="84"/>
        <v>1.3687369969985286E-4</v>
      </c>
    </row>
    <row r="161" spans="2:13" x14ac:dyDescent="0.25">
      <c r="B161" s="167" t="s">
        <v>147</v>
      </c>
      <c r="C161" s="168">
        <f t="shared" ref="C161" si="89">C153-SUM(C154:C160)</f>
        <v>2839</v>
      </c>
      <c r="D161" s="168">
        <f t="shared" ref="D161:E161" si="90">D153-SUM(D154:D160)</f>
        <v>2634</v>
      </c>
      <c r="E161" s="168">
        <f t="shared" si="90"/>
        <v>5045</v>
      </c>
      <c r="F161" s="168">
        <f t="shared" ref="F161:H161" si="91">F153-SUM(F154:F160)</f>
        <v>6466</v>
      </c>
      <c r="G161" s="168">
        <f t="shared" si="91"/>
        <v>8695</v>
      </c>
      <c r="H161" s="168">
        <f t="shared" si="91"/>
        <v>8612</v>
      </c>
      <c r="I161" s="179">
        <f t="shared" si="88"/>
        <v>-9.5457159286946869E-3</v>
      </c>
      <c r="J161" s="169">
        <f t="shared" si="85"/>
        <v>2.2695520121488233</v>
      </c>
      <c r="K161" s="168">
        <f>H161-G161</f>
        <v>-83</v>
      </c>
      <c r="L161" s="168">
        <f t="shared" si="87"/>
        <v>5978</v>
      </c>
      <c r="M161" s="169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85F8-9281-4715-B641-62B0BBCB7EA9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3"/>
      <c r="K4" s="143"/>
      <c r="N4" s="142" t="s">
        <v>269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4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5" customFormat="1" ht="72" customHeight="1" x14ac:dyDescent="0.25">
      <c r="B7" s="146"/>
      <c r="C7" s="171" t="s">
        <v>263</v>
      </c>
      <c r="D7" s="171" t="s">
        <v>264</v>
      </c>
      <c r="E7" s="171" t="s">
        <v>265</v>
      </c>
      <c r="F7" s="171" t="s">
        <v>266</v>
      </c>
      <c r="G7" s="171" t="s">
        <v>267</v>
      </c>
      <c r="H7" s="171" t="s">
        <v>268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263</v>
      </c>
      <c r="P7" s="171" t="s">
        <v>264</v>
      </c>
      <c r="Q7" s="171" t="s">
        <v>265</v>
      </c>
      <c r="R7" s="171" t="s">
        <v>266</v>
      </c>
      <c r="S7" s="171" t="s">
        <v>267</v>
      </c>
      <c r="T7" s="171" t="s">
        <v>268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98</v>
      </c>
      <c r="B9" s="155" t="s">
        <v>70</v>
      </c>
      <c r="C9" s="175">
        <f t="shared" ref="C9:H9" si="0">C10+C13</f>
        <v>724591</v>
      </c>
      <c r="D9" s="175">
        <f t="shared" si="0"/>
        <v>400632</v>
      </c>
      <c r="E9" s="175">
        <f t="shared" si="0"/>
        <v>1755213</v>
      </c>
      <c r="F9" s="175">
        <f t="shared" si="0"/>
        <v>1992209</v>
      </c>
      <c r="G9" s="175">
        <f t="shared" si="0"/>
        <v>2100816</v>
      </c>
      <c r="H9" s="175">
        <f t="shared" si="0"/>
        <v>2057357</v>
      </c>
      <c r="I9" s="176">
        <f>IFERROR(H9/G9-1,"-")</f>
        <v>-2.0686723635006565E-2</v>
      </c>
      <c r="J9" s="175">
        <f t="shared" ref="J9:J21" si="1">H9-G9</f>
        <v>-43459</v>
      </c>
      <c r="K9" s="176">
        <f t="shared" ref="K9:K21" si="2">H9/H$9</f>
        <v>1</v>
      </c>
      <c r="N9" s="155" t="s">
        <v>70</v>
      </c>
      <c r="O9" s="175">
        <f t="shared" ref="O9:T9" si="3">O10+O13</f>
        <v>39287</v>
      </c>
      <c r="P9" s="175">
        <f t="shared" si="3"/>
        <v>27596</v>
      </c>
      <c r="Q9" s="175">
        <f t="shared" si="3"/>
        <v>101147</v>
      </c>
      <c r="R9" s="175">
        <f t="shared" si="3"/>
        <v>110205</v>
      </c>
      <c r="S9" s="175">
        <f t="shared" si="3"/>
        <v>117985</v>
      </c>
      <c r="T9" s="175">
        <f t="shared" si="3"/>
        <v>110668</v>
      </c>
      <c r="U9" s="176">
        <f>IFERROR(T9/S9-1,"-")</f>
        <v>-6.201635801161165E-2</v>
      </c>
      <c r="V9" s="175">
        <f>T9-S9</f>
        <v>-7317</v>
      </c>
      <c r="W9" s="176">
        <f t="shared" ref="W9:W21" si="4">T9/T$9</f>
        <v>1</v>
      </c>
    </row>
    <row r="10" spans="1:23" x14ac:dyDescent="0.25">
      <c r="A10" s="161" t="s">
        <v>105</v>
      </c>
      <c r="B10" s="158" t="s">
        <v>99</v>
      </c>
      <c r="C10" s="159">
        <v>122859</v>
      </c>
      <c r="D10" s="159">
        <v>218700</v>
      </c>
      <c r="E10" s="159">
        <v>383220</v>
      </c>
      <c r="F10" s="159">
        <v>416807</v>
      </c>
      <c r="G10" s="159">
        <v>407282</v>
      </c>
      <c r="H10" s="159">
        <v>401585</v>
      </c>
      <c r="I10" s="177">
        <f>IFERROR(H10/G10-1,"-")</f>
        <v>-1.3987851169459997E-2</v>
      </c>
      <c r="J10" s="158">
        <f t="shared" si="1"/>
        <v>-5697</v>
      </c>
      <c r="K10" s="160">
        <f t="shared" si="2"/>
        <v>0.19519461133872246</v>
      </c>
      <c r="N10" s="158" t="s">
        <v>99</v>
      </c>
      <c r="O10" s="159">
        <v>1887</v>
      </c>
      <c r="P10" s="159">
        <v>16639</v>
      </c>
      <c r="Q10" s="159">
        <v>8843</v>
      </c>
      <c r="R10" s="159">
        <v>10689</v>
      </c>
      <c r="S10" s="159">
        <v>8050</v>
      </c>
      <c r="T10" s="159">
        <v>6445</v>
      </c>
      <c r="U10" s="177">
        <f>IFERROR(T10/S10-1,"-")</f>
        <v>-0.19937888198757769</v>
      </c>
      <c r="V10" s="158">
        <f t="shared" ref="V10:V20" si="5">T10-S10</f>
        <v>-1605</v>
      </c>
      <c r="W10" s="160">
        <f t="shared" si="4"/>
        <v>5.8237250153612606E-2</v>
      </c>
    </row>
    <row r="11" spans="1:23" x14ac:dyDescent="0.25">
      <c r="A11" s="161" t="s">
        <v>102</v>
      </c>
      <c r="B11" s="162" t="s">
        <v>105</v>
      </c>
      <c r="C11" s="163">
        <v>41140</v>
      </c>
      <c r="D11" s="163">
        <v>135698</v>
      </c>
      <c r="E11" s="163">
        <v>151793</v>
      </c>
      <c r="F11" s="163">
        <v>158979</v>
      </c>
      <c r="G11" s="163">
        <v>152835</v>
      </c>
      <c r="H11" s="163">
        <v>146034</v>
      </c>
      <c r="I11" s="178">
        <f>IFERROR(H11/G11-1,"-")</f>
        <v>-4.4498969476886807E-2</v>
      </c>
      <c r="J11" s="162">
        <f t="shared" si="1"/>
        <v>-6801</v>
      </c>
      <c r="K11" s="164">
        <f t="shared" si="2"/>
        <v>7.0981361037486451E-2</v>
      </c>
      <c r="N11" s="162" t="s">
        <v>105</v>
      </c>
      <c r="O11" s="163">
        <v>1146</v>
      </c>
      <c r="P11" s="163">
        <v>14544</v>
      </c>
      <c r="Q11" s="163">
        <v>6143</v>
      </c>
      <c r="R11" s="163">
        <v>6988</v>
      </c>
      <c r="S11" s="163">
        <v>5049</v>
      </c>
      <c r="T11" s="163">
        <v>2828</v>
      </c>
      <c r="U11" s="178">
        <f>IFERROR(T11/S11-1,"-")</f>
        <v>-0.43988908694791051</v>
      </c>
      <c r="V11" s="162">
        <f t="shared" si="5"/>
        <v>-2221</v>
      </c>
      <c r="W11" s="164">
        <f>T11/T$9</f>
        <v>2.5553908989048326E-2</v>
      </c>
    </row>
    <row r="12" spans="1:23" x14ac:dyDescent="0.25">
      <c r="A12" s="1"/>
      <c r="B12" s="162" t="s">
        <v>102</v>
      </c>
      <c r="C12" s="163">
        <v>81719</v>
      </c>
      <c r="D12" s="163">
        <v>83002</v>
      </c>
      <c r="E12" s="163">
        <v>231427</v>
      </c>
      <c r="F12" s="163">
        <v>257828</v>
      </c>
      <c r="G12" s="163">
        <v>254447</v>
      </c>
      <c r="H12" s="163">
        <v>255551</v>
      </c>
      <c r="I12" s="178">
        <f>IFERROR(H12/G12-1,"-")</f>
        <v>4.3388210511423608E-3</v>
      </c>
      <c r="J12" s="162">
        <f t="shared" si="1"/>
        <v>1104</v>
      </c>
      <c r="K12" s="164">
        <f t="shared" si="2"/>
        <v>0.12421325030123601</v>
      </c>
      <c r="N12" s="162" t="s">
        <v>102</v>
      </c>
      <c r="O12" s="163">
        <v>741</v>
      </c>
      <c r="P12" s="163">
        <v>2095</v>
      </c>
      <c r="Q12" s="163">
        <v>2700</v>
      </c>
      <c r="R12" s="163">
        <v>3701</v>
      </c>
      <c r="S12" s="163">
        <v>3001</v>
      </c>
      <c r="T12" s="163">
        <v>3617</v>
      </c>
      <c r="U12" s="178">
        <f>IFERROR(T12/S12-1,"-")</f>
        <v>0.20526491169610139</v>
      </c>
      <c r="V12" s="162">
        <f t="shared" si="5"/>
        <v>616</v>
      </c>
      <c r="W12" s="164">
        <f t="shared" si="4"/>
        <v>3.2683341164564284E-2</v>
      </c>
    </row>
    <row r="13" spans="1:23" s="57" customFormat="1" x14ac:dyDescent="0.25">
      <c r="B13" s="158" t="s">
        <v>109</v>
      </c>
      <c r="C13" s="159">
        <v>601732</v>
      </c>
      <c r="D13" s="159">
        <v>181932</v>
      </c>
      <c r="E13" s="159">
        <v>1371993</v>
      </c>
      <c r="F13" s="159">
        <v>1575402</v>
      </c>
      <c r="G13" s="159">
        <v>1693534</v>
      </c>
      <c r="H13" s="159">
        <v>1655772</v>
      </c>
      <c r="I13" s="177">
        <f>IFERROR(H13/G13-1,"-")</f>
        <v>-2.2297751329468429E-2</v>
      </c>
      <c r="J13" s="158">
        <f t="shared" si="1"/>
        <v>-37762</v>
      </c>
      <c r="K13" s="160">
        <f t="shared" si="2"/>
        <v>0.8048053886612776</v>
      </c>
      <c r="N13" s="158" t="s">
        <v>109</v>
      </c>
      <c r="O13" s="159">
        <v>37400</v>
      </c>
      <c r="P13" s="159">
        <v>10957</v>
      </c>
      <c r="Q13" s="159">
        <v>92304</v>
      </c>
      <c r="R13" s="159">
        <v>99516</v>
      </c>
      <c r="S13" s="159">
        <v>109935</v>
      </c>
      <c r="T13" s="159">
        <v>104223</v>
      </c>
      <c r="U13" s="177">
        <f>IFERROR(T13/S13-1,"-")</f>
        <v>-5.1957975167144177E-2</v>
      </c>
      <c r="V13" s="158">
        <f t="shared" si="5"/>
        <v>-5712</v>
      </c>
      <c r="W13" s="160">
        <f t="shared" si="4"/>
        <v>0.94176274984638741</v>
      </c>
    </row>
    <row r="14" spans="1:23" s="57" customFormat="1" x14ac:dyDescent="0.25">
      <c r="B14" s="162" t="s">
        <v>112</v>
      </c>
      <c r="C14" s="163">
        <v>240301</v>
      </c>
      <c r="D14" s="163">
        <v>9925</v>
      </c>
      <c r="E14" s="163">
        <v>603696</v>
      </c>
      <c r="F14" s="163">
        <v>699698</v>
      </c>
      <c r="G14" s="163">
        <v>748985</v>
      </c>
      <c r="H14" s="163">
        <v>738018</v>
      </c>
      <c r="I14" s="178">
        <f t="shared" ref="I14:I21" si="6">IFERROR(H14/G14-1,"-")</f>
        <v>-1.464248282675884E-2</v>
      </c>
      <c r="J14" s="162">
        <f t="shared" si="1"/>
        <v>-10967</v>
      </c>
      <c r="K14" s="164">
        <f t="shared" si="2"/>
        <v>0.35872140809786535</v>
      </c>
      <c r="N14" s="162" t="s">
        <v>112</v>
      </c>
      <c r="O14" s="163">
        <v>15636</v>
      </c>
      <c r="P14" s="163">
        <v>332</v>
      </c>
      <c r="Q14" s="163">
        <v>38761</v>
      </c>
      <c r="R14" s="163">
        <v>40477</v>
      </c>
      <c r="S14" s="163">
        <v>47891</v>
      </c>
      <c r="T14" s="163">
        <v>47287</v>
      </c>
      <c r="U14" s="178">
        <f t="shared" ref="U14:U21" si="7">IFERROR(T14/S14-1,"-")</f>
        <v>-1.2611973022070955E-2</v>
      </c>
      <c r="V14" s="162">
        <f t="shared" si="5"/>
        <v>-604</v>
      </c>
      <c r="W14" s="164">
        <f t="shared" si="4"/>
        <v>0.42728702063830554</v>
      </c>
    </row>
    <row r="15" spans="1:23" x14ac:dyDescent="0.25">
      <c r="A15" s="1"/>
      <c r="B15" s="162" t="s">
        <v>115</v>
      </c>
      <c r="C15" s="163">
        <v>87097</v>
      </c>
      <c r="D15" s="163">
        <v>30722</v>
      </c>
      <c r="E15" s="163">
        <v>161778</v>
      </c>
      <c r="F15" s="163">
        <v>191822</v>
      </c>
      <c r="G15" s="163">
        <v>201370</v>
      </c>
      <c r="H15" s="163">
        <v>193248</v>
      </c>
      <c r="I15" s="178">
        <f t="shared" si="6"/>
        <v>-4.03337140586979E-2</v>
      </c>
      <c r="J15" s="162">
        <f t="shared" si="1"/>
        <v>-8122</v>
      </c>
      <c r="K15" s="164">
        <f t="shared" si="2"/>
        <v>9.3930222124794099E-2</v>
      </c>
      <c r="N15" s="162" t="s">
        <v>115</v>
      </c>
      <c r="O15" s="163">
        <v>2675</v>
      </c>
      <c r="P15" s="163">
        <v>1231</v>
      </c>
      <c r="Q15" s="163">
        <v>5966</v>
      </c>
      <c r="R15" s="163">
        <v>8947</v>
      </c>
      <c r="S15" s="163">
        <v>10243</v>
      </c>
      <c r="T15" s="163">
        <v>9003</v>
      </c>
      <c r="U15" s="178">
        <f t="shared" si="7"/>
        <v>-0.12105828370594551</v>
      </c>
      <c r="V15" s="162">
        <f t="shared" si="5"/>
        <v>-1240</v>
      </c>
      <c r="W15" s="164">
        <f t="shared" si="4"/>
        <v>8.1351429500849393E-2</v>
      </c>
    </row>
    <row r="16" spans="1:23" x14ac:dyDescent="0.25">
      <c r="A16" s="1"/>
      <c r="B16" s="162" t="s">
        <v>118</v>
      </c>
      <c r="C16" s="163">
        <v>31900</v>
      </c>
      <c r="D16" s="163">
        <v>34584</v>
      </c>
      <c r="E16" s="163">
        <v>80443</v>
      </c>
      <c r="F16" s="163">
        <v>91920</v>
      </c>
      <c r="G16" s="163">
        <v>98242</v>
      </c>
      <c r="H16" s="163">
        <v>90996</v>
      </c>
      <c r="I16" s="178">
        <f t="shared" si="6"/>
        <v>-7.3756641762179109E-2</v>
      </c>
      <c r="J16" s="162">
        <f t="shared" si="1"/>
        <v>-7246</v>
      </c>
      <c r="K16" s="164">
        <f t="shared" si="2"/>
        <v>4.4229562492071141E-2</v>
      </c>
      <c r="N16" s="162" t="s">
        <v>118</v>
      </c>
      <c r="O16" s="163">
        <v>3097</v>
      </c>
      <c r="P16" s="163">
        <v>3669</v>
      </c>
      <c r="Q16" s="163">
        <v>11878</v>
      </c>
      <c r="R16" s="163">
        <v>10955</v>
      </c>
      <c r="S16" s="163">
        <v>11500</v>
      </c>
      <c r="T16" s="163">
        <v>9439</v>
      </c>
      <c r="U16" s="178">
        <f t="shared" si="7"/>
        <v>-0.17921739130434777</v>
      </c>
      <c r="V16" s="162">
        <f t="shared" si="5"/>
        <v>-2061</v>
      </c>
      <c r="W16" s="164">
        <f t="shared" si="4"/>
        <v>8.5291141070589507E-2</v>
      </c>
    </row>
    <row r="17" spans="1:23" x14ac:dyDescent="0.25">
      <c r="A17" s="1"/>
      <c r="B17" s="162" t="s">
        <v>125</v>
      </c>
      <c r="C17" s="163">
        <v>19336</v>
      </c>
      <c r="D17" s="163">
        <v>6311</v>
      </c>
      <c r="E17" s="163">
        <v>63615</v>
      </c>
      <c r="F17" s="163">
        <v>54916</v>
      </c>
      <c r="G17" s="163">
        <v>61481</v>
      </c>
      <c r="H17" s="163">
        <v>56115</v>
      </c>
      <c r="I17" s="178">
        <f t="shared" si="6"/>
        <v>-8.7278996763227701E-2</v>
      </c>
      <c r="J17" s="162">
        <f t="shared" si="1"/>
        <v>-5366</v>
      </c>
      <c r="K17" s="164">
        <f t="shared" si="2"/>
        <v>2.7275285718521385E-2</v>
      </c>
      <c r="N17" s="162" t="s">
        <v>125</v>
      </c>
      <c r="O17" s="163">
        <v>406</v>
      </c>
      <c r="P17" s="163">
        <v>115</v>
      </c>
      <c r="Q17" s="163">
        <v>3886</v>
      </c>
      <c r="R17" s="163">
        <v>3467</v>
      </c>
      <c r="S17" s="163">
        <v>2610</v>
      </c>
      <c r="T17" s="163">
        <v>2312</v>
      </c>
      <c r="U17" s="178">
        <f t="shared" si="7"/>
        <v>-0.114176245210728</v>
      </c>
      <c r="V17" s="162">
        <f t="shared" si="5"/>
        <v>-298</v>
      </c>
      <c r="W17" s="164">
        <f t="shared" si="4"/>
        <v>2.0891314562475151E-2</v>
      </c>
    </row>
    <row r="18" spans="1:23" x14ac:dyDescent="0.25">
      <c r="A18" s="1"/>
      <c r="B18" s="162" t="s">
        <v>121</v>
      </c>
      <c r="C18" s="163">
        <v>26204</v>
      </c>
      <c r="D18" s="163">
        <v>11280</v>
      </c>
      <c r="E18" s="163">
        <v>64021</v>
      </c>
      <c r="F18" s="163">
        <v>62799</v>
      </c>
      <c r="G18" s="163">
        <v>67393</v>
      </c>
      <c r="H18" s="163">
        <v>61732</v>
      </c>
      <c r="I18" s="178">
        <f t="shared" si="6"/>
        <v>-8.3999821939964137E-2</v>
      </c>
      <c r="J18" s="162">
        <f t="shared" si="1"/>
        <v>-5661</v>
      </c>
      <c r="K18" s="164">
        <f t="shared" si="2"/>
        <v>3.0005487623198112E-2</v>
      </c>
      <c r="N18" s="162" t="s">
        <v>121</v>
      </c>
      <c r="O18" s="163">
        <v>671</v>
      </c>
      <c r="P18" s="163">
        <v>404</v>
      </c>
      <c r="Q18" s="163">
        <v>1687</v>
      </c>
      <c r="R18" s="163">
        <v>2040</v>
      </c>
      <c r="S18" s="163">
        <v>2512</v>
      </c>
      <c r="T18" s="163">
        <v>1714</v>
      </c>
      <c r="U18" s="178">
        <f t="shared" si="7"/>
        <v>-0.3176751592356688</v>
      </c>
      <c r="V18" s="162">
        <f t="shared" si="5"/>
        <v>-798</v>
      </c>
      <c r="W18" s="164">
        <f t="shared" si="4"/>
        <v>1.5487765207648101E-2</v>
      </c>
    </row>
    <row r="19" spans="1:23" x14ac:dyDescent="0.25">
      <c r="A19" s="161" t="s">
        <v>146</v>
      </c>
      <c r="B19" s="162" t="s">
        <v>130</v>
      </c>
      <c r="C19" s="163">
        <v>17976</v>
      </c>
      <c r="D19" s="163">
        <v>433</v>
      </c>
      <c r="E19" s="163">
        <v>21629</v>
      </c>
      <c r="F19" s="163">
        <v>28226</v>
      </c>
      <c r="G19" s="163">
        <v>24816</v>
      </c>
      <c r="H19" s="163">
        <v>24048</v>
      </c>
      <c r="I19" s="178">
        <f t="shared" si="6"/>
        <v>-3.0947775628626717E-2</v>
      </c>
      <c r="J19" s="162">
        <f t="shared" si="1"/>
        <v>-768</v>
      </c>
      <c r="K19" s="164">
        <f t="shared" si="2"/>
        <v>1.1688783230134584E-2</v>
      </c>
      <c r="N19" s="162" t="s">
        <v>130</v>
      </c>
      <c r="O19" s="163">
        <v>1581</v>
      </c>
      <c r="P19" s="163">
        <v>19</v>
      </c>
      <c r="Q19" s="163">
        <v>1560</v>
      </c>
      <c r="R19" s="163">
        <v>1946</v>
      </c>
      <c r="S19" s="163">
        <v>1796</v>
      </c>
      <c r="T19" s="163">
        <v>1993</v>
      </c>
      <c r="U19" s="178">
        <f t="shared" si="7"/>
        <v>0.10968819599109136</v>
      </c>
      <c r="V19" s="162">
        <f t="shared" si="5"/>
        <v>197</v>
      </c>
      <c r="W19" s="164">
        <f t="shared" si="4"/>
        <v>1.8008819170853362E-2</v>
      </c>
    </row>
    <row r="20" spans="1:23" x14ac:dyDescent="0.25">
      <c r="A20" s="166" t="s">
        <v>147</v>
      </c>
      <c r="B20" s="162" t="s">
        <v>133</v>
      </c>
      <c r="C20" s="163">
        <v>24079</v>
      </c>
      <c r="D20" s="163">
        <v>1339</v>
      </c>
      <c r="E20" s="163">
        <v>15548</v>
      </c>
      <c r="F20" s="163">
        <v>24740</v>
      </c>
      <c r="G20" s="163">
        <v>23852</v>
      </c>
      <c r="H20" s="163">
        <v>20433</v>
      </c>
      <c r="I20" s="178">
        <f t="shared" si="6"/>
        <v>-0.1433422773771591</v>
      </c>
      <c r="J20" s="162">
        <f t="shared" si="1"/>
        <v>-3419</v>
      </c>
      <c r="K20" s="164">
        <f t="shared" si="2"/>
        <v>9.9316744736086156E-3</v>
      </c>
      <c r="N20" s="162" t="s">
        <v>133</v>
      </c>
      <c r="O20" s="163">
        <v>3277</v>
      </c>
      <c r="P20" s="163">
        <v>37</v>
      </c>
      <c r="Q20" s="163">
        <v>725</v>
      </c>
      <c r="R20" s="163">
        <v>1292</v>
      </c>
      <c r="S20" s="163">
        <v>1153</v>
      </c>
      <c r="T20" s="163">
        <v>806</v>
      </c>
      <c r="U20" s="178">
        <f t="shared" si="7"/>
        <v>-0.30095403295750212</v>
      </c>
      <c r="V20" s="162">
        <f t="shared" si="5"/>
        <v>-347</v>
      </c>
      <c r="W20" s="164">
        <f t="shared" si="4"/>
        <v>7.2830447825929807E-3</v>
      </c>
    </row>
    <row r="21" spans="1:23" x14ac:dyDescent="0.25">
      <c r="B21" s="167" t="s">
        <v>147</v>
      </c>
      <c r="C21" s="168">
        <f t="shared" ref="C21" si="8">C13-SUM(C14:C20)</f>
        <v>154839</v>
      </c>
      <c r="D21" s="168">
        <f t="shared" ref="D21:H21" si="9">D13-SUM(D14:D20)</f>
        <v>87338</v>
      </c>
      <c r="E21" s="168">
        <f t="shared" si="9"/>
        <v>361263</v>
      </c>
      <c r="F21" s="168">
        <f t="shared" si="9"/>
        <v>421281</v>
      </c>
      <c r="G21" s="168">
        <f t="shared" si="9"/>
        <v>467395</v>
      </c>
      <c r="H21" s="168">
        <f t="shared" si="9"/>
        <v>471182</v>
      </c>
      <c r="I21" s="179">
        <f t="shared" si="6"/>
        <v>8.1023545395222385E-3</v>
      </c>
      <c r="J21" s="167">
        <f t="shared" si="1"/>
        <v>3787</v>
      </c>
      <c r="K21" s="169">
        <f t="shared" si="2"/>
        <v>0.22902296490108426</v>
      </c>
      <c r="N21" s="167" t="s">
        <v>147</v>
      </c>
      <c r="O21" s="168">
        <f t="shared" ref="O21:T21" si="10">O13-SUM(O14:O20)</f>
        <v>10057</v>
      </c>
      <c r="P21" s="168">
        <f t="shared" si="10"/>
        <v>5150</v>
      </c>
      <c r="Q21" s="168">
        <f t="shared" si="10"/>
        <v>27841</v>
      </c>
      <c r="R21" s="168">
        <f t="shared" si="10"/>
        <v>30392</v>
      </c>
      <c r="S21" s="168">
        <f t="shared" si="10"/>
        <v>32230</v>
      </c>
      <c r="T21" s="168">
        <f t="shared" si="10"/>
        <v>31669</v>
      </c>
      <c r="U21" s="179">
        <f t="shared" si="7"/>
        <v>-1.7406143344709912E-2</v>
      </c>
      <c r="V21" s="167">
        <f>T21-S21</f>
        <v>-561</v>
      </c>
      <c r="W21" s="169">
        <f t="shared" si="4"/>
        <v>0.28616221491307331</v>
      </c>
    </row>
    <row r="22" spans="1:23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70</v>
      </c>
      <c r="C23" s="175">
        <f t="shared" ref="C23:H23" si="11">C24+C27</f>
        <v>279824</v>
      </c>
      <c r="D23" s="175">
        <f t="shared" si="11"/>
        <v>151180</v>
      </c>
      <c r="E23" s="175">
        <f t="shared" si="11"/>
        <v>713676</v>
      </c>
      <c r="F23" s="175">
        <f t="shared" si="11"/>
        <v>751148</v>
      </c>
      <c r="G23" s="175">
        <f t="shared" si="11"/>
        <v>782016</v>
      </c>
      <c r="H23" s="175">
        <f t="shared" si="11"/>
        <v>735111</v>
      </c>
      <c r="I23" s="176">
        <f>IFERROR(H23/G23-1,"-")</f>
        <v>-5.9979591210409966E-2</v>
      </c>
      <c r="J23" s="175">
        <f>H23-G23</f>
        <v>-46905</v>
      </c>
      <c r="K23" s="176">
        <f t="shared" ref="K23:K35" si="12">H23/H$9</f>
        <v>0.35730843018494118</v>
      </c>
    </row>
    <row r="24" spans="1:23" x14ac:dyDescent="0.25">
      <c r="B24" s="158" t="s">
        <v>99</v>
      </c>
      <c r="C24" s="159">
        <v>16647</v>
      </c>
      <c r="D24" s="159">
        <v>75480</v>
      </c>
      <c r="E24" s="159">
        <v>74711</v>
      </c>
      <c r="F24" s="159">
        <v>63272</v>
      </c>
      <c r="G24" s="159">
        <v>54051</v>
      </c>
      <c r="H24" s="159">
        <v>48708</v>
      </c>
      <c r="I24" s="177">
        <f>IFERROR(H24/G24-1,"-")</f>
        <v>-9.8851085086307355E-2</v>
      </c>
      <c r="J24" s="158">
        <f t="shared" ref="J24:J34" si="13">H24-G24</f>
        <v>-5343</v>
      </c>
      <c r="K24" s="160">
        <f t="shared" si="12"/>
        <v>2.3675035494569004E-2</v>
      </c>
    </row>
    <row r="25" spans="1:23" x14ac:dyDescent="0.25">
      <c r="B25" s="162" t="s">
        <v>105</v>
      </c>
      <c r="C25" s="163">
        <v>6472</v>
      </c>
      <c r="D25" s="163">
        <v>44079</v>
      </c>
      <c r="E25" s="163">
        <v>31838</v>
      </c>
      <c r="F25" s="163">
        <v>25299</v>
      </c>
      <c r="G25" s="163">
        <v>18564</v>
      </c>
      <c r="H25" s="163">
        <v>21830</v>
      </c>
      <c r="I25" s="178">
        <f>IFERROR(H25/G25-1,"-")</f>
        <v>0.17593191122602891</v>
      </c>
      <c r="J25" s="162">
        <f t="shared" si="13"/>
        <v>3266</v>
      </c>
      <c r="K25" s="164">
        <f t="shared" si="12"/>
        <v>1.0610701011054473E-2</v>
      </c>
    </row>
    <row r="26" spans="1:23" x14ac:dyDescent="0.25">
      <c r="B26" s="162" t="s">
        <v>102</v>
      </c>
      <c r="C26" s="163">
        <v>10175</v>
      </c>
      <c r="D26" s="163">
        <v>31401</v>
      </c>
      <c r="E26" s="163">
        <v>42873</v>
      </c>
      <c r="F26" s="163">
        <v>37973</v>
      </c>
      <c r="G26" s="163">
        <v>35487</v>
      </c>
      <c r="H26" s="163">
        <v>26878</v>
      </c>
      <c r="I26" s="178">
        <f>IFERROR(H26/G26-1,"-")</f>
        <v>-0.24259588018147493</v>
      </c>
      <c r="J26" s="162">
        <f t="shared" si="13"/>
        <v>-8609</v>
      </c>
      <c r="K26" s="164">
        <f t="shared" si="12"/>
        <v>1.3064334483514529E-2</v>
      </c>
    </row>
    <row r="27" spans="1:23" x14ac:dyDescent="0.25">
      <c r="B27" s="158" t="s">
        <v>109</v>
      </c>
      <c r="C27" s="159">
        <v>263177</v>
      </c>
      <c r="D27" s="159">
        <v>75700</v>
      </c>
      <c r="E27" s="159">
        <v>638965</v>
      </c>
      <c r="F27" s="159">
        <v>687876</v>
      </c>
      <c r="G27" s="159">
        <v>727965</v>
      </c>
      <c r="H27" s="159">
        <v>686403</v>
      </c>
      <c r="I27" s="177">
        <f>IFERROR(H27/G27-1,"-")</f>
        <v>-5.7093404215862065E-2</v>
      </c>
      <c r="J27" s="158">
        <f t="shared" si="13"/>
        <v>-41562</v>
      </c>
      <c r="K27" s="160">
        <f t="shared" si="12"/>
        <v>0.33363339469037218</v>
      </c>
    </row>
    <row r="28" spans="1:23" x14ac:dyDescent="0.25">
      <c r="B28" s="162" t="s">
        <v>112</v>
      </c>
      <c r="C28" s="163">
        <v>115594</v>
      </c>
      <c r="D28" s="163">
        <v>3750</v>
      </c>
      <c r="E28" s="163">
        <v>311908</v>
      </c>
      <c r="F28" s="163">
        <v>341742</v>
      </c>
      <c r="G28" s="163">
        <v>364320</v>
      </c>
      <c r="H28" s="163">
        <v>347002</v>
      </c>
      <c r="I28" s="178">
        <f t="shared" ref="I28:I35" si="14">IFERROR(H28/G28-1,"-")</f>
        <v>-4.7535133948177433E-2</v>
      </c>
      <c r="J28" s="162">
        <f t="shared" si="13"/>
        <v>-17318</v>
      </c>
      <c r="K28" s="164">
        <f t="shared" si="12"/>
        <v>0.16866397032697777</v>
      </c>
    </row>
    <row r="29" spans="1:23" x14ac:dyDescent="0.25">
      <c r="B29" s="162" t="s">
        <v>115</v>
      </c>
      <c r="C29" s="163">
        <v>34149</v>
      </c>
      <c r="D29" s="163">
        <v>13191</v>
      </c>
      <c r="E29" s="163">
        <v>73995</v>
      </c>
      <c r="F29" s="163">
        <v>82578</v>
      </c>
      <c r="G29" s="163">
        <v>83516</v>
      </c>
      <c r="H29" s="163">
        <v>76918</v>
      </c>
      <c r="I29" s="178">
        <f t="shared" si="14"/>
        <v>-7.9002825805833621E-2</v>
      </c>
      <c r="J29" s="162">
        <f t="shared" si="13"/>
        <v>-6598</v>
      </c>
      <c r="K29" s="164">
        <f t="shared" si="12"/>
        <v>3.7386802582147875E-2</v>
      </c>
    </row>
    <row r="30" spans="1:23" x14ac:dyDescent="0.25">
      <c r="B30" s="162" t="s">
        <v>118</v>
      </c>
      <c r="C30" s="163">
        <v>11026</v>
      </c>
      <c r="D30" s="163">
        <v>12859</v>
      </c>
      <c r="E30" s="163">
        <v>26727</v>
      </c>
      <c r="F30" s="163">
        <v>25158</v>
      </c>
      <c r="G30" s="163">
        <v>22644</v>
      </c>
      <c r="H30" s="163">
        <v>20928</v>
      </c>
      <c r="I30" s="178">
        <f t="shared" si="14"/>
        <v>-7.5781664016958183E-2</v>
      </c>
      <c r="J30" s="162">
        <f t="shared" si="13"/>
        <v>-1716</v>
      </c>
      <c r="K30" s="164">
        <f t="shared" si="12"/>
        <v>1.0172274427821716E-2</v>
      </c>
    </row>
    <row r="31" spans="1:23" x14ac:dyDescent="0.25">
      <c r="B31" s="162" t="s">
        <v>125</v>
      </c>
      <c r="C31" s="163">
        <v>10228</v>
      </c>
      <c r="D31" s="163">
        <v>3095</v>
      </c>
      <c r="E31" s="163">
        <v>34610</v>
      </c>
      <c r="F31" s="163">
        <v>27539</v>
      </c>
      <c r="G31" s="163">
        <v>29757</v>
      </c>
      <c r="H31" s="163">
        <v>26878</v>
      </c>
      <c r="I31" s="178">
        <f t="shared" si="14"/>
        <v>-9.6750344456766446E-2</v>
      </c>
      <c r="J31" s="162">
        <f t="shared" si="13"/>
        <v>-2879</v>
      </c>
      <c r="K31" s="164">
        <f t="shared" si="12"/>
        <v>1.3064334483514529E-2</v>
      </c>
    </row>
    <row r="32" spans="1:23" x14ac:dyDescent="0.25">
      <c r="B32" s="162" t="s">
        <v>121</v>
      </c>
      <c r="C32" s="163">
        <v>14676</v>
      </c>
      <c r="D32" s="163">
        <v>6676</v>
      </c>
      <c r="E32" s="163">
        <v>39304</v>
      </c>
      <c r="F32" s="163">
        <v>35390</v>
      </c>
      <c r="G32" s="163">
        <v>36760</v>
      </c>
      <c r="H32" s="163">
        <v>35240</v>
      </c>
      <c r="I32" s="178">
        <f t="shared" si="14"/>
        <v>-4.1349292709466856E-2</v>
      </c>
      <c r="J32" s="162">
        <f t="shared" si="13"/>
        <v>-1520</v>
      </c>
      <c r="K32" s="164">
        <f t="shared" si="12"/>
        <v>1.7128772497918446E-2</v>
      </c>
    </row>
    <row r="33" spans="2:11" x14ac:dyDescent="0.25">
      <c r="B33" s="162" t="s">
        <v>130</v>
      </c>
      <c r="C33" s="163">
        <v>9525</v>
      </c>
      <c r="D33" s="163">
        <v>129</v>
      </c>
      <c r="E33" s="163">
        <v>11543</v>
      </c>
      <c r="F33" s="163">
        <v>12877</v>
      </c>
      <c r="G33" s="163">
        <v>11952</v>
      </c>
      <c r="H33" s="163">
        <v>10759</v>
      </c>
      <c r="I33" s="178">
        <f t="shared" si="14"/>
        <v>-9.9815930388219565E-2</v>
      </c>
      <c r="J33" s="162">
        <f t="shared" si="13"/>
        <v>-1193</v>
      </c>
      <c r="K33" s="164">
        <f t="shared" si="12"/>
        <v>5.2295250654115933E-3</v>
      </c>
    </row>
    <row r="34" spans="2:11" x14ac:dyDescent="0.25">
      <c r="B34" s="162" t="s">
        <v>133</v>
      </c>
      <c r="C34" s="163">
        <v>11099</v>
      </c>
      <c r="D34" s="163">
        <v>208</v>
      </c>
      <c r="E34" s="163">
        <v>7121</v>
      </c>
      <c r="F34" s="163">
        <v>11729</v>
      </c>
      <c r="G34" s="163">
        <v>11214</v>
      </c>
      <c r="H34" s="163">
        <v>9639</v>
      </c>
      <c r="I34" s="178">
        <f t="shared" si="14"/>
        <v>-0.1404494382022472</v>
      </c>
      <c r="J34" s="162">
        <f t="shared" si="13"/>
        <v>-1575</v>
      </c>
      <c r="K34" s="164">
        <f t="shared" si="12"/>
        <v>4.6851372902223581E-3</v>
      </c>
    </row>
    <row r="35" spans="2:11" x14ac:dyDescent="0.25">
      <c r="B35" s="167" t="s">
        <v>147</v>
      </c>
      <c r="C35" s="168">
        <f t="shared" ref="C35" si="15">C27-SUM(C28:C34)</f>
        <v>56880</v>
      </c>
      <c r="D35" s="168">
        <f t="shared" ref="D35:H35" si="16">D27-SUM(D28:D34)</f>
        <v>35792</v>
      </c>
      <c r="E35" s="168">
        <f t="shared" si="16"/>
        <v>133757</v>
      </c>
      <c r="F35" s="168">
        <f t="shared" si="16"/>
        <v>150863</v>
      </c>
      <c r="G35" s="168">
        <f t="shared" si="16"/>
        <v>167802</v>
      </c>
      <c r="H35" s="168">
        <f t="shared" si="16"/>
        <v>159039</v>
      </c>
      <c r="I35" s="179">
        <f t="shared" si="14"/>
        <v>-5.2222261951585747E-2</v>
      </c>
      <c r="J35" s="167">
        <f>H35-G35</f>
        <v>-8763</v>
      </c>
      <c r="K35" s="169">
        <f t="shared" si="12"/>
        <v>7.7302578016357884E-2</v>
      </c>
    </row>
    <row r="36" spans="2:11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70</v>
      </c>
      <c r="C37" s="175">
        <f t="shared" ref="C37:H37" si="17">C38+C41</f>
        <v>147106</v>
      </c>
      <c r="D37" s="175">
        <f t="shared" si="17"/>
        <v>23957</v>
      </c>
      <c r="E37" s="175">
        <f t="shared" si="17"/>
        <v>339898</v>
      </c>
      <c r="F37" s="175">
        <f t="shared" si="17"/>
        <v>391097</v>
      </c>
      <c r="G37" s="175">
        <f t="shared" si="17"/>
        <v>412779</v>
      </c>
      <c r="H37" s="175">
        <f t="shared" si="17"/>
        <v>427725</v>
      </c>
      <c r="I37" s="176">
        <f>IFERROR(H37/G37-1,"-")</f>
        <v>3.6208237337655325E-2</v>
      </c>
      <c r="J37" s="175">
        <f>H37-G37</f>
        <v>14946</v>
      </c>
      <c r="K37" s="176">
        <f t="shared" ref="K37:K49" si="18">H37/H$9</f>
        <v>0.20790023316322837</v>
      </c>
    </row>
    <row r="38" spans="2:11" x14ac:dyDescent="0.25">
      <c r="B38" s="158" t="s">
        <v>99</v>
      </c>
      <c r="C38" s="159">
        <v>9666</v>
      </c>
      <c r="D38" s="159">
        <v>6560</v>
      </c>
      <c r="E38" s="159">
        <v>34393</v>
      </c>
      <c r="F38" s="159">
        <v>34527</v>
      </c>
      <c r="G38" s="159">
        <v>32776</v>
      </c>
      <c r="H38" s="159">
        <v>34151</v>
      </c>
      <c r="I38" s="177">
        <f>IFERROR(H38/G38-1,"-")</f>
        <v>4.1951427874054259E-2</v>
      </c>
      <c r="J38" s="158">
        <f t="shared" ref="J38:J48" si="19">H38-G38</f>
        <v>1375</v>
      </c>
      <c r="K38" s="160">
        <f t="shared" si="18"/>
        <v>1.6599452598649627E-2</v>
      </c>
    </row>
    <row r="39" spans="2:11" x14ac:dyDescent="0.25">
      <c r="B39" s="162" t="s">
        <v>105</v>
      </c>
      <c r="C39" s="163">
        <v>2065</v>
      </c>
      <c r="D39" s="163">
        <v>3118</v>
      </c>
      <c r="E39" s="163">
        <v>8971</v>
      </c>
      <c r="F39" s="163">
        <v>10643</v>
      </c>
      <c r="G39" s="163">
        <v>13026</v>
      </c>
      <c r="H39" s="163">
        <v>12373</v>
      </c>
      <c r="I39" s="178">
        <f>IFERROR(H39/G39-1,"-")</f>
        <v>-5.0130508214340508E-2</v>
      </c>
      <c r="J39" s="162">
        <f t="shared" si="19"/>
        <v>-653</v>
      </c>
      <c r="K39" s="164">
        <f t="shared" si="18"/>
        <v>6.0140267343003666E-3</v>
      </c>
    </row>
    <row r="40" spans="2:11" x14ac:dyDescent="0.25">
      <c r="B40" s="162" t="s">
        <v>102</v>
      </c>
      <c r="C40" s="163">
        <v>7601</v>
      </c>
      <c r="D40" s="163">
        <v>3442</v>
      </c>
      <c r="E40" s="163">
        <v>25422</v>
      </c>
      <c r="F40" s="163">
        <v>23884</v>
      </c>
      <c r="G40" s="163">
        <v>19750</v>
      </c>
      <c r="H40" s="163">
        <v>21778</v>
      </c>
      <c r="I40" s="178">
        <f>IFERROR(H40/G40-1,"-")</f>
        <v>0.10268354430379745</v>
      </c>
      <c r="J40" s="162">
        <f t="shared" si="19"/>
        <v>2028</v>
      </c>
      <c r="K40" s="164">
        <f t="shared" si="18"/>
        <v>1.058542586434926E-2</v>
      </c>
    </row>
    <row r="41" spans="2:11" x14ac:dyDescent="0.25">
      <c r="B41" s="158" t="s">
        <v>109</v>
      </c>
      <c r="C41" s="159">
        <v>137440</v>
      </c>
      <c r="D41" s="159">
        <v>17397</v>
      </c>
      <c r="E41" s="159">
        <v>305505</v>
      </c>
      <c r="F41" s="159">
        <v>356570</v>
      </c>
      <c r="G41" s="159">
        <v>380003</v>
      </c>
      <c r="H41" s="159">
        <v>393574</v>
      </c>
      <c r="I41" s="177">
        <f>IFERROR(H41/G41-1,"-")</f>
        <v>3.5712875950979273E-2</v>
      </c>
      <c r="J41" s="158">
        <f t="shared" si="19"/>
        <v>13571</v>
      </c>
      <c r="K41" s="160">
        <f t="shared" si="18"/>
        <v>0.19130078056457872</v>
      </c>
    </row>
    <row r="42" spans="2:11" x14ac:dyDescent="0.25">
      <c r="B42" s="162" t="s">
        <v>112</v>
      </c>
      <c r="C42" s="163">
        <v>66259</v>
      </c>
      <c r="D42" s="163">
        <v>681</v>
      </c>
      <c r="E42" s="163">
        <v>152833</v>
      </c>
      <c r="F42" s="163">
        <v>178011</v>
      </c>
      <c r="G42" s="163">
        <v>195709</v>
      </c>
      <c r="H42" s="163">
        <v>199446</v>
      </c>
      <c r="I42" s="178">
        <f t="shared" ref="I42:I49" si="20">IFERROR(H42/G42-1,"-")</f>
        <v>1.9094676279578282E-2</v>
      </c>
      <c r="J42" s="162">
        <f t="shared" si="19"/>
        <v>3737</v>
      </c>
      <c r="K42" s="164">
        <f t="shared" si="18"/>
        <v>9.6942825187850232E-2</v>
      </c>
    </row>
    <row r="43" spans="2:11" x14ac:dyDescent="0.25">
      <c r="B43" s="162" t="s">
        <v>115</v>
      </c>
      <c r="C43" s="163">
        <v>8479</v>
      </c>
      <c r="D43" s="163">
        <v>1451</v>
      </c>
      <c r="E43" s="163">
        <v>12524</v>
      </c>
      <c r="F43" s="163">
        <v>17276</v>
      </c>
      <c r="G43" s="163">
        <v>16039</v>
      </c>
      <c r="H43" s="163">
        <v>16535</v>
      </c>
      <c r="I43" s="178">
        <f t="shared" si="20"/>
        <v>3.0924621235737915E-2</v>
      </c>
      <c r="J43" s="162">
        <f t="shared" si="19"/>
        <v>496</v>
      </c>
      <c r="K43" s="164">
        <f t="shared" si="18"/>
        <v>8.0370105917446505E-3</v>
      </c>
    </row>
    <row r="44" spans="2:11" x14ac:dyDescent="0.25">
      <c r="B44" s="162" t="s">
        <v>118</v>
      </c>
      <c r="C44" s="163">
        <v>4192</v>
      </c>
      <c r="D44" s="163">
        <v>2356</v>
      </c>
      <c r="E44" s="163">
        <v>8287</v>
      </c>
      <c r="F44" s="163">
        <v>10240</v>
      </c>
      <c r="G44" s="163">
        <v>9690</v>
      </c>
      <c r="H44" s="163">
        <v>10394</v>
      </c>
      <c r="I44" s="178">
        <f t="shared" si="20"/>
        <v>7.2652218782249811E-2</v>
      </c>
      <c r="J44" s="162">
        <f t="shared" si="19"/>
        <v>704</v>
      </c>
      <c r="K44" s="164">
        <f t="shared" si="18"/>
        <v>5.0521129779615304E-3</v>
      </c>
    </row>
    <row r="45" spans="2:11" x14ac:dyDescent="0.25">
      <c r="B45" s="162" t="s">
        <v>125</v>
      </c>
      <c r="C45" s="163">
        <v>5403</v>
      </c>
      <c r="D45" s="163">
        <v>904</v>
      </c>
      <c r="E45" s="163">
        <v>14984</v>
      </c>
      <c r="F45" s="163">
        <v>13823</v>
      </c>
      <c r="G45" s="163">
        <v>15055</v>
      </c>
      <c r="H45" s="163">
        <v>13257</v>
      </c>
      <c r="I45" s="178">
        <f t="shared" si="20"/>
        <v>-0.11942876120890067</v>
      </c>
      <c r="J45" s="162">
        <f t="shared" si="19"/>
        <v>-1798</v>
      </c>
      <c r="K45" s="164">
        <f t="shared" si="18"/>
        <v>6.4437042282890133E-3</v>
      </c>
    </row>
    <row r="46" spans="2:11" x14ac:dyDescent="0.25">
      <c r="B46" s="162" t="s">
        <v>121</v>
      </c>
      <c r="C46" s="163">
        <v>7570</v>
      </c>
      <c r="D46" s="163">
        <v>1373</v>
      </c>
      <c r="E46" s="163">
        <v>14223</v>
      </c>
      <c r="F46" s="163">
        <v>16709</v>
      </c>
      <c r="G46" s="163">
        <v>17530</v>
      </c>
      <c r="H46" s="163">
        <v>14341</v>
      </c>
      <c r="I46" s="178">
        <f t="shared" si="20"/>
        <v>-0.18191671420422129</v>
      </c>
      <c r="J46" s="162">
        <f t="shared" si="19"/>
        <v>-3189</v>
      </c>
      <c r="K46" s="164">
        <f t="shared" si="18"/>
        <v>6.970593824990024E-3</v>
      </c>
    </row>
    <row r="47" spans="2:11" x14ac:dyDescent="0.25">
      <c r="B47" s="162" t="s">
        <v>130</v>
      </c>
      <c r="C47" s="163">
        <v>3315</v>
      </c>
      <c r="D47" s="163">
        <v>120</v>
      </c>
      <c r="E47" s="163">
        <v>4507</v>
      </c>
      <c r="F47" s="163">
        <v>5953</v>
      </c>
      <c r="G47" s="163">
        <v>4878</v>
      </c>
      <c r="H47" s="163">
        <v>6067</v>
      </c>
      <c r="I47" s="178">
        <f t="shared" si="20"/>
        <v>0.24374743747437466</v>
      </c>
      <c r="J47" s="162">
        <f t="shared" si="19"/>
        <v>1189</v>
      </c>
      <c r="K47" s="164">
        <f t="shared" si="18"/>
        <v>2.9489291357795463E-3</v>
      </c>
    </row>
    <row r="48" spans="2:11" x14ac:dyDescent="0.25">
      <c r="B48" s="162" t="s">
        <v>133</v>
      </c>
      <c r="C48" s="163">
        <v>4738</v>
      </c>
      <c r="D48" s="163">
        <v>619</v>
      </c>
      <c r="E48" s="163">
        <v>3786</v>
      </c>
      <c r="F48" s="163">
        <v>5748</v>
      </c>
      <c r="G48" s="163">
        <v>5325</v>
      </c>
      <c r="H48" s="163">
        <v>4572</v>
      </c>
      <c r="I48" s="178">
        <f t="shared" si="20"/>
        <v>-0.14140845070422536</v>
      </c>
      <c r="J48" s="162">
        <f t="shared" si="19"/>
        <v>-753</v>
      </c>
      <c r="K48" s="164">
        <f t="shared" si="18"/>
        <v>2.2222686680046294E-3</v>
      </c>
    </row>
    <row r="49" spans="2:11" x14ac:dyDescent="0.25">
      <c r="B49" s="167" t="s">
        <v>147</v>
      </c>
      <c r="C49" s="168">
        <f t="shared" ref="C49" si="21">C41-SUM(C42:C48)</f>
        <v>37484</v>
      </c>
      <c r="D49" s="168">
        <f t="shared" ref="D49:H49" si="22">D41-SUM(D42:D48)</f>
        <v>9893</v>
      </c>
      <c r="E49" s="168">
        <f t="shared" si="22"/>
        <v>94361</v>
      </c>
      <c r="F49" s="168">
        <f t="shared" si="22"/>
        <v>108810</v>
      </c>
      <c r="G49" s="168">
        <f t="shared" si="22"/>
        <v>115777</v>
      </c>
      <c r="H49" s="168">
        <f t="shared" si="22"/>
        <v>128962</v>
      </c>
      <c r="I49" s="179">
        <f t="shared" si="20"/>
        <v>0.11388272282059475</v>
      </c>
      <c r="J49" s="167">
        <f>H49-G49</f>
        <v>13185</v>
      </c>
      <c r="K49" s="169">
        <f t="shared" si="18"/>
        <v>6.2683335949959104E-2</v>
      </c>
    </row>
    <row r="50" spans="2:11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70</v>
      </c>
      <c r="C51" s="175">
        <f t="shared" ref="C51:H51" si="23">C52+C55</f>
        <v>8192</v>
      </c>
      <c r="D51" s="175">
        <f t="shared" si="23"/>
        <v>5058</v>
      </c>
      <c r="E51" s="175">
        <f t="shared" si="23"/>
        <v>16823</v>
      </c>
      <c r="F51" s="175">
        <f t="shared" si="23"/>
        <v>27125</v>
      </c>
      <c r="G51" s="175">
        <f t="shared" si="23"/>
        <v>22938</v>
      </c>
      <c r="H51" s="175">
        <f t="shared" si="23"/>
        <v>21490</v>
      </c>
      <c r="I51" s="176">
        <f>IFERROR(H51/G51-1,"-")</f>
        <v>-6.3126689336472253E-2</v>
      </c>
      <c r="J51" s="175">
        <f>H51-G51</f>
        <v>-1448</v>
      </c>
      <c r="K51" s="176">
        <f t="shared" ref="K51:K63" si="24">H51/H$9</f>
        <v>1.0445440436443456E-2</v>
      </c>
    </row>
    <row r="52" spans="2:11" x14ac:dyDescent="0.25">
      <c r="B52" s="158" t="s">
        <v>99</v>
      </c>
      <c r="C52" s="159">
        <v>773</v>
      </c>
      <c r="D52" s="159">
        <v>1502</v>
      </c>
      <c r="E52" s="159">
        <v>2015</v>
      </c>
      <c r="F52" s="159">
        <v>11992</v>
      </c>
      <c r="G52" s="159">
        <v>6278</v>
      </c>
      <c r="H52" s="159">
        <v>4341</v>
      </c>
      <c r="I52" s="177">
        <f>IFERROR(H52/G52-1,"-")</f>
        <v>-0.30853775087607516</v>
      </c>
      <c r="J52" s="158">
        <f t="shared" ref="J52:J62" si="25">H52-G52</f>
        <v>-1937</v>
      </c>
      <c r="K52" s="160">
        <f t="shared" si="24"/>
        <v>2.1099886893718492E-3</v>
      </c>
    </row>
    <row r="53" spans="2:11" x14ac:dyDescent="0.25">
      <c r="B53" s="162" t="s">
        <v>105</v>
      </c>
      <c r="C53" s="163">
        <v>367</v>
      </c>
      <c r="D53" s="163">
        <v>685</v>
      </c>
      <c r="E53" s="163">
        <v>774</v>
      </c>
      <c r="F53" s="163">
        <v>8931</v>
      </c>
      <c r="G53" s="163">
        <v>4223</v>
      </c>
      <c r="H53" s="163">
        <v>2810</v>
      </c>
      <c r="I53" s="178">
        <f>IFERROR(H53/G53-1,"-")</f>
        <v>-0.33459625858394504</v>
      </c>
      <c r="J53" s="162">
        <f t="shared" si="25"/>
        <v>-1413</v>
      </c>
      <c r="K53" s="164">
        <f t="shared" si="24"/>
        <v>1.3658300431087069E-3</v>
      </c>
    </row>
    <row r="54" spans="2:11" x14ac:dyDescent="0.25">
      <c r="B54" s="162" t="s">
        <v>102</v>
      </c>
      <c r="C54" s="163">
        <v>406</v>
      </c>
      <c r="D54" s="163">
        <v>817</v>
      </c>
      <c r="E54" s="163">
        <v>1241</v>
      </c>
      <c r="F54" s="163">
        <v>3061</v>
      </c>
      <c r="G54" s="163">
        <v>2055</v>
      </c>
      <c r="H54" s="163">
        <v>1531</v>
      </c>
      <c r="I54" s="178">
        <f>IFERROR(H54/G54-1,"-")</f>
        <v>-0.25498783454987839</v>
      </c>
      <c r="J54" s="162">
        <f t="shared" si="25"/>
        <v>-524</v>
      </c>
      <c r="K54" s="164">
        <f t="shared" si="24"/>
        <v>7.4415864626314247E-4</v>
      </c>
    </row>
    <row r="55" spans="2:11" x14ac:dyDescent="0.25">
      <c r="B55" s="158" t="s">
        <v>109</v>
      </c>
      <c r="C55" s="159">
        <v>7419</v>
      </c>
      <c r="D55" s="159">
        <v>3556</v>
      </c>
      <c r="E55" s="159">
        <v>14808</v>
      </c>
      <c r="F55" s="159">
        <v>15133</v>
      </c>
      <c r="G55" s="159">
        <v>16660</v>
      </c>
      <c r="H55" s="159">
        <v>17149</v>
      </c>
      <c r="I55" s="177">
        <f>IFERROR(H55/G55-1,"-")</f>
        <v>2.9351740696278439E-2</v>
      </c>
      <c r="J55" s="158">
        <f t="shared" si="25"/>
        <v>489</v>
      </c>
      <c r="K55" s="160">
        <f t="shared" si="24"/>
        <v>8.3354517470716066E-3</v>
      </c>
    </row>
    <row r="56" spans="2:11" x14ac:dyDescent="0.25">
      <c r="B56" s="162" t="s">
        <v>112</v>
      </c>
      <c r="C56" s="163">
        <v>2301</v>
      </c>
      <c r="D56" s="163">
        <v>93</v>
      </c>
      <c r="E56" s="163">
        <v>5195</v>
      </c>
      <c r="F56" s="163">
        <v>4693</v>
      </c>
      <c r="G56" s="163">
        <v>5678</v>
      </c>
      <c r="H56" s="163">
        <v>6076</v>
      </c>
      <c r="I56" s="178">
        <f t="shared" ref="I56:I63" si="26">IFERROR(H56/G56-1,"-")</f>
        <v>7.0095103909827428E-2</v>
      </c>
      <c r="J56" s="162">
        <f t="shared" si="25"/>
        <v>398</v>
      </c>
      <c r="K56" s="164">
        <f t="shared" si="24"/>
        <v>2.9533036804016027E-3</v>
      </c>
    </row>
    <row r="57" spans="2:11" x14ac:dyDescent="0.25">
      <c r="B57" s="162" t="s">
        <v>115</v>
      </c>
      <c r="C57" s="163">
        <v>2164</v>
      </c>
      <c r="D57" s="163">
        <v>1309</v>
      </c>
      <c r="E57" s="163">
        <v>3627</v>
      </c>
      <c r="F57" s="163">
        <v>2689</v>
      </c>
      <c r="G57" s="163">
        <v>3388</v>
      </c>
      <c r="H57" s="163">
        <v>3491</v>
      </c>
      <c r="I57" s="178">
        <f t="shared" si="26"/>
        <v>3.0401416765053035E-2</v>
      </c>
      <c r="J57" s="162">
        <f t="shared" si="25"/>
        <v>103</v>
      </c>
      <c r="K57" s="164">
        <f t="shared" si="24"/>
        <v>1.6968372528443046E-3</v>
      </c>
    </row>
    <row r="58" spans="2:11" x14ac:dyDescent="0.25">
      <c r="B58" s="162" t="s">
        <v>118</v>
      </c>
      <c r="C58" s="163">
        <v>393</v>
      </c>
      <c r="D58" s="163">
        <v>618</v>
      </c>
      <c r="E58" s="163">
        <v>1130</v>
      </c>
      <c r="F58" s="163">
        <v>1547</v>
      </c>
      <c r="G58" s="163">
        <v>1228</v>
      </c>
      <c r="H58" s="163">
        <v>1091</v>
      </c>
      <c r="I58" s="178">
        <f t="shared" si="26"/>
        <v>-0.1115635179153095</v>
      </c>
      <c r="J58" s="162">
        <f t="shared" si="25"/>
        <v>-137</v>
      </c>
      <c r="K58" s="164">
        <f t="shared" si="24"/>
        <v>5.3029202029594279E-4</v>
      </c>
    </row>
    <row r="59" spans="2:11" x14ac:dyDescent="0.25">
      <c r="B59" s="162" t="s">
        <v>125</v>
      </c>
      <c r="C59" s="163">
        <v>205</v>
      </c>
      <c r="D59" s="163">
        <v>79</v>
      </c>
      <c r="E59" s="163">
        <v>420</v>
      </c>
      <c r="F59" s="163">
        <v>349</v>
      </c>
      <c r="G59" s="163">
        <v>535</v>
      </c>
      <c r="H59" s="163">
        <v>519</v>
      </c>
      <c r="I59" s="178">
        <f t="shared" si="26"/>
        <v>-2.9906542056074792E-2</v>
      </c>
      <c r="J59" s="162">
        <f t="shared" si="25"/>
        <v>-16</v>
      </c>
      <c r="K59" s="164">
        <f t="shared" si="24"/>
        <v>2.5226540653858323E-4</v>
      </c>
    </row>
    <row r="60" spans="2:11" x14ac:dyDescent="0.25">
      <c r="B60" s="162" t="s">
        <v>121</v>
      </c>
      <c r="C60" s="163">
        <v>135</v>
      </c>
      <c r="D60" s="163">
        <v>107</v>
      </c>
      <c r="E60" s="163">
        <v>385</v>
      </c>
      <c r="F60" s="163">
        <v>348</v>
      </c>
      <c r="G60" s="163">
        <v>390</v>
      </c>
      <c r="H60" s="163">
        <v>475</v>
      </c>
      <c r="I60" s="178">
        <f t="shared" si="26"/>
        <v>0.21794871794871784</v>
      </c>
      <c r="J60" s="162">
        <f t="shared" si="25"/>
        <v>85</v>
      </c>
      <c r="K60" s="164">
        <f t="shared" si="24"/>
        <v>2.3087874394186328E-4</v>
      </c>
    </row>
    <row r="61" spans="2:11" x14ac:dyDescent="0.25">
      <c r="B61" s="162" t="s">
        <v>130</v>
      </c>
      <c r="C61" s="163">
        <v>76</v>
      </c>
      <c r="D61" s="163">
        <v>29</v>
      </c>
      <c r="E61" s="163">
        <v>44</v>
      </c>
      <c r="F61" s="163">
        <v>151</v>
      </c>
      <c r="G61" s="163">
        <v>78</v>
      </c>
      <c r="H61" s="163">
        <v>164</v>
      </c>
      <c r="I61" s="178">
        <f t="shared" si="26"/>
        <v>1.1025641025641026</v>
      </c>
      <c r="J61" s="162">
        <f t="shared" si="25"/>
        <v>86</v>
      </c>
      <c r="K61" s="164">
        <f t="shared" si="24"/>
        <v>7.9713924224138059E-5</v>
      </c>
    </row>
    <row r="62" spans="2:11" x14ac:dyDescent="0.25">
      <c r="B62" s="162" t="s">
        <v>133</v>
      </c>
      <c r="C62" s="163">
        <v>105</v>
      </c>
      <c r="D62" s="163">
        <v>14</v>
      </c>
      <c r="E62" s="163">
        <v>89</v>
      </c>
      <c r="F62" s="163">
        <v>138</v>
      </c>
      <c r="G62" s="163">
        <v>84</v>
      </c>
      <c r="H62" s="163">
        <v>405</v>
      </c>
      <c r="I62" s="178">
        <f t="shared" si="26"/>
        <v>3.8214285714285712</v>
      </c>
      <c r="J62" s="162">
        <f t="shared" si="25"/>
        <v>321</v>
      </c>
      <c r="K62" s="164">
        <f t="shared" si="24"/>
        <v>1.9685450799253605E-4</v>
      </c>
    </row>
    <row r="63" spans="2:11" x14ac:dyDescent="0.25">
      <c r="B63" s="167" t="s">
        <v>147</v>
      </c>
      <c r="C63" s="168">
        <f t="shared" ref="C63" si="27">C55-SUM(C56:C62)</f>
        <v>2040</v>
      </c>
      <c r="D63" s="168">
        <f t="shared" ref="D63:H63" si="28">D55-SUM(D56:D62)</f>
        <v>1307</v>
      </c>
      <c r="E63" s="168">
        <f t="shared" si="28"/>
        <v>3918</v>
      </c>
      <c r="F63" s="168">
        <f t="shared" si="28"/>
        <v>5218</v>
      </c>
      <c r="G63" s="168">
        <f t="shared" si="28"/>
        <v>5279</v>
      </c>
      <c r="H63" s="168">
        <f t="shared" si="28"/>
        <v>4928</v>
      </c>
      <c r="I63" s="179">
        <f t="shared" si="26"/>
        <v>-6.6489865504830492E-2</v>
      </c>
      <c r="J63" s="167">
        <f>H63-G63</f>
        <v>-351</v>
      </c>
      <c r="K63" s="169">
        <f t="shared" si="24"/>
        <v>2.3953062108326363E-3</v>
      </c>
    </row>
    <row r="64" spans="2:11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70</v>
      </c>
      <c r="C65" s="175">
        <f t="shared" ref="C65:H65" si="29">C66+C69</f>
        <v>23335</v>
      </c>
      <c r="D65" s="175">
        <f t="shared" si="29"/>
        <v>16603</v>
      </c>
      <c r="E65" s="175">
        <f t="shared" si="29"/>
        <v>62155</v>
      </c>
      <c r="F65" s="175">
        <f t="shared" si="29"/>
        <v>82441</v>
      </c>
      <c r="G65" s="175">
        <f t="shared" si="29"/>
        <v>96861</v>
      </c>
      <c r="H65" s="175">
        <f t="shared" si="29"/>
        <v>75400</v>
      </c>
      <c r="I65" s="176">
        <f>IFERROR(H65/G65-1,"-")</f>
        <v>-0.22156492293079777</v>
      </c>
      <c r="J65" s="175">
        <f>H65-G65</f>
        <v>-21461</v>
      </c>
      <c r="K65" s="176">
        <f t="shared" ref="K65:K77" si="30">H65/H$9</f>
        <v>3.6648962722561032E-2</v>
      </c>
    </row>
    <row r="66" spans="2:11" x14ac:dyDescent="0.25">
      <c r="B66" s="158" t="s">
        <v>99</v>
      </c>
      <c r="C66" s="159">
        <v>5481</v>
      </c>
      <c r="D66" s="159">
        <v>8791</v>
      </c>
      <c r="E66" s="159">
        <v>14618</v>
      </c>
      <c r="F66" s="159">
        <v>14854</v>
      </c>
      <c r="G66" s="159">
        <v>27285</v>
      </c>
      <c r="H66" s="159">
        <v>18281</v>
      </c>
      <c r="I66" s="177">
        <f>IFERROR(H66/G66-1,"-")</f>
        <v>-0.32999816749129562</v>
      </c>
      <c r="J66" s="158">
        <f t="shared" ref="J66:J76" si="31">H66-G66</f>
        <v>-9004</v>
      </c>
      <c r="K66" s="160">
        <f t="shared" si="30"/>
        <v>8.8856722484235845E-3</v>
      </c>
    </row>
    <row r="67" spans="2:11" x14ac:dyDescent="0.25">
      <c r="B67" s="162" t="s">
        <v>105</v>
      </c>
      <c r="C67" s="163">
        <v>2199</v>
      </c>
      <c r="D67" s="163">
        <v>8533</v>
      </c>
      <c r="E67" s="163">
        <v>10990</v>
      </c>
      <c r="F67" s="163">
        <v>11125</v>
      </c>
      <c r="G67" s="163">
        <v>16363</v>
      </c>
      <c r="H67" s="163">
        <v>6550</v>
      </c>
      <c r="I67" s="178">
        <f>IFERROR(H67/G67-1,"-")</f>
        <v>-0.59970665525881561</v>
      </c>
      <c r="J67" s="162">
        <f t="shared" si="31"/>
        <v>-9813</v>
      </c>
      <c r="K67" s="164">
        <f t="shared" si="30"/>
        <v>3.1836963638299039E-3</v>
      </c>
    </row>
    <row r="68" spans="2:11" x14ac:dyDescent="0.25">
      <c r="B68" s="162" t="s">
        <v>102</v>
      </c>
      <c r="C68" s="163">
        <v>3282</v>
      </c>
      <c r="D68" s="163">
        <v>258</v>
      </c>
      <c r="E68" s="163">
        <v>3628</v>
      </c>
      <c r="F68" s="163">
        <v>3729</v>
      </c>
      <c r="G68" s="163">
        <v>10922</v>
      </c>
      <c r="H68" s="163">
        <v>11731</v>
      </c>
      <c r="I68" s="178">
        <f>IFERROR(H68/G68-1,"-")</f>
        <v>7.4070683025087014E-2</v>
      </c>
      <c r="J68" s="162">
        <f t="shared" si="31"/>
        <v>809</v>
      </c>
      <c r="K68" s="164">
        <f t="shared" si="30"/>
        <v>5.7019758845936802E-3</v>
      </c>
    </row>
    <row r="69" spans="2:11" x14ac:dyDescent="0.25">
      <c r="B69" s="158" t="s">
        <v>109</v>
      </c>
      <c r="C69" s="159">
        <v>17854</v>
      </c>
      <c r="D69" s="159">
        <v>7812</v>
      </c>
      <c r="E69" s="159">
        <v>47537</v>
      </c>
      <c r="F69" s="159">
        <v>67587</v>
      </c>
      <c r="G69" s="159">
        <v>69576</v>
      </c>
      <c r="H69" s="159">
        <v>57119</v>
      </c>
      <c r="I69" s="177">
        <f>IFERROR(H69/G69-1,"-")</f>
        <v>-0.17904162354834996</v>
      </c>
      <c r="J69" s="158">
        <f t="shared" si="31"/>
        <v>-12457</v>
      </c>
      <c r="K69" s="160">
        <f t="shared" si="30"/>
        <v>2.7763290474137448E-2</v>
      </c>
    </row>
    <row r="70" spans="2:11" x14ac:dyDescent="0.25">
      <c r="B70" s="162" t="s">
        <v>112</v>
      </c>
      <c r="C70" s="163">
        <v>7112</v>
      </c>
      <c r="D70" s="163">
        <v>869</v>
      </c>
      <c r="E70" s="163">
        <v>18994</v>
      </c>
      <c r="F70" s="163">
        <v>23900</v>
      </c>
      <c r="G70" s="163">
        <v>21936</v>
      </c>
      <c r="H70" s="163">
        <v>24121</v>
      </c>
      <c r="I70" s="178">
        <f t="shared" ref="I70:I77" si="32">IFERROR(H70/G70-1,"-")</f>
        <v>9.96079504011671E-2</v>
      </c>
      <c r="J70" s="162">
        <f t="shared" si="31"/>
        <v>2185</v>
      </c>
      <c r="K70" s="164">
        <f t="shared" si="30"/>
        <v>1.1724265647624597E-2</v>
      </c>
    </row>
    <row r="71" spans="2:11" x14ac:dyDescent="0.25">
      <c r="B71" s="162" t="s">
        <v>115</v>
      </c>
      <c r="C71" s="163">
        <v>2067</v>
      </c>
      <c r="D71" s="163">
        <v>1195</v>
      </c>
      <c r="E71" s="163">
        <v>5107</v>
      </c>
      <c r="F71" s="163">
        <v>5122</v>
      </c>
      <c r="G71" s="163">
        <v>5111</v>
      </c>
      <c r="H71" s="163">
        <v>5483</v>
      </c>
      <c r="I71" s="178">
        <f t="shared" si="32"/>
        <v>7.2784190960673012E-2</v>
      </c>
      <c r="J71" s="162">
        <f t="shared" si="31"/>
        <v>372</v>
      </c>
      <c r="K71" s="164">
        <f t="shared" si="30"/>
        <v>2.6650697958594447E-3</v>
      </c>
    </row>
    <row r="72" spans="2:11" x14ac:dyDescent="0.25">
      <c r="B72" s="162" t="s">
        <v>118</v>
      </c>
      <c r="C72" s="163">
        <v>2431</v>
      </c>
      <c r="D72" s="163">
        <v>1158</v>
      </c>
      <c r="E72" s="163">
        <v>6745</v>
      </c>
      <c r="F72" s="163">
        <v>8527</v>
      </c>
      <c r="G72" s="163">
        <v>10065</v>
      </c>
      <c r="H72" s="163">
        <v>5029</v>
      </c>
      <c r="I72" s="178">
        <f t="shared" si="32"/>
        <v>-0.50034773969200197</v>
      </c>
      <c r="J72" s="162">
        <f t="shared" si="31"/>
        <v>-5036</v>
      </c>
      <c r="K72" s="164">
        <f t="shared" si="30"/>
        <v>2.44439832270238E-3</v>
      </c>
    </row>
    <row r="73" spans="2:11" x14ac:dyDescent="0.25">
      <c r="B73" s="162" t="s">
        <v>125</v>
      </c>
      <c r="C73" s="163">
        <v>204</v>
      </c>
      <c r="D73" s="163">
        <v>415</v>
      </c>
      <c r="E73" s="163">
        <v>787</v>
      </c>
      <c r="F73" s="163">
        <v>1669</v>
      </c>
      <c r="G73" s="163">
        <v>2367</v>
      </c>
      <c r="H73" s="163">
        <v>1356</v>
      </c>
      <c r="I73" s="178">
        <f t="shared" si="32"/>
        <v>-0.42712294043092525</v>
      </c>
      <c r="J73" s="162">
        <f t="shared" si="31"/>
        <v>-1011</v>
      </c>
      <c r="K73" s="164">
        <f t="shared" si="30"/>
        <v>6.5909805638982445E-4</v>
      </c>
    </row>
    <row r="74" spans="2:11" x14ac:dyDescent="0.25">
      <c r="B74" s="162" t="s">
        <v>121</v>
      </c>
      <c r="C74" s="163">
        <v>442</v>
      </c>
      <c r="D74" s="163">
        <v>413</v>
      </c>
      <c r="E74" s="163">
        <v>1343</v>
      </c>
      <c r="F74" s="163">
        <v>1273</v>
      </c>
      <c r="G74" s="163">
        <v>1710</v>
      </c>
      <c r="H74" s="163">
        <v>1550</v>
      </c>
      <c r="I74" s="178">
        <f t="shared" si="32"/>
        <v>-9.3567251461988299E-2</v>
      </c>
      <c r="J74" s="162">
        <f t="shared" si="31"/>
        <v>-160</v>
      </c>
      <c r="K74" s="164">
        <f t="shared" si="30"/>
        <v>7.5339379602081696E-4</v>
      </c>
    </row>
    <row r="75" spans="2:11" x14ac:dyDescent="0.25">
      <c r="B75" s="162" t="s">
        <v>130</v>
      </c>
      <c r="C75" s="163">
        <v>634</v>
      </c>
      <c r="D75" s="163">
        <v>0</v>
      </c>
      <c r="E75" s="163">
        <v>878</v>
      </c>
      <c r="F75" s="163">
        <v>3180</v>
      </c>
      <c r="G75" s="163">
        <v>1641</v>
      </c>
      <c r="H75" s="163">
        <v>810</v>
      </c>
      <c r="I75" s="178">
        <f t="shared" si="32"/>
        <v>-0.50639853747714803</v>
      </c>
      <c r="J75" s="162">
        <f t="shared" si="31"/>
        <v>-831</v>
      </c>
      <c r="K75" s="164">
        <f t="shared" si="30"/>
        <v>3.9370901598507211E-4</v>
      </c>
    </row>
    <row r="76" spans="2:11" x14ac:dyDescent="0.25">
      <c r="B76" s="162" t="s">
        <v>133</v>
      </c>
      <c r="C76" s="163">
        <v>773</v>
      </c>
      <c r="D76" s="163">
        <v>0</v>
      </c>
      <c r="E76" s="163">
        <v>278</v>
      </c>
      <c r="F76" s="163">
        <v>906</v>
      </c>
      <c r="G76" s="163">
        <v>203</v>
      </c>
      <c r="H76" s="163">
        <v>521</v>
      </c>
      <c r="I76" s="178">
        <f t="shared" si="32"/>
        <v>1.5665024630541873</v>
      </c>
      <c r="J76" s="162">
        <f t="shared" si="31"/>
        <v>318</v>
      </c>
      <c r="K76" s="164">
        <f t="shared" si="30"/>
        <v>2.532375275657069E-4</v>
      </c>
    </row>
    <row r="77" spans="2:11" x14ac:dyDescent="0.25">
      <c r="B77" s="167" t="s">
        <v>147</v>
      </c>
      <c r="C77" s="168">
        <f t="shared" ref="C77" si="33">C69-SUM(C70:C76)</f>
        <v>4191</v>
      </c>
      <c r="D77" s="168">
        <f t="shared" ref="D77:H77" si="34">D69-SUM(D70:D76)</f>
        <v>3762</v>
      </c>
      <c r="E77" s="168">
        <f t="shared" si="34"/>
        <v>13405</v>
      </c>
      <c r="F77" s="168">
        <f t="shared" si="34"/>
        <v>23010</v>
      </c>
      <c r="G77" s="168">
        <f t="shared" si="34"/>
        <v>26543</v>
      </c>
      <c r="H77" s="168">
        <f t="shared" si="34"/>
        <v>18249</v>
      </c>
      <c r="I77" s="179">
        <f t="shared" si="32"/>
        <v>-0.31247409863240783</v>
      </c>
      <c r="J77" s="167">
        <f>H77-G77</f>
        <v>-8294</v>
      </c>
      <c r="K77" s="169">
        <f t="shared" si="30"/>
        <v>8.8701183119896058E-3</v>
      </c>
    </row>
    <row r="78" spans="2:11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70</v>
      </c>
      <c r="C79" s="175">
        <f t="shared" ref="C79:H79" si="35">C80+C83</f>
        <v>116219</v>
      </c>
      <c r="D79" s="175">
        <f t="shared" si="35"/>
        <v>51204</v>
      </c>
      <c r="E79" s="175">
        <f t="shared" si="35"/>
        <v>261325</v>
      </c>
      <c r="F79" s="175">
        <f t="shared" si="35"/>
        <v>306518</v>
      </c>
      <c r="G79" s="175">
        <f t="shared" si="35"/>
        <v>353422</v>
      </c>
      <c r="H79" s="175">
        <f t="shared" si="35"/>
        <v>351603</v>
      </c>
      <c r="I79" s="176">
        <f>IFERROR(H79/G79-1,"-")</f>
        <v>-5.1468216466433736E-3</v>
      </c>
      <c r="J79" s="175">
        <f>H79-G79</f>
        <v>-1819</v>
      </c>
      <c r="K79" s="176">
        <f t="shared" ref="K79:K91" si="36">H79/H$9</f>
        <v>0.17090033474987568</v>
      </c>
    </row>
    <row r="80" spans="2:11" x14ac:dyDescent="0.25">
      <c r="B80" s="158" t="s">
        <v>99</v>
      </c>
      <c r="C80" s="159">
        <v>40712</v>
      </c>
      <c r="D80" s="159">
        <v>28768</v>
      </c>
      <c r="E80" s="159">
        <v>126313</v>
      </c>
      <c r="F80" s="159">
        <v>135317</v>
      </c>
      <c r="G80" s="159">
        <v>140222</v>
      </c>
      <c r="H80" s="159">
        <v>140453</v>
      </c>
      <c r="I80" s="177">
        <f>IFERROR(H80/G80-1,"-")</f>
        <v>1.6473877137681558E-3</v>
      </c>
      <c r="J80" s="158">
        <f t="shared" ref="J80:J90" si="37">H80-G80</f>
        <v>231</v>
      </c>
      <c r="K80" s="160">
        <f t="shared" si="36"/>
        <v>6.8268657311297942E-2</v>
      </c>
    </row>
    <row r="81" spans="2:11" x14ac:dyDescent="0.25">
      <c r="B81" s="162" t="s">
        <v>105</v>
      </c>
      <c r="C81" s="163">
        <v>6804</v>
      </c>
      <c r="D81" s="163">
        <v>11711</v>
      </c>
      <c r="E81" s="163">
        <v>29255</v>
      </c>
      <c r="F81" s="163">
        <v>26951</v>
      </c>
      <c r="G81" s="163">
        <v>34210</v>
      </c>
      <c r="H81" s="163">
        <v>28649</v>
      </c>
      <c r="I81" s="178">
        <f>IFERROR(H81/G81-1,"-")</f>
        <v>-0.16255480853551596</v>
      </c>
      <c r="J81" s="162">
        <f t="shared" si="37"/>
        <v>-5561</v>
      </c>
      <c r="K81" s="164">
        <f t="shared" si="36"/>
        <v>1.3925147653032507E-2</v>
      </c>
    </row>
    <row r="82" spans="2:11" x14ac:dyDescent="0.25">
      <c r="B82" s="162" t="s">
        <v>102</v>
      </c>
      <c r="C82" s="163">
        <v>33908</v>
      </c>
      <c r="D82" s="163">
        <v>17057</v>
      </c>
      <c r="E82" s="163">
        <v>97058</v>
      </c>
      <c r="F82" s="163">
        <v>108366</v>
      </c>
      <c r="G82" s="163">
        <v>106012</v>
      </c>
      <c r="H82" s="163">
        <v>111804</v>
      </c>
      <c r="I82" s="178">
        <f>IFERROR(H82/G82-1,"-")</f>
        <v>5.4635324302909183E-2</v>
      </c>
      <c r="J82" s="162">
        <f t="shared" si="37"/>
        <v>5792</v>
      </c>
      <c r="K82" s="164">
        <f t="shared" si="36"/>
        <v>5.4343509658265433E-2</v>
      </c>
    </row>
    <row r="83" spans="2:11" x14ac:dyDescent="0.25">
      <c r="B83" s="158" t="s">
        <v>109</v>
      </c>
      <c r="C83" s="159">
        <v>75507</v>
      </c>
      <c r="D83" s="159">
        <v>22436</v>
      </c>
      <c r="E83" s="159">
        <v>135012</v>
      </c>
      <c r="F83" s="159">
        <v>171201</v>
      </c>
      <c r="G83" s="159">
        <v>213200</v>
      </c>
      <c r="H83" s="159">
        <v>211150</v>
      </c>
      <c r="I83" s="177">
        <f>IFERROR(H83/G83-1,"-")</f>
        <v>-9.6153846153845812E-3</v>
      </c>
      <c r="J83" s="158">
        <f t="shared" si="37"/>
        <v>-2050</v>
      </c>
      <c r="K83" s="160">
        <f t="shared" si="36"/>
        <v>0.10263167743857775</v>
      </c>
    </row>
    <row r="84" spans="2:11" x14ac:dyDescent="0.25">
      <c r="B84" s="162" t="s">
        <v>112</v>
      </c>
      <c r="C84" s="163">
        <v>14988</v>
      </c>
      <c r="D84" s="163">
        <v>1739</v>
      </c>
      <c r="E84" s="163">
        <v>25869</v>
      </c>
      <c r="F84" s="163">
        <v>35236</v>
      </c>
      <c r="G84" s="163">
        <v>44273</v>
      </c>
      <c r="H84" s="163">
        <v>45270</v>
      </c>
      <c r="I84" s="178">
        <f t="shared" ref="I84:I91" si="38">IFERROR(H84/G84-1,"-")</f>
        <v>2.2519368463849387E-2</v>
      </c>
      <c r="J84" s="162">
        <f t="shared" si="37"/>
        <v>997</v>
      </c>
      <c r="K84" s="164">
        <f t="shared" si="36"/>
        <v>2.2003959448943476E-2</v>
      </c>
    </row>
    <row r="85" spans="2:11" x14ac:dyDescent="0.25">
      <c r="B85" s="162" t="s">
        <v>115</v>
      </c>
      <c r="C85" s="163">
        <v>28410</v>
      </c>
      <c r="D85" s="163">
        <v>4591</v>
      </c>
      <c r="E85" s="163">
        <v>45618</v>
      </c>
      <c r="F85" s="163">
        <v>56194</v>
      </c>
      <c r="G85" s="163">
        <v>64305</v>
      </c>
      <c r="H85" s="163">
        <v>61882</v>
      </c>
      <c r="I85" s="178">
        <f t="shared" si="38"/>
        <v>-3.7679807168960466E-2</v>
      </c>
      <c r="J85" s="162">
        <f t="shared" si="37"/>
        <v>-2423</v>
      </c>
      <c r="K85" s="164">
        <f t="shared" si="36"/>
        <v>3.0078396700232386E-2</v>
      </c>
    </row>
    <row r="86" spans="2:11" x14ac:dyDescent="0.25">
      <c r="B86" s="162" t="s">
        <v>118</v>
      </c>
      <c r="C86" s="163">
        <v>5054</v>
      </c>
      <c r="D86" s="163">
        <v>4527</v>
      </c>
      <c r="E86" s="163">
        <v>13053</v>
      </c>
      <c r="F86" s="163">
        <v>17101</v>
      </c>
      <c r="G86" s="163">
        <v>26155</v>
      </c>
      <c r="H86" s="163">
        <v>23341</v>
      </c>
      <c r="I86" s="178">
        <f t="shared" si="38"/>
        <v>-0.10758937105715927</v>
      </c>
      <c r="J86" s="162">
        <f t="shared" si="37"/>
        <v>-2814</v>
      </c>
      <c r="K86" s="164">
        <f t="shared" si="36"/>
        <v>1.134513844704638E-2</v>
      </c>
    </row>
    <row r="87" spans="2:11" x14ac:dyDescent="0.25">
      <c r="B87" s="162" t="s">
        <v>125</v>
      </c>
      <c r="C87" s="163">
        <v>1174</v>
      </c>
      <c r="D87" s="163">
        <v>317</v>
      </c>
      <c r="E87" s="163">
        <v>2872</v>
      </c>
      <c r="F87" s="163">
        <v>2743</v>
      </c>
      <c r="G87" s="163">
        <v>4984</v>
      </c>
      <c r="H87" s="163">
        <v>5561</v>
      </c>
      <c r="I87" s="178">
        <f t="shared" si="38"/>
        <v>0.1157704654895666</v>
      </c>
      <c r="J87" s="162">
        <f t="shared" si="37"/>
        <v>577</v>
      </c>
      <c r="K87" s="164">
        <f t="shared" si="36"/>
        <v>2.7029825159172668E-3</v>
      </c>
    </row>
    <row r="88" spans="2:11" x14ac:dyDescent="0.25">
      <c r="B88" s="162" t="s">
        <v>121</v>
      </c>
      <c r="C88" s="163">
        <v>993</v>
      </c>
      <c r="D88" s="163">
        <v>578</v>
      </c>
      <c r="E88" s="163">
        <v>2521</v>
      </c>
      <c r="F88" s="163">
        <v>2444</v>
      </c>
      <c r="G88" s="163">
        <v>3231</v>
      </c>
      <c r="H88" s="163">
        <v>3401</v>
      </c>
      <c r="I88" s="178">
        <f t="shared" si="38"/>
        <v>5.2615289384091657E-2</v>
      </c>
      <c r="J88" s="162">
        <f t="shared" si="37"/>
        <v>170</v>
      </c>
      <c r="K88" s="164">
        <f t="shared" si="36"/>
        <v>1.6530918066237411E-3</v>
      </c>
    </row>
    <row r="89" spans="2:11" x14ac:dyDescent="0.25">
      <c r="B89" s="162" t="s">
        <v>130</v>
      </c>
      <c r="C89" s="163">
        <v>1688</v>
      </c>
      <c r="D89" s="163">
        <v>51</v>
      </c>
      <c r="E89" s="163">
        <v>1683</v>
      </c>
      <c r="F89" s="163">
        <v>2431</v>
      </c>
      <c r="G89" s="163">
        <v>2391</v>
      </c>
      <c r="H89" s="163">
        <v>2487</v>
      </c>
      <c r="I89" s="178">
        <f t="shared" si="38"/>
        <v>4.0150564617315032E-2</v>
      </c>
      <c r="J89" s="162">
        <f t="shared" si="37"/>
        <v>96</v>
      </c>
      <c r="K89" s="164">
        <f t="shared" si="36"/>
        <v>1.2088324972282399E-3</v>
      </c>
    </row>
    <row r="90" spans="2:11" x14ac:dyDescent="0.25">
      <c r="B90" s="162" t="s">
        <v>133</v>
      </c>
      <c r="C90" s="163">
        <v>2253</v>
      </c>
      <c r="D90" s="163">
        <v>200</v>
      </c>
      <c r="E90" s="163">
        <v>1415</v>
      </c>
      <c r="F90" s="163">
        <v>2449</v>
      </c>
      <c r="G90" s="163">
        <v>2913</v>
      </c>
      <c r="H90" s="163">
        <v>2058</v>
      </c>
      <c r="I90" s="178">
        <f t="shared" si="38"/>
        <v>-0.2935118434603502</v>
      </c>
      <c r="J90" s="162">
        <f t="shared" si="37"/>
        <v>-855</v>
      </c>
      <c r="K90" s="164">
        <f t="shared" si="36"/>
        <v>1.0003125369102202E-3</v>
      </c>
    </row>
    <row r="91" spans="2:11" x14ac:dyDescent="0.25">
      <c r="B91" s="167" t="s">
        <v>147</v>
      </c>
      <c r="C91" s="168">
        <f t="shared" ref="C91" si="39">C83-SUM(C84:C90)</f>
        <v>20947</v>
      </c>
      <c r="D91" s="168">
        <f t="shared" ref="D91:H91" si="40">D83-SUM(D84:D90)</f>
        <v>10433</v>
      </c>
      <c r="E91" s="168">
        <f t="shared" si="40"/>
        <v>41981</v>
      </c>
      <c r="F91" s="168">
        <f t="shared" si="40"/>
        <v>52603</v>
      </c>
      <c r="G91" s="168">
        <f t="shared" si="40"/>
        <v>64948</v>
      </c>
      <c r="H91" s="168">
        <f t="shared" si="40"/>
        <v>67150</v>
      </c>
      <c r="I91" s="179">
        <f t="shared" si="38"/>
        <v>3.3904046313974145E-2</v>
      </c>
      <c r="J91" s="167">
        <f>H91-G91</f>
        <v>2202</v>
      </c>
      <c r="K91" s="169">
        <f t="shared" si="36"/>
        <v>3.2638963485676041E-2</v>
      </c>
    </row>
    <row r="92" spans="2:11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70</v>
      </c>
      <c r="C93" s="175">
        <f t="shared" ref="C93:H93" si="41">C94+C97</f>
        <v>12754</v>
      </c>
      <c r="D93" s="175">
        <f t="shared" si="41"/>
        <v>11802</v>
      </c>
      <c r="E93" s="175">
        <f t="shared" si="41"/>
        <v>24671</v>
      </c>
      <c r="F93" s="175">
        <f t="shared" si="41"/>
        <v>30683</v>
      </c>
      <c r="G93" s="175">
        <f t="shared" si="41"/>
        <v>29198</v>
      </c>
      <c r="H93" s="175">
        <f t="shared" si="41"/>
        <v>28272</v>
      </c>
      <c r="I93" s="176">
        <f>IFERROR(H93/G93-1,"-")</f>
        <v>-3.1714500993218708E-2</v>
      </c>
      <c r="J93" s="175">
        <f>H93-G93</f>
        <v>-926</v>
      </c>
      <c r="K93" s="176">
        <f t="shared" ref="K93:K105" si="42">H93/H$9</f>
        <v>1.3741902839419702E-2</v>
      </c>
    </row>
    <row r="94" spans="2:11" x14ac:dyDescent="0.25">
      <c r="B94" s="158" t="s">
        <v>99</v>
      </c>
      <c r="C94" s="159">
        <v>7454</v>
      </c>
      <c r="D94" s="159">
        <v>7418</v>
      </c>
      <c r="E94" s="159">
        <v>15383</v>
      </c>
      <c r="F94" s="159">
        <v>19920</v>
      </c>
      <c r="G94" s="159">
        <v>16896</v>
      </c>
      <c r="H94" s="159">
        <v>16644</v>
      </c>
      <c r="I94" s="177">
        <f>IFERROR(H94/G94-1,"-")</f>
        <v>-1.4914772727272707E-2</v>
      </c>
      <c r="J94" s="158">
        <f t="shared" ref="J94:J104" si="43">H94-G94</f>
        <v>-252</v>
      </c>
      <c r="K94" s="160">
        <f t="shared" si="42"/>
        <v>8.0899911877228888E-3</v>
      </c>
    </row>
    <row r="95" spans="2:11" x14ac:dyDescent="0.25">
      <c r="B95" s="162" t="s">
        <v>105</v>
      </c>
      <c r="C95" s="163">
        <v>4239</v>
      </c>
      <c r="D95" s="163">
        <v>4253</v>
      </c>
      <c r="E95" s="163">
        <v>7500</v>
      </c>
      <c r="F95" s="163">
        <v>5955</v>
      </c>
      <c r="G95" s="163">
        <v>4664</v>
      </c>
      <c r="H95" s="163">
        <v>5394</v>
      </c>
      <c r="I95" s="178">
        <f>IFERROR(H95/G95-1,"-")</f>
        <v>0.15651801029159529</v>
      </c>
      <c r="J95" s="162">
        <f t="shared" si="43"/>
        <v>730</v>
      </c>
      <c r="K95" s="164">
        <f t="shared" si="42"/>
        <v>2.6218104101524433E-3</v>
      </c>
    </row>
    <row r="96" spans="2:11" x14ac:dyDescent="0.25">
      <c r="B96" s="162" t="s">
        <v>102</v>
      </c>
      <c r="C96" s="163">
        <v>3215</v>
      </c>
      <c r="D96" s="163">
        <v>3165</v>
      </c>
      <c r="E96" s="163">
        <v>7883</v>
      </c>
      <c r="F96" s="163">
        <v>13965</v>
      </c>
      <c r="G96" s="163">
        <v>12232</v>
      </c>
      <c r="H96" s="163">
        <v>11250</v>
      </c>
      <c r="I96" s="178">
        <f>IFERROR(H96/G96-1,"-")</f>
        <v>-8.0281229561805056E-2</v>
      </c>
      <c r="J96" s="162">
        <f t="shared" si="43"/>
        <v>-982</v>
      </c>
      <c r="K96" s="164">
        <f t="shared" si="42"/>
        <v>5.468180777570446E-3</v>
      </c>
    </row>
    <row r="97" spans="2:11" x14ac:dyDescent="0.25">
      <c r="B97" s="158" t="s">
        <v>109</v>
      </c>
      <c r="C97" s="159">
        <v>5300</v>
      </c>
      <c r="D97" s="159">
        <v>4384</v>
      </c>
      <c r="E97" s="159">
        <v>9288</v>
      </c>
      <c r="F97" s="159">
        <v>10763</v>
      </c>
      <c r="G97" s="159">
        <v>12302</v>
      </c>
      <c r="H97" s="159">
        <v>11628</v>
      </c>
      <c r="I97" s="177">
        <f>IFERROR(H97/G97-1,"-")</f>
        <v>-5.47878393757113E-2</v>
      </c>
      <c r="J97" s="158">
        <f t="shared" si="43"/>
        <v>-674</v>
      </c>
      <c r="K97" s="160">
        <f t="shared" si="42"/>
        <v>5.6519116516968127E-3</v>
      </c>
    </row>
    <row r="98" spans="2:11" x14ac:dyDescent="0.25">
      <c r="B98" s="162" t="s">
        <v>112</v>
      </c>
      <c r="C98" s="163">
        <v>994</v>
      </c>
      <c r="D98" s="163">
        <v>145</v>
      </c>
      <c r="E98" s="163">
        <v>1307</v>
      </c>
      <c r="F98" s="163">
        <v>1561</v>
      </c>
      <c r="G98" s="163">
        <v>1845</v>
      </c>
      <c r="H98" s="163">
        <v>1552</v>
      </c>
      <c r="I98" s="178">
        <f t="shared" ref="I98:I105" si="44">IFERROR(H98/G98-1,"-")</f>
        <v>-0.1588075880758808</v>
      </c>
      <c r="J98" s="162">
        <f t="shared" si="43"/>
        <v>-293</v>
      </c>
      <c r="K98" s="164">
        <f t="shared" si="42"/>
        <v>7.5436591704794063E-4</v>
      </c>
    </row>
    <row r="99" spans="2:11" x14ac:dyDescent="0.25">
      <c r="B99" s="162" t="s">
        <v>115</v>
      </c>
      <c r="C99" s="163">
        <v>1071</v>
      </c>
      <c r="D99" s="163">
        <v>659</v>
      </c>
      <c r="E99" s="163">
        <v>1843</v>
      </c>
      <c r="F99" s="163">
        <v>2024</v>
      </c>
      <c r="G99" s="163">
        <v>2489</v>
      </c>
      <c r="H99" s="163">
        <v>2173</v>
      </c>
      <c r="I99" s="178">
        <f t="shared" si="44"/>
        <v>-0.12695861791884289</v>
      </c>
      <c r="J99" s="162">
        <f t="shared" si="43"/>
        <v>-316</v>
      </c>
      <c r="K99" s="164">
        <f t="shared" si="42"/>
        <v>1.0562094959698292E-3</v>
      </c>
    </row>
    <row r="100" spans="2:11" x14ac:dyDescent="0.25">
      <c r="B100" s="162" t="s">
        <v>118</v>
      </c>
      <c r="C100" s="163">
        <v>1161</v>
      </c>
      <c r="D100" s="163">
        <v>1852</v>
      </c>
      <c r="E100" s="163">
        <v>1779</v>
      </c>
      <c r="F100" s="163">
        <v>2117</v>
      </c>
      <c r="G100" s="163">
        <v>2082</v>
      </c>
      <c r="H100" s="163">
        <v>2030</v>
      </c>
      <c r="I100" s="178">
        <f t="shared" si="44"/>
        <v>-2.4975984630163262E-2</v>
      </c>
      <c r="J100" s="162">
        <f t="shared" si="43"/>
        <v>-52</v>
      </c>
      <c r="K100" s="164">
        <f t="shared" si="42"/>
        <v>9.8670284253048928E-4</v>
      </c>
    </row>
    <row r="101" spans="2:11" x14ac:dyDescent="0.25">
      <c r="B101" s="162" t="s">
        <v>125</v>
      </c>
      <c r="C101" s="163">
        <v>265</v>
      </c>
      <c r="D101" s="163">
        <v>84</v>
      </c>
      <c r="E101" s="163">
        <v>672</v>
      </c>
      <c r="F101" s="163">
        <v>531</v>
      </c>
      <c r="G101" s="163">
        <v>598</v>
      </c>
      <c r="H101" s="163">
        <v>576</v>
      </c>
      <c r="I101" s="178">
        <f t="shared" si="44"/>
        <v>-3.6789297658862852E-2</v>
      </c>
      <c r="J101" s="162">
        <f t="shared" si="43"/>
        <v>-22</v>
      </c>
      <c r="K101" s="164">
        <f t="shared" si="42"/>
        <v>2.7997085581160685E-4</v>
      </c>
    </row>
    <row r="102" spans="2:11" x14ac:dyDescent="0.25">
      <c r="B102" s="162" t="s">
        <v>121</v>
      </c>
      <c r="C102" s="163">
        <v>132</v>
      </c>
      <c r="D102" s="163">
        <v>154</v>
      </c>
      <c r="E102" s="163">
        <v>373</v>
      </c>
      <c r="F102" s="163">
        <v>293</v>
      </c>
      <c r="G102" s="163">
        <v>514</v>
      </c>
      <c r="H102" s="163">
        <v>484</v>
      </c>
      <c r="I102" s="178">
        <f t="shared" si="44"/>
        <v>-5.8365758754863828E-2</v>
      </c>
      <c r="J102" s="162">
        <f t="shared" si="43"/>
        <v>-30</v>
      </c>
      <c r="K102" s="164">
        <f t="shared" si="42"/>
        <v>2.3525328856391963E-4</v>
      </c>
    </row>
    <row r="103" spans="2:11" x14ac:dyDescent="0.25">
      <c r="B103" s="162" t="s">
        <v>130</v>
      </c>
      <c r="C103" s="163">
        <v>112</v>
      </c>
      <c r="D103" s="163">
        <v>17</v>
      </c>
      <c r="E103" s="163">
        <v>182</v>
      </c>
      <c r="F103" s="163">
        <v>87</v>
      </c>
      <c r="G103" s="163">
        <v>151</v>
      </c>
      <c r="H103" s="163">
        <v>128</v>
      </c>
      <c r="I103" s="178">
        <f t="shared" si="44"/>
        <v>-0.15231788079470199</v>
      </c>
      <c r="J103" s="162">
        <f t="shared" si="43"/>
        <v>-23</v>
      </c>
      <c r="K103" s="164">
        <f t="shared" si="42"/>
        <v>6.2215745735912624E-5</v>
      </c>
    </row>
    <row r="104" spans="2:11" x14ac:dyDescent="0.25">
      <c r="B104" s="162" t="s">
        <v>133</v>
      </c>
      <c r="C104" s="163">
        <v>61</v>
      </c>
      <c r="D104" s="163">
        <v>42</v>
      </c>
      <c r="E104" s="163">
        <v>99</v>
      </c>
      <c r="F104" s="163">
        <v>155</v>
      </c>
      <c r="G104" s="163">
        <v>265</v>
      </c>
      <c r="H104" s="163">
        <v>143</v>
      </c>
      <c r="I104" s="178">
        <f t="shared" si="44"/>
        <v>-0.46037735849056605</v>
      </c>
      <c r="J104" s="162">
        <f t="shared" si="43"/>
        <v>-122</v>
      </c>
      <c r="K104" s="164">
        <f t="shared" si="42"/>
        <v>6.9506653439339891E-5</v>
      </c>
    </row>
    <row r="105" spans="2:11" x14ac:dyDescent="0.25">
      <c r="B105" s="167" t="s">
        <v>147</v>
      </c>
      <c r="C105" s="168">
        <f t="shared" ref="C105" si="45">C97-SUM(C98:C104)</f>
        <v>1504</v>
      </c>
      <c r="D105" s="168">
        <f t="shared" ref="D105:H105" si="46">D97-SUM(D98:D104)</f>
        <v>1431</v>
      </c>
      <c r="E105" s="168">
        <f t="shared" si="46"/>
        <v>3033</v>
      </c>
      <c r="F105" s="168">
        <f t="shared" si="46"/>
        <v>3995</v>
      </c>
      <c r="G105" s="168">
        <f t="shared" si="46"/>
        <v>4358</v>
      </c>
      <c r="H105" s="168">
        <f t="shared" si="46"/>
        <v>4542</v>
      </c>
      <c r="I105" s="179">
        <f t="shared" si="44"/>
        <v>4.222120238641569E-2</v>
      </c>
      <c r="J105" s="167">
        <f>H105-G105</f>
        <v>184</v>
      </c>
      <c r="K105" s="169">
        <f t="shared" si="42"/>
        <v>2.2076868525977749E-3</v>
      </c>
    </row>
    <row r="106" spans="2:11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70</v>
      </c>
      <c r="C107" s="175">
        <f t="shared" ref="C107:H107" si="47">C108+C111</f>
        <v>22627</v>
      </c>
      <c r="D107" s="175">
        <f t="shared" si="47"/>
        <v>30374</v>
      </c>
      <c r="E107" s="175">
        <f t="shared" si="47"/>
        <v>79606</v>
      </c>
      <c r="F107" s="175">
        <f t="shared" si="47"/>
        <v>111862</v>
      </c>
      <c r="G107" s="175">
        <f t="shared" si="47"/>
        <v>103725</v>
      </c>
      <c r="H107" s="175">
        <f t="shared" si="47"/>
        <v>112596</v>
      </c>
      <c r="I107" s="176">
        <f>IFERROR(H107/G107-1,"-")</f>
        <v>8.5524222704266073E-2</v>
      </c>
      <c r="J107" s="175">
        <f>H107-G107</f>
        <v>8871</v>
      </c>
      <c r="K107" s="176">
        <f t="shared" ref="K107:K119" si="48">H107/H$9</f>
        <v>5.4728469585006392E-2</v>
      </c>
    </row>
    <row r="108" spans="2:11" x14ac:dyDescent="0.25">
      <c r="B108" s="158" t="s">
        <v>99</v>
      </c>
      <c r="C108" s="159">
        <v>5441</v>
      </c>
      <c r="D108" s="159">
        <v>18405</v>
      </c>
      <c r="E108" s="159">
        <v>16402</v>
      </c>
      <c r="F108" s="159">
        <v>21854</v>
      </c>
      <c r="G108" s="159">
        <v>20614</v>
      </c>
      <c r="H108" s="159">
        <v>22311</v>
      </c>
      <c r="I108" s="177">
        <f>IFERROR(H108/G108-1,"-")</f>
        <v>8.2322693315222573E-2</v>
      </c>
      <c r="J108" s="158">
        <f t="shared" ref="J108:J118" si="49">H108-G108</f>
        <v>1697</v>
      </c>
      <c r="K108" s="160">
        <f t="shared" si="48"/>
        <v>1.0844496118077708E-2</v>
      </c>
    </row>
    <row r="109" spans="2:11" x14ac:dyDescent="0.25">
      <c r="B109" s="162" t="s">
        <v>105</v>
      </c>
      <c r="C109" s="163">
        <v>273</v>
      </c>
      <c r="D109" s="163">
        <v>13340</v>
      </c>
      <c r="E109" s="163">
        <v>5588</v>
      </c>
      <c r="F109" s="163">
        <v>8088</v>
      </c>
      <c r="G109" s="163">
        <v>5528</v>
      </c>
      <c r="H109" s="163">
        <v>6995</v>
      </c>
      <c r="I109" s="178">
        <f>IFERROR(H109/G109-1,"-")</f>
        <v>0.26537626628075262</v>
      </c>
      <c r="J109" s="162">
        <f t="shared" si="49"/>
        <v>1467</v>
      </c>
      <c r="K109" s="164">
        <f t="shared" si="48"/>
        <v>3.3999932923649127E-3</v>
      </c>
    </row>
    <row r="110" spans="2:11" x14ac:dyDescent="0.25">
      <c r="B110" s="162" t="s">
        <v>102</v>
      </c>
      <c r="C110" s="163">
        <v>5168</v>
      </c>
      <c r="D110" s="163">
        <v>5065</v>
      </c>
      <c r="E110" s="163">
        <v>10814</v>
      </c>
      <c r="F110" s="163">
        <v>13766</v>
      </c>
      <c r="G110" s="163">
        <v>15086</v>
      </c>
      <c r="H110" s="163">
        <v>15316</v>
      </c>
      <c r="I110" s="178">
        <f>IFERROR(H110/G110-1,"-")</f>
        <v>1.5245923372663395E-2</v>
      </c>
      <c r="J110" s="162">
        <f t="shared" si="49"/>
        <v>230</v>
      </c>
      <c r="K110" s="164">
        <f t="shared" si="48"/>
        <v>7.4445028257127954E-3</v>
      </c>
    </row>
    <row r="111" spans="2:11" x14ac:dyDescent="0.25">
      <c r="B111" s="158" t="s">
        <v>109</v>
      </c>
      <c r="C111" s="159">
        <v>17186</v>
      </c>
      <c r="D111" s="159">
        <v>11969</v>
      </c>
      <c r="E111" s="159">
        <v>63204</v>
      </c>
      <c r="F111" s="159">
        <v>90008</v>
      </c>
      <c r="G111" s="159">
        <v>83111</v>
      </c>
      <c r="H111" s="159">
        <v>90285</v>
      </c>
      <c r="I111" s="177">
        <f>IFERROR(H111/G111-1,"-")</f>
        <v>8.6318297216974926E-2</v>
      </c>
      <c r="J111" s="158">
        <f t="shared" si="49"/>
        <v>7174</v>
      </c>
      <c r="K111" s="160">
        <f t="shared" si="48"/>
        <v>4.3883973466928683E-2</v>
      </c>
    </row>
    <row r="112" spans="2:11" x14ac:dyDescent="0.25">
      <c r="B112" s="162" t="s">
        <v>112</v>
      </c>
      <c r="C112" s="163">
        <v>9701</v>
      </c>
      <c r="D112" s="163">
        <v>1375</v>
      </c>
      <c r="E112" s="163">
        <v>36083</v>
      </c>
      <c r="F112" s="163">
        <v>58680</v>
      </c>
      <c r="G112" s="163">
        <v>50875</v>
      </c>
      <c r="H112" s="163">
        <v>53064</v>
      </c>
      <c r="I112" s="178">
        <f t="shared" ref="I112:I119" si="50">IFERROR(H112/G112-1,"-")</f>
        <v>4.3027027027026987E-2</v>
      </c>
      <c r="J112" s="162">
        <f t="shared" si="49"/>
        <v>2189</v>
      </c>
      <c r="K112" s="164">
        <f t="shared" si="48"/>
        <v>2.5792315091644279E-2</v>
      </c>
    </row>
    <row r="113" spans="2:11" x14ac:dyDescent="0.25">
      <c r="B113" s="162" t="s">
        <v>115</v>
      </c>
      <c r="C113" s="163">
        <v>1353</v>
      </c>
      <c r="D113" s="163">
        <v>3614</v>
      </c>
      <c r="E113" s="163">
        <v>3239</v>
      </c>
      <c r="F113" s="163">
        <v>4324</v>
      </c>
      <c r="G113" s="163">
        <v>3803</v>
      </c>
      <c r="H113" s="163">
        <v>4507</v>
      </c>
      <c r="I113" s="178">
        <f t="shared" si="50"/>
        <v>0.18511701288456472</v>
      </c>
      <c r="J113" s="162">
        <f t="shared" si="49"/>
        <v>704</v>
      </c>
      <c r="K113" s="164">
        <f t="shared" si="48"/>
        <v>2.1906747346231111E-3</v>
      </c>
    </row>
    <row r="114" spans="2:11" x14ac:dyDescent="0.25">
      <c r="B114" s="162" t="s">
        <v>118</v>
      </c>
      <c r="C114" s="163">
        <v>895</v>
      </c>
      <c r="D114" s="163">
        <v>2386</v>
      </c>
      <c r="E114" s="163">
        <v>4047</v>
      </c>
      <c r="F114" s="163">
        <v>7774</v>
      </c>
      <c r="G114" s="163">
        <v>5668</v>
      </c>
      <c r="H114" s="163">
        <v>7265</v>
      </c>
      <c r="I114" s="178">
        <f t="shared" si="50"/>
        <v>0.28175723359209592</v>
      </c>
      <c r="J114" s="162">
        <f t="shared" si="49"/>
        <v>1597</v>
      </c>
      <c r="K114" s="164">
        <f t="shared" si="48"/>
        <v>3.5312296310266037E-3</v>
      </c>
    </row>
    <row r="115" spans="2:11" x14ac:dyDescent="0.25">
      <c r="B115" s="162" t="s">
        <v>125</v>
      </c>
      <c r="C115" s="163">
        <v>429</v>
      </c>
      <c r="D115" s="163">
        <v>718</v>
      </c>
      <c r="E115" s="163">
        <v>3460</v>
      </c>
      <c r="F115" s="163">
        <v>2844</v>
      </c>
      <c r="G115" s="163">
        <v>3264</v>
      </c>
      <c r="H115" s="163">
        <v>3266</v>
      </c>
      <c r="I115" s="178">
        <f t="shared" si="50"/>
        <v>6.1274509803932453E-4</v>
      </c>
      <c r="J115" s="162">
        <f t="shared" si="49"/>
        <v>2</v>
      </c>
      <c r="K115" s="164">
        <f t="shared" si="48"/>
        <v>1.5874736372928956E-3</v>
      </c>
    </row>
    <row r="116" spans="2:11" x14ac:dyDescent="0.25">
      <c r="B116" s="162" t="s">
        <v>121</v>
      </c>
      <c r="C116" s="163">
        <v>623</v>
      </c>
      <c r="D116" s="163">
        <v>963</v>
      </c>
      <c r="E116" s="163">
        <v>2207</v>
      </c>
      <c r="F116" s="163">
        <v>2103</v>
      </c>
      <c r="G116" s="163">
        <v>2457</v>
      </c>
      <c r="H116" s="163">
        <v>2247</v>
      </c>
      <c r="I116" s="178">
        <f t="shared" si="50"/>
        <v>-8.54700854700855E-2</v>
      </c>
      <c r="J116" s="162">
        <f t="shared" si="49"/>
        <v>-210</v>
      </c>
      <c r="K116" s="164">
        <f t="shared" si="48"/>
        <v>1.0921779739734038E-3</v>
      </c>
    </row>
    <row r="117" spans="2:11" x14ac:dyDescent="0.25">
      <c r="B117" s="162" t="s">
        <v>130</v>
      </c>
      <c r="C117" s="163">
        <v>206</v>
      </c>
      <c r="D117" s="163">
        <v>10</v>
      </c>
      <c r="E117" s="163">
        <v>419</v>
      </c>
      <c r="F117" s="163">
        <v>590</v>
      </c>
      <c r="G117" s="163">
        <v>813</v>
      </c>
      <c r="H117" s="163">
        <v>783</v>
      </c>
      <c r="I117" s="178">
        <f t="shared" si="50"/>
        <v>-3.6900369003690092E-2</v>
      </c>
      <c r="J117" s="162">
        <f t="shared" si="49"/>
        <v>-30</v>
      </c>
      <c r="K117" s="164">
        <f t="shared" si="48"/>
        <v>3.8058538211890305E-4</v>
      </c>
    </row>
    <row r="118" spans="2:11" x14ac:dyDescent="0.25">
      <c r="B118" s="162" t="s">
        <v>133</v>
      </c>
      <c r="C118" s="163">
        <v>526</v>
      </c>
      <c r="D118" s="163">
        <v>16</v>
      </c>
      <c r="E118" s="163">
        <v>623</v>
      </c>
      <c r="F118" s="163">
        <v>373</v>
      </c>
      <c r="G118" s="163">
        <v>1010</v>
      </c>
      <c r="H118" s="163">
        <v>661</v>
      </c>
      <c r="I118" s="178">
        <f t="shared" si="50"/>
        <v>-0.34554455445544552</v>
      </c>
      <c r="J118" s="162">
        <f t="shared" si="49"/>
        <v>-349</v>
      </c>
      <c r="K118" s="164">
        <f t="shared" si="48"/>
        <v>3.212859994643613E-4</v>
      </c>
    </row>
    <row r="119" spans="2:11" x14ac:dyDescent="0.25">
      <c r="B119" s="167" t="s">
        <v>147</v>
      </c>
      <c r="C119" s="168">
        <f t="shared" ref="C119" si="51">C111-SUM(C112:C118)</f>
        <v>3453</v>
      </c>
      <c r="D119" s="168">
        <f t="shared" ref="D119:H119" si="52">D111-SUM(D112:D118)</f>
        <v>2887</v>
      </c>
      <c r="E119" s="168">
        <f t="shared" si="52"/>
        <v>13126</v>
      </c>
      <c r="F119" s="168">
        <f t="shared" si="52"/>
        <v>13320</v>
      </c>
      <c r="G119" s="168">
        <f t="shared" si="52"/>
        <v>15221</v>
      </c>
      <c r="H119" s="168">
        <f t="shared" si="52"/>
        <v>18492</v>
      </c>
      <c r="I119" s="179">
        <f t="shared" si="50"/>
        <v>0.21490046646081074</v>
      </c>
      <c r="J119" s="167">
        <f>H119-G119</f>
        <v>3271</v>
      </c>
      <c r="K119" s="169">
        <f t="shared" si="48"/>
        <v>8.9882310167851281E-3</v>
      </c>
    </row>
    <row r="120" spans="2:11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70</v>
      </c>
      <c r="C121" s="175">
        <f t="shared" ref="C121:H121" si="53">C122+C125</f>
        <v>52853</v>
      </c>
      <c r="D121" s="175">
        <f t="shared" si="53"/>
        <v>58803</v>
      </c>
      <c r="E121" s="175">
        <f t="shared" si="53"/>
        <v>104421</v>
      </c>
      <c r="F121" s="175">
        <f t="shared" si="53"/>
        <v>126576</v>
      </c>
      <c r="G121" s="175">
        <f t="shared" si="53"/>
        <v>125410</v>
      </c>
      <c r="H121" s="175">
        <f t="shared" si="53"/>
        <v>140761</v>
      </c>
      <c r="I121" s="176">
        <f>IFERROR(H121/G121-1,"-")</f>
        <v>0.12240650665816122</v>
      </c>
      <c r="J121" s="175">
        <f>H121-G121</f>
        <v>15351</v>
      </c>
      <c r="K121" s="176">
        <f t="shared" ref="K121:K133" si="54">H121/H$9</f>
        <v>6.8418363949474981E-2</v>
      </c>
    </row>
    <row r="122" spans="2:11" x14ac:dyDescent="0.25">
      <c r="B122" s="158" t="s">
        <v>99</v>
      </c>
      <c r="C122" s="159">
        <v>26940</v>
      </c>
      <c r="D122" s="159">
        <v>38654</v>
      </c>
      <c r="E122" s="159">
        <v>62976</v>
      </c>
      <c r="F122" s="159">
        <v>76465</v>
      </c>
      <c r="G122" s="159">
        <v>75937</v>
      </c>
      <c r="H122" s="159">
        <v>87725</v>
      </c>
      <c r="I122" s="177">
        <f>IFERROR(H122/G122-1,"-")</f>
        <v>0.1552339439272028</v>
      </c>
      <c r="J122" s="158">
        <f t="shared" ref="J122:J132" si="55">H122-G122</f>
        <v>11788</v>
      </c>
      <c r="K122" s="160">
        <f t="shared" si="54"/>
        <v>4.2639658552210434E-2</v>
      </c>
    </row>
    <row r="123" spans="2:11" x14ac:dyDescent="0.25">
      <c r="B123" s="162" t="s">
        <v>105</v>
      </c>
      <c r="C123" s="163">
        <v>13715</v>
      </c>
      <c r="D123" s="163">
        <v>20861</v>
      </c>
      <c r="E123" s="163">
        <v>31514</v>
      </c>
      <c r="F123" s="163">
        <v>35561</v>
      </c>
      <c r="G123" s="163">
        <v>34109</v>
      </c>
      <c r="H123" s="163">
        <v>44044</v>
      </c>
      <c r="I123" s="178">
        <f>IFERROR(H123/G123-1,"-")</f>
        <v>0.29127209827318312</v>
      </c>
      <c r="J123" s="162">
        <f t="shared" si="55"/>
        <v>9935</v>
      </c>
      <c r="K123" s="164">
        <f t="shared" si="54"/>
        <v>2.1408049259316688E-2</v>
      </c>
    </row>
    <row r="124" spans="2:11" x14ac:dyDescent="0.25">
      <c r="B124" s="162" t="s">
        <v>102</v>
      </c>
      <c r="C124" s="163">
        <v>13225</v>
      </c>
      <c r="D124" s="163">
        <v>17793</v>
      </c>
      <c r="E124" s="163">
        <v>31462</v>
      </c>
      <c r="F124" s="163">
        <v>40904</v>
      </c>
      <c r="G124" s="163">
        <v>41828</v>
      </c>
      <c r="H124" s="163">
        <v>43681</v>
      </c>
      <c r="I124" s="178">
        <f>IFERROR(H124/G124-1,"-")</f>
        <v>4.4300468585636521E-2</v>
      </c>
      <c r="J124" s="162">
        <f t="shared" si="55"/>
        <v>1853</v>
      </c>
      <c r="K124" s="164">
        <f t="shared" si="54"/>
        <v>2.1231609292893746E-2</v>
      </c>
    </row>
    <row r="125" spans="2:11" x14ac:dyDescent="0.25">
      <c r="B125" s="158" t="s">
        <v>109</v>
      </c>
      <c r="C125" s="159">
        <v>25913</v>
      </c>
      <c r="D125" s="159">
        <v>20149</v>
      </c>
      <c r="E125" s="159">
        <v>41445</v>
      </c>
      <c r="F125" s="159">
        <v>50111</v>
      </c>
      <c r="G125" s="159">
        <v>49473</v>
      </c>
      <c r="H125" s="159">
        <v>53036</v>
      </c>
      <c r="I125" s="177">
        <f>IFERROR(H125/G125-1,"-")</f>
        <v>7.20190811149517E-2</v>
      </c>
      <c r="J125" s="158">
        <f t="shared" si="55"/>
        <v>3563</v>
      </c>
      <c r="K125" s="160">
        <f t="shared" si="54"/>
        <v>2.577870539726455E-2</v>
      </c>
    </row>
    <row r="126" spans="2:11" x14ac:dyDescent="0.25">
      <c r="B126" s="162" t="s">
        <v>112</v>
      </c>
      <c r="C126" s="163">
        <v>2810</v>
      </c>
      <c r="D126" s="163">
        <v>615</v>
      </c>
      <c r="E126" s="163">
        <v>4066</v>
      </c>
      <c r="F126" s="163">
        <v>6033</v>
      </c>
      <c r="G126" s="163">
        <v>6038</v>
      </c>
      <c r="H126" s="163">
        <v>5509</v>
      </c>
      <c r="I126" s="178">
        <f t="shared" ref="I126:I133" si="56">IFERROR(H126/G126-1,"-")</f>
        <v>-8.761179198410074E-2</v>
      </c>
      <c r="J126" s="162">
        <f t="shared" si="55"/>
        <v>-529</v>
      </c>
      <c r="K126" s="164">
        <f t="shared" si="54"/>
        <v>2.6777073692120521E-3</v>
      </c>
    </row>
    <row r="127" spans="2:11" x14ac:dyDescent="0.25">
      <c r="B127" s="162" t="s">
        <v>115</v>
      </c>
      <c r="C127" s="163">
        <v>2894</v>
      </c>
      <c r="D127" s="163">
        <v>2123</v>
      </c>
      <c r="E127" s="163">
        <v>4651</v>
      </c>
      <c r="F127" s="163">
        <v>7604</v>
      </c>
      <c r="G127" s="163">
        <v>7167</v>
      </c>
      <c r="H127" s="163">
        <v>8018</v>
      </c>
      <c r="I127" s="178">
        <f t="shared" si="56"/>
        <v>0.11873866331798522</v>
      </c>
      <c r="J127" s="162">
        <f t="shared" si="55"/>
        <v>851</v>
      </c>
      <c r="K127" s="164">
        <f t="shared" si="54"/>
        <v>3.8972331977386522E-3</v>
      </c>
    </row>
    <row r="128" spans="2:11" x14ac:dyDescent="0.25">
      <c r="B128" s="162" t="s">
        <v>118</v>
      </c>
      <c r="C128" s="163">
        <v>1950</v>
      </c>
      <c r="D128" s="163">
        <v>2898</v>
      </c>
      <c r="E128" s="163">
        <v>4036</v>
      </c>
      <c r="F128" s="163">
        <v>4476</v>
      </c>
      <c r="G128" s="163">
        <v>4146</v>
      </c>
      <c r="H128" s="163">
        <v>4275</v>
      </c>
      <c r="I128" s="178">
        <f t="shared" si="56"/>
        <v>3.1114327062228719E-2</v>
      </c>
      <c r="J128" s="162">
        <f t="shared" si="55"/>
        <v>129</v>
      </c>
      <c r="K128" s="164">
        <f t="shared" si="54"/>
        <v>2.0779086954767693E-3</v>
      </c>
    </row>
    <row r="129" spans="2:11" x14ac:dyDescent="0.25">
      <c r="B129" s="162" t="s">
        <v>125</v>
      </c>
      <c r="C129" s="163">
        <v>527</v>
      </c>
      <c r="D129" s="163">
        <v>311</v>
      </c>
      <c r="E129" s="163">
        <v>1177</v>
      </c>
      <c r="F129" s="163">
        <v>1213</v>
      </c>
      <c r="G129" s="163">
        <v>1249</v>
      </c>
      <c r="H129" s="163">
        <v>1298</v>
      </c>
      <c r="I129" s="178">
        <f t="shared" si="56"/>
        <v>3.9231385108086547E-2</v>
      </c>
      <c r="J129" s="162">
        <f t="shared" si="55"/>
        <v>49</v>
      </c>
      <c r="K129" s="164">
        <f t="shared" si="54"/>
        <v>6.30906546603239E-4</v>
      </c>
    </row>
    <row r="130" spans="2:11" x14ac:dyDescent="0.25">
      <c r="B130" s="162" t="s">
        <v>121</v>
      </c>
      <c r="C130" s="163">
        <v>455</v>
      </c>
      <c r="D130" s="163">
        <v>305</v>
      </c>
      <c r="E130" s="163">
        <v>877</v>
      </c>
      <c r="F130" s="163">
        <v>940</v>
      </c>
      <c r="G130" s="163">
        <v>1013</v>
      </c>
      <c r="H130" s="163">
        <v>1127</v>
      </c>
      <c r="I130" s="178">
        <f t="shared" si="56"/>
        <v>0.11253701875616984</v>
      </c>
      <c r="J130" s="162">
        <f t="shared" si="55"/>
        <v>114</v>
      </c>
      <c r="K130" s="164">
        <f t="shared" si="54"/>
        <v>5.477901987841682E-4</v>
      </c>
    </row>
    <row r="131" spans="2:11" x14ac:dyDescent="0.25">
      <c r="B131" s="162" t="s">
        <v>130</v>
      </c>
      <c r="C131" s="163">
        <v>630</v>
      </c>
      <c r="D131" s="163">
        <v>34</v>
      </c>
      <c r="E131" s="163">
        <v>572</v>
      </c>
      <c r="F131" s="163">
        <v>775</v>
      </c>
      <c r="G131" s="163">
        <v>858</v>
      </c>
      <c r="H131" s="163">
        <v>669</v>
      </c>
      <c r="I131" s="178">
        <f t="shared" si="56"/>
        <v>-0.22027972027972031</v>
      </c>
      <c r="J131" s="162">
        <f t="shared" si="55"/>
        <v>-189</v>
      </c>
      <c r="K131" s="164">
        <f t="shared" si="54"/>
        <v>3.2517448357285587E-4</v>
      </c>
    </row>
    <row r="132" spans="2:11" x14ac:dyDescent="0.25">
      <c r="B132" s="162" t="s">
        <v>133</v>
      </c>
      <c r="C132" s="163">
        <v>970</v>
      </c>
      <c r="D132" s="163">
        <v>141</v>
      </c>
      <c r="E132" s="163">
        <v>1030</v>
      </c>
      <c r="F132" s="163">
        <v>1454</v>
      </c>
      <c r="G132" s="163">
        <v>1318</v>
      </c>
      <c r="H132" s="163">
        <v>1364</v>
      </c>
      <c r="I132" s="178">
        <f t="shared" si="56"/>
        <v>3.4901365705614529E-2</v>
      </c>
      <c r="J132" s="162">
        <f t="shared" si="55"/>
        <v>46</v>
      </c>
      <c r="K132" s="164">
        <f t="shared" si="54"/>
        <v>6.6298654049831891E-4</v>
      </c>
    </row>
    <row r="133" spans="2:11" x14ac:dyDescent="0.25">
      <c r="B133" s="167" t="s">
        <v>147</v>
      </c>
      <c r="C133" s="168">
        <f t="shared" ref="C133" si="57">C125-SUM(C126:C132)</f>
        <v>15677</v>
      </c>
      <c r="D133" s="168">
        <f t="shared" ref="D133:H133" si="58">D125-SUM(D126:D132)</f>
        <v>13722</v>
      </c>
      <c r="E133" s="168">
        <f t="shared" si="58"/>
        <v>25036</v>
      </c>
      <c r="F133" s="168">
        <f t="shared" si="58"/>
        <v>27616</v>
      </c>
      <c r="G133" s="168">
        <f t="shared" si="58"/>
        <v>27684</v>
      </c>
      <c r="H133" s="168">
        <f t="shared" si="58"/>
        <v>30776</v>
      </c>
      <c r="I133" s="179">
        <f t="shared" si="56"/>
        <v>0.11168906227423792</v>
      </c>
      <c r="J133" s="167">
        <f>H133-G133</f>
        <v>3092</v>
      </c>
      <c r="K133" s="169">
        <f t="shared" si="54"/>
        <v>1.4958998365378492E-2</v>
      </c>
    </row>
    <row r="134" spans="2:11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70</v>
      </c>
      <c r="C135" s="175">
        <f t="shared" ref="C135:H135" si="59">C136+C139</f>
        <v>39287</v>
      </c>
      <c r="D135" s="175">
        <f t="shared" si="59"/>
        <v>27596</v>
      </c>
      <c r="E135" s="175">
        <f t="shared" si="59"/>
        <v>101147</v>
      </c>
      <c r="F135" s="175">
        <f t="shared" si="59"/>
        <v>110205</v>
      </c>
      <c r="G135" s="175">
        <f t="shared" si="59"/>
        <v>117985</v>
      </c>
      <c r="H135" s="175">
        <f t="shared" si="59"/>
        <v>110668</v>
      </c>
      <c r="I135" s="176">
        <f>IFERROR(H135/G135-1,"-")</f>
        <v>-6.201635801161165E-2</v>
      </c>
      <c r="J135" s="175">
        <f>H135-G135</f>
        <v>-7317</v>
      </c>
      <c r="K135" s="176">
        <f t="shared" ref="K135:K147" si="60">H135/H$9</f>
        <v>5.3791344914859207E-2</v>
      </c>
    </row>
    <row r="136" spans="2:11" x14ac:dyDescent="0.25">
      <c r="B136" s="158" t="s">
        <v>99</v>
      </c>
      <c r="C136" s="159">
        <v>1887</v>
      </c>
      <c r="D136" s="159">
        <v>16639</v>
      </c>
      <c r="E136" s="159">
        <v>8843</v>
      </c>
      <c r="F136" s="159">
        <v>10689</v>
      </c>
      <c r="G136" s="159">
        <v>8050</v>
      </c>
      <c r="H136" s="159">
        <v>6445</v>
      </c>
      <c r="I136" s="177">
        <f>IFERROR(H136/G136-1,"-")</f>
        <v>-0.19937888198757769</v>
      </c>
      <c r="J136" s="158">
        <f t="shared" ref="J136:J146" si="61">H136-G136</f>
        <v>-1605</v>
      </c>
      <c r="K136" s="160">
        <f t="shared" si="60"/>
        <v>3.1326600099059131E-3</v>
      </c>
    </row>
    <row r="137" spans="2:11" x14ac:dyDescent="0.25">
      <c r="B137" s="162" t="s">
        <v>105</v>
      </c>
      <c r="C137" s="163">
        <v>1146</v>
      </c>
      <c r="D137" s="163">
        <v>14544</v>
      </c>
      <c r="E137" s="163">
        <v>6143</v>
      </c>
      <c r="F137" s="163">
        <v>6988</v>
      </c>
      <c r="G137" s="163">
        <v>5049</v>
      </c>
      <c r="H137" s="163">
        <v>2828</v>
      </c>
      <c r="I137" s="178">
        <f>IFERROR(H137/G137-1,"-")</f>
        <v>-0.43988908694791051</v>
      </c>
      <c r="J137" s="162">
        <f t="shared" si="61"/>
        <v>-2221</v>
      </c>
      <c r="K137" s="164">
        <f t="shared" si="60"/>
        <v>1.3745791323528196E-3</v>
      </c>
    </row>
    <row r="138" spans="2:11" x14ac:dyDescent="0.25">
      <c r="B138" s="162" t="s">
        <v>102</v>
      </c>
      <c r="C138" s="163">
        <v>741</v>
      </c>
      <c r="D138" s="163">
        <v>2095</v>
      </c>
      <c r="E138" s="163">
        <v>2700</v>
      </c>
      <c r="F138" s="163">
        <v>3701</v>
      </c>
      <c r="G138" s="163">
        <v>3001</v>
      </c>
      <c r="H138" s="163">
        <v>3617</v>
      </c>
      <c r="I138" s="178">
        <f>IFERROR(H138/G138-1,"-")</f>
        <v>0.20526491169610139</v>
      </c>
      <c r="J138" s="162">
        <f t="shared" si="61"/>
        <v>616</v>
      </c>
      <c r="K138" s="164">
        <f t="shared" si="60"/>
        <v>1.7580808775530935E-3</v>
      </c>
    </row>
    <row r="139" spans="2:11" x14ac:dyDescent="0.25">
      <c r="B139" s="158" t="s">
        <v>109</v>
      </c>
      <c r="C139" s="159">
        <v>37400</v>
      </c>
      <c r="D139" s="159">
        <v>10957</v>
      </c>
      <c r="E139" s="159">
        <v>92304</v>
      </c>
      <c r="F139" s="159">
        <v>99516</v>
      </c>
      <c r="G139" s="159">
        <v>109935</v>
      </c>
      <c r="H139" s="159">
        <v>104223</v>
      </c>
      <c r="I139" s="177">
        <f>IFERROR(H139/G139-1,"-")</f>
        <v>-5.1957975167144177E-2</v>
      </c>
      <c r="J139" s="158">
        <f t="shared" si="61"/>
        <v>-5712</v>
      </c>
      <c r="K139" s="160">
        <f t="shared" si="60"/>
        <v>5.0658684904953295E-2</v>
      </c>
    </row>
    <row r="140" spans="2:11" x14ac:dyDescent="0.25">
      <c r="B140" s="162" t="s">
        <v>112</v>
      </c>
      <c r="C140" s="163">
        <v>15636</v>
      </c>
      <c r="D140" s="163">
        <v>332</v>
      </c>
      <c r="E140" s="163">
        <v>38761</v>
      </c>
      <c r="F140" s="163">
        <v>40477</v>
      </c>
      <c r="G140" s="163">
        <v>47891</v>
      </c>
      <c r="H140" s="163">
        <v>47287</v>
      </c>
      <c r="I140" s="178">
        <f t="shared" ref="I140:I147" si="62">IFERROR(H140/G140-1,"-")</f>
        <v>-1.2611973022070955E-2</v>
      </c>
      <c r="J140" s="162">
        <f t="shared" si="61"/>
        <v>-604</v>
      </c>
      <c r="K140" s="164">
        <f t="shared" si="60"/>
        <v>2.2984343504797659E-2</v>
      </c>
    </row>
    <row r="141" spans="2:11" x14ac:dyDescent="0.25">
      <c r="B141" s="162" t="s">
        <v>115</v>
      </c>
      <c r="C141" s="163">
        <v>2675</v>
      </c>
      <c r="D141" s="163">
        <v>1231</v>
      </c>
      <c r="E141" s="163">
        <v>5966</v>
      </c>
      <c r="F141" s="163">
        <v>8947</v>
      </c>
      <c r="G141" s="163">
        <v>10243</v>
      </c>
      <c r="H141" s="163">
        <v>9003</v>
      </c>
      <c r="I141" s="178">
        <f t="shared" si="62"/>
        <v>-0.12105828370594551</v>
      </c>
      <c r="J141" s="162">
        <f t="shared" si="61"/>
        <v>-1240</v>
      </c>
      <c r="K141" s="164">
        <f t="shared" si="60"/>
        <v>4.3760028035970426E-3</v>
      </c>
    </row>
    <row r="142" spans="2:11" x14ac:dyDescent="0.25">
      <c r="B142" s="162" t="s">
        <v>118</v>
      </c>
      <c r="C142" s="163">
        <v>3097</v>
      </c>
      <c r="D142" s="163">
        <v>3669</v>
      </c>
      <c r="E142" s="163">
        <v>11878</v>
      </c>
      <c r="F142" s="163">
        <v>10955</v>
      </c>
      <c r="G142" s="163">
        <v>11500</v>
      </c>
      <c r="H142" s="163">
        <v>9439</v>
      </c>
      <c r="I142" s="178">
        <f t="shared" si="62"/>
        <v>-0.17921739130434777</v>
      </c>
      <c r="J142" s="162">
        <f t="shared" si="61"/>
        <v>-2061</v>
      </c>
      <c r="K142" s="164">
        <f t="shared" si="60"/>
        <v>4.587925187509995E-3</v>
      </c>
    </row>
    <row r="143" spans="2:11" x14ac:dyDescent="0.25">
      <c r="B143" s="162" t="s">
        <v>125</v>
      </c>
      <c r="C143" s="163">
        <v>406</v>
      </c>
      <c r="D143" s="163">
        <v>115</v>
      </c>
      <c r="E143" s="163">
        <v>3886</v>
      </c>
      <c r="F143" s="163">
        <v>3467</v>
      </c>
      <c r="G143" s="163">
        <v>2610</v>
      </c>
      <c r="H143" s="163">
        <v>2312</v>
      </c>
      <c r="I143" s="178">
        <f t="shared" si="62"/>
        <v>-0.114176245210728</v>
      </c>
      <c r="J143" s="162">
        <f t="shared" si="61"/>
        <v>-298</v>
      </c>
      <c r="K143" s="164">
        <f t="shared" si="60"/>
        <v>1.1237719073549219E-3</v>
      </c>
    </row>
    <row r="144" spans="2:11" x14ac:dyDescent="0.25">
      <c r="B144" s="162" t="s">
        <v>121</v>
      </c>
      <c r="C144" s="163">
        <v>671</v>
      </c>
      <c r="D144" s="163">
        <v>404</v>
      </c>
      <c r="E144" s="163">
        <v>1687</v>
      </c>
      <c r="F144" s="163">
        <v>2040</v>
      </c>
      <c r="G144" s="163">
        <v>2512</v>
      </c>
      <c r="H144" s="163">
        <v>1714</v>
      </c>
      <c r="I144" s="178">
        <f t="shared" si="62"/>
        <v>-0.3176751592356688</v>
      </c>
      <c r="J144" s="162">
        <f t="shared" si="61"/>
        <v>-798</v>
      </c>
      <c r="K144" s="164">
        <f t="shared" si="60"/>
        <v>8.3310772024495507E-4</v>
      </c>
    </row>
    <row r="145" spans="2:11" x14ac:dyDescent="0.25">
      <c r="B145" s="162" t="s">
        <v>130</v>
      </c>
      <c r="C145" s="163">
        <v>1581</v>
      </c>
      <c r="D145" s="163">
        <v>19</v>
      </c>
      <c r="E145" s="163">
        <v>1560</v>
      </c>
      <c r="F145" s="163">
        <v>1946</v>
      </c>
      <c r="G145" s="163">
        <v>1796</v>
      </c>
      <c r="H145" s="163">
        <v>1993</v>
      </c>
      <c r="I145" s="178">
        <f t="shared" si="62"/>
        <v>0.10968819599109136</v>
      </c>
      <c r="J145" s="162">
        <f t="shared" si="61"/>
        <v>197</v>
      </c>
      <c r="K145" s="164">
        <f t="shared" si="60"/>
        <v>9.6871860352870209E-4</v>
      </c>
    </row>
    <row r="146" spans="2:11" x14ac:dyDescent="0.25">
      <c r="B146" s="162" t="s">
        <v>133</v>
      </c>
      <c r="C146" s="163">
        <v>3277</v>
      </c>
      <c r="D146" s="163">
        <v>37</v>
      </c>
      <c r="E146" s="163">
        <v>725</v>
      </c>
      <c r="F146" s="163">
        <v>1292</v>
      </c>
      <c r="G146" s="163">
        <v>1153</v>
      </c>
      <c r="H146" s="163">
        <v>806</v>
      </c>
      <c r="I146" s="178">
        <f t="shared" si="62"/>
        <v>-0.30095403295750212</v>
      </c>
      <c r="J146" s="162">
        <f t="shared" si="61"/>
        <v>-347</v>
      </c>
      <c r="K146" s="164">
        <f t="shared" si="60"/>
        <v>3.9176477393082482E-4</v>
      </c>
    </row>
    <row r="147" spans="2:11" x14ac:dyDescent="0.25">
      <c r="B147" s="167" t="s">
        <v>147</v>
      </c>
      <c r="C147" s="168">
        <f t="shared" ref="C147" si="63">C139-SUM(C140:C146)</f>
        <v>10057</v>
      </c>
      <c r="D147" s="168">
        <f t="shared" ref="D147:H147" si="64">D139-SUM(D140:D146)</f>
        <v>5150</v>
      </c>
      <c r="E147" s="168">
        <f t="shared" si="64"/>
        <v>27841</v>
      </c>
      <c r="F147" s="168">
        <f t="shared" si="64"/>
        <v>30392</v>
      </c>
      <c r="G147" s="168">
        <f t="shared" si="64"/>
        <v>32230</v>
      </c>
      <c r="H147" s="168">
        <f t="shared" si="64"/>
        <v>31669</v>
      </c>
      <c r="I147" s="179">
        <f t="shared" si="62"/>
        <v>-1.7406143344709912E-2</v>
      </c>
      <c r="J147" s="167">
        <f>H147-G147</f>
        <v>-561</v>
      </c>
      <c r="K147" s="169">
        <f t="shared" si="60"/>
        <v>1.5393050403989196E-2</v>
      </c>
    </row>
    <row r="148" spans="2:11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70</v>
      </c>
      <c r="C149" s="175">
        <f t="shared" ref="C149:H149" si="65">C150+C153</f>
        <v>22394</v>
      </c>
      <c r="D149" s="175">
        <f t="shared" si="65"/>
        <v>22130</v>
      </c>
      <c r="E149" s="175">
        <f t="shared" si="65"/>
        <v>51491</v>
      </c>
      <c r="F149" s="175">
        <f t="shared" si="65"/>
        <v>54554</v>
      </c>
      <c r="G149" s="175">
        <f t="shared" si="65"/>
        <v>56482</v>
      </c>
      <c r="H149" s="175">
        <f t="shared" si="65"/>
        <v>53731</v>
      </c>
      <c r="I149" s="176">
        <f>IFERROR(H149/G149-1,"-")</f>
        <v>-4.8705782373145379E-2</v>
      </c>
      <c r="J149" s="175">
        <f>H149-G149</f>
        <v>-2751</v>
      </c>
      <c r="K149" s="176">
        <f t="shared" ref="K149:K161" si="66">H149/H$9</f>
        <v>2.6116517454190011E-2</v>
      </c>
    </row>
    <row r="150" spans="2:11" x14ac:dyDescent="0.25">
      <c r="B150" s="158" t="s">
        <v>99</v>
      </c>
      <c r="C150" s="159">
        <v>7858</v>
      </c>
      <c r="D150" s="159">
        <v>15491</v>
      </c>
      <c r="E150" s="159">
        <v>27566</v>
      </c>
      <c r="F150" s="159">
        <v>27917</v>
      </c>
      <c r="G150" s="159">
        <v>25173</v>
      </c>
      <c r="H150" s="159">
        <v>22526</v>
      </c>
      <c r="I150" s="177">
        <f>IFERROR(H150/G150-1,"-")</f>
        <v>-0.10515234576729038</v>
      </c>
      <c r="J150" s="158">
        <f t="shared" ref="J150:J160" si="67">H150-G150</f>
        <v>-2647</v>
      </c>
      <c r="K150" s="160">
        <f t="shared" si="66"/>
        <v>1.09489991284935E-2</v>
      </c>
    </row>
    <row r="151" spans="2:11" x14ac:dyDescent="0.25">
      <c r="B151" s="162" t="s">
        <v>105</v>
      </c>
      <c r="C151" s="163">
        <v>3860</v>
      </c>
      <c r="D151" s="163">
        <v>13582</v>
      </c>
      <c r="E151" s="163">
        <v>19220</v>
      </c>
      <c r="F151" s="163">
        <v>19438</v>
      </c>
      <c r="G151" s="163">
        <v>17099</v>
      </c>
      <c r="H151" s="163">
        <v>14561</v>
      </c>
      <c r="I151" s="178">
        <f>IFERROR(H151/G151-1,"-")</f>
        <v>-0.14842973273290838</v>
      </c>
      <c r="J151" s="162">
        <f t="shared" si="67"/>
        <v>-2538</v>
      </c>
      <c r="K151" s="164">
        <f t="shared" si="66"/>
        <v>7.0775271379736231E-3</v>
      </c>
    </row>
    <row r="152" spans="2:11" x14ac:dyDescent="0.25">
      <c r="B152" s="162" t="s">
        <v>102</v>
      </c>
      <c r="C152" s="163">
        <v>3998</v>
      </c>
      <c r="D152" s="163">
        <v>1909</v>
      </c>
      <c r="E152" s="163">
        <v>8346</v>
      </c>
      <c r="F152" s="163">
        <v>8479</v>
      </c>
      <c r="G152" s="163">
        <v>8074</v>
      </c>
      <c r="H152" s="163">
        <v>7965</v>
      </c>
      <c r="I152" s="178">
        <f>IFERROR(H152/G152-1,"-")</f>
        <v>-1.350012385434729E-2</v>
      </c>
      <c r="J152" s="162">
        <f t="shared" si="67"/>
        <v>-109</v>
      </c>
      <c r="K152" s="164">
        <f t="shared" si="66"/>
        <v>3.8714719905198758E-3</v>
      </c>
    </row>
    <row r="153" spans="2:11" x14ac:dyDescent="0.25">
      <c r="B153" s="158" t="s">
        <v>109</v>
      </c>
      <c r="C153" s="159">
        <v>14536</v>
      </c>
      <c r="D153" s="159">
        <v>6639</v>
      </c>
      <c r="E153" s="159">
        <v>23925</v>
      </c>
      <c r="F153" s="159">
        <v>26637</v>
      </c>
      <c r="G153" s="159">
        <v>31309</v>
      </c>
      <c r="H153" s="159">
        <v>31205</v>
      </c>
      <c r="I153" s="177">
        <f>IFERROR(H153/G153-1,"-")</f>
        <v>-3.3217285764476356E-3</v>
      </c>
      <c r="J153" s="158">
        <f t="shared" si="67"/>
        <v>-104</v>
      </c>
      <c r="K153" s="160">
        <f t="shared" si="66"/>
        <v>1.5167518325696513E-2</v>
      </c>
    </row>
    <row r="154" spans="2:11" x14ac:dyDescent="0.25">
      <c r="B154" s="162" t="s">
        <v>112</v>
      </c>
      <c r="C154" s="163">
        <v>4906</v>
      </c>
      <c r="D154" s="163">
        <v>254</v>
      </c>
      <c r="E154" s="163">
        <v>8680</v>
      </c>
      <c r="F154" s="163">
        <v>9365</v>
      </c>
      <c r="G154" s="163">
        <v>10420</v>
      </c>
      <c r="H154" s="163">
        <v>8691</v>
      </c>
      <c r="I154" s="178">
        <f t="shared" ref="I154:I161" si="68">IFERROR(H154/G154-1,"-")</f>
        <v>-0.16593090211132433</v>
      </c>
      <c r="J154" s="162">
        <f t="shared" si="67"/>
        <v>-1729</v>
      </c>
      <c r="K154" s="164">
        <f t="shared" si="66"/>
        <v>4.2243519233657548E-3</v>
      </c>
    </row>
    <row r="155" spans="2:11" x14ac:dyDescent="0.25">
      <c r="B155" s="162" t="s">
        <v>115</v>
      </c>
      <c r="C155" s="163">
        <v>3835</v>
      </c>
      <c r="D155" s="163">
        <v>1235</v>
      </c>
      <c r="E155" s="163">
        <v>5208</v>
      </c>
      <c r="F155" s="163">
        <v>5064</v>
      </c>
      <c r="G155" s="163">
        <v>5309</v>
      </c>
      <c r="H155" s="163">
        <v>5238</v>
      </c>
      <c r="I155" s="178">
        <f t="shared" si="68"/>
        <v>-1.3373516669806018E-2</v>
      </c>
      <c r="J155" s="162">
        <f t="shared" si="67"/>
        <v>-71</v>
      </c>
      <c r="K155" s="164">
        <f t="shared" si="66"/>
        <v>2.5459849700367999E-3</v>
      </c>
    </row>
    <row r="156" spans="2:11" x14ac:dyDescent="0.25">
      <c r="B156" s="162" t="s">
        <v>118</v>
      </c>
      <c r="C156" s="163">
        <v>1701</v>
      </c>
      <c r="D156" s="163">
        <v>1963</v>
      </c>
      <c r="E156" s="163">
        <v>2761</v>
      </c>
      <c r="F156" s="163">
        <v>4025</v>
      </c>
      <c r="G156" s="163">
        <v>5064</v>
      </c>
      <c r="H156" s="163">
        <v>7204</v>
      </c>
      <c r="I156" s="178">
        <f t="shared" si="68"/>
        <v>0.42259083728278046</v>
      </c>
      <c r="J156" s="162">
        <f t="shared" si="67"/>
        <v>2140</v>
      </c>
      <c r="K156" s="164">
        <f t="shared" si="66"/>
        <v>3.5015799396993326E-3</v>
      </c>
    </row>
    <row r="157" spans="2:11" x14ac:dyDescent="0.25">
      <c r="B157" s="162" t="s">
        <v>125</v>
      </c>
      <c r="C157" s="163">
        <v>495</v>
      </c>
      <c r="D157" s="163">
        <v>237</v>
      </c>
      <c r="E157" s="163">
        <v>747</v>
      </c>
      <c r="F157" s="163">
        <v>738</v>
      </c>
      <c r="G157" s="163">
        <v>1062</v>
      </c>
      <c r="H157" s="163">
        <v>1092</v>
      </c>
      <c r="I157" s="178">
        <f t="shared" si="68"/>
        <v>2.8248587570621542E-2</v>
      </c>
      <c r="J157" s="162">
        <f t="shared" si="67"/>
        <v>30</v>
      </c>
      <c r="K157" s="164">
        <f t="shared" si="66"/>
        <v>5.3077808080950457E-4</v>
      </c>
    </row>
    <row r="158" spans="2:11" x14ac:dyDescent="0.25">
      <c r="B158" s="162" t="s">
        <v>121</v>
      </c>
      <c r="C158" s="163">
        <v>507</v>
      </c>
      <c r="D158" s="163">
        <v>282</v>
      </c>
      <c r="E158" s="163">
        <v>1101</v>
      </c>
      <c r="F158" s="163">
        <v>1259</v>
      </c>
      <c r="G158" s="163">
        <v>1276</v>
      </c>
      <c r="H158" s="163">
        <v>1153</v>
      </c>
      <c r="I158" s="178">
        <f t="shared" si="68"/>
        <v>-9.6394984326018784E-2</v>
      </c>
      <c r="J158" s="162">
        <f t="shared" si="67"/>
        <v>-123</v>
      </c>
      <c r="K158" s="164">
        <f t="shared" si="66"/>
        <v>5.6042777213677548E-4</v>
      </c>
    </row>
    <row r="159" spans="2:11" x14ac:dyDescent="0.25">
      <c r="B159" s="162" t="s">
        <v>130</v>
      </c>
      <c r="C159" s="163">
        <v>209</v>
      </c>
      <c r="D159" s="163">
        <v>24</v>
      </c>
      <c r="E159" s="163">
        <v>241</v>
      </c>
      <c r="F159" s="163">
        <v>236</v>
      </c>
      <c r="G159" s="163">
        <v>258</v>
      </c>
      <c r="H159" s="163">
        <v>188</v>
      </c>
      <c r="I159" s="178">
        <f t="shared" si="68"/>
        <v>-0.27131782945736438</v>
      </c>
      <c r="J159" s="162">
        <f t="shared" si="67"/>
        <v>-70</v>
      </c>
      <c r="K159" s="164">
        <f t="shared" si="66"/>
        <v>9.1379376549621677E-5</v>
      </c>
    </row>
    <row r="160" spans="2:11" x14ac:dyDescent="0.25">
      <c r="B160" s="162" t="s">
        <v>133</v>
      </c>
      <c r="C160" s="163">
        <v>277</v>
      </c>
      <c r="D160" s="163">
        <v>62</v>
      </c>
      <c r="E160" s="163">
        <v>382</v>
      </c>
      <c r="F160" s="163">
        <v>496</v>
      </c>
      <c r="G160" s="163">
        <v>367</v>
      </c>
      <c r="H160" s="163">
        <v>264</v>
      </c>
      <c r="I160" s="178">
        <f t="shared" si="68"/>
        <v>-0.28065395095367851</v>
      </c>
      <c r="J160" s="162">
        <f t="shared" si="67"/>
        <v>-103</v>
      </c>
      <c r="K160" s="164">
        <f t="shared" si="66"/>
        <v>1.2831997558031979E-4</v>
      </c>
    </row>
    <row r="161" spans="2:11" x14ac:dyDescent="0.25">
      <c r="B161" s="167" t="s">
        <v>147</v>
      </c>
      <c r="C161" s="168">
        <f t="shared" ref="C161" si="69">C153-SUM(C154:C160)</f>
        <v>2606</v>
      </c>
      <c r="D161" s="168">
        <f t="shared" ref="D161:H161" si="70">D153-SUM(D154:D160)</f>
        <v>2582</v>
      </c>
      <c r="E161" s="168">
        <f t="shared" si="70"/>
        <v>4805</v>
      </c>
      <c r="F161" s="168">
        <f t="shared" si="70"/>
        <v>5454</v>
      </c>
      <c r="G161" s="168">
        <f t="shared" si="70"/>
        <v>7553</v>
      </c>
      <c r="H161" s="168">
        <f t="shared" si="70"/>
        <v>7375</v>
      </c>
      <c r="I161" s="179">
        <f t="shared" si="68"/>
        <v>-2.3566794651131984E-2</v>
      </c>
      <c r="J161" s="167">
        <f>H161-G161</f>
        <v>-178</v>
      </c>
      <c r="K161" s="169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774C-AD33-48BC-8777-B3B8B6994C3E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3"/>
      <c r="K4" s="143"/>
      <c r="N4" s="142" t="s">
        <v>270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4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5" customFormat="1" ht="72" customHeight="1" x14ac:dyDescent="0.25">
      <c r="B7" s="146"/>
      <c r="C7" s="171" t="s">
        <v>263</v>
      </c>
      <c r="D7" s="171" t="s">
        <v>264</v>
      </c>
      <c r="E7" s="171" t="s">
        <v>265</v>
      </c>
      <c r="F7" s="171" t="s">
        <v>266</v>
      </c>
      <c r="G7" s="171" t="s">
        <v>267</v>
      </c>
      <c r="H7" s="171" t="s">
        <v>268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263</v>
      </c>
      <c r="P7" s="171" t="s">
        <v>264</v>
      </c>
      <c r="Q7" s="171" t="s">
        <v>265</v>
      </c>
      <c r="R7" s="171" t="s">
        <v>266</v>
      </c>
      <c r="S7" s="171" t="s">
        <v>267</v>
      </c>
      <c r="T7" s="171" t="s">
        <v>268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98</v>
      </c>
      <c r="B9" s="155" t="s">
        <v>70</v>
      </c>
      <c r="C9" s="175">
        <f t="shared" ref="C9:H9" si="0">C10+C13</f>
        <v>222725</v>
      </c>
      <c r="D9" s="175">
        <f t="shared" si="0"/>
        <v>120154</v>
      </c>
      <c r="E9" s="175">
        <f t="shared" si="0"/>
        <v>448188</v>
      </c>
      <c r="F9" s="175">
        <f t="shared" si="0"/>
        <v>531189</v>
      </c>
      <c r="G9" s="175">
        <f t="shared" si="0"/>
        <v>584803</v>
      </c>
      <c r="H9" s="175">
        <f t="shared" si="0"/>
        <v>609335</v>
      </c>
      <c r="I9" s="176">
        <f>IFERROR(H9/G9-1,"-")</f>
        <v>4.1949169207408321E-2</v>
      </c>
      <c r="J9" s="175">
        <f t="shared" ref="J9:J21" si="1">H9-G9</f>
        <v>24532</v>
      </c>
      <c r="K9" s="176">
        <f t="shared" ref="K9:K21" si="2">H9/H$9</f>
        <v>1</v>
      </c>
      <c r="N9" s="155" t="s">
        <v>70</v>
      </c>
      <c r="O9" s="175">
        <f t="shared" ref="O9:T9" si="3">O10+O13</f>
        <v>13012</v>
      </c>
      <c r="P9" s="175">
        <f t="shared" si="3"/>
        <v>6263</v>
      </c>
      <c r="Q9" s="175">
        <f t="shared" si="3"/>
        <v>21379</v>
      </c>
      <c r="R9" s="175">
        <f t="shared" si="3"/>
        <v>23156</v>
      </c>
      <c r="S9" s="175">
        <f t="shared" si="3"/>
        <v>24437</v>
      </c>
      <c r="T9" s="175">
        <f t="shared" si="3"/>
        <v>25397</v>
      </c>
      <c r="U9" s="176">
        <f>IFERROR(T9/S9-1,"-")</f>
        <v>3.9284691246879833E-2</v>
      </c>
      <c r="V9" s="175">
        <f>T9-S9</f>
        <v>960</v>
      </c>
      <c r="W9" s="176">
        <f t="shared" ref="W9:W21" si="4">T9/T$9</f>
        <v>1</v>
      </c>
    </row>
    <row r="10" spans="1:23" x14ac:dyDescent="0.25">
      <c r="A10" s="161" t="s">
        <v>105</v>
      </c>
      <c r="B10" s="158" t="s">
        <v>99</v>
      </c>
      <c r="C10" s="159">
        <v>17411</v>
      </c>
      <c r="D10" s="159">
        <v>54458</v>
      </c>
      <c r="E10" s="159">
        <v>64008</v>
      </c>
      <c r="F10" s="159">
        <v>70697</v>
      </c>
      <c r="G10" s="159">
        <v>73909</v>
      </c>
      <c r="H10" s="159">
        <v>79052</v>
      </c>
      <c r="I10" s="177">
        <f>IFERROR(H10/G10-1,"-")</f>
        <v>6.9585571445967442E-2</v>
      </c>
      <c r="J10" s="158">
        <f t="shared" si="1"/>
        <v>5143</v>
      </c>
      <c r="K10" s="160">
        <f t="shared" si="2"/>
        <v>0.12973487490460911</v>
      </c>
      <c r="N10" s="158" t="s">
        <v>99</v>
      </c>
      <c r="O10" s="159">
        <v>742</v>
      </c>
      <c r="P10" s="159">
        <v>3051</v>
      </c>
      <c r="Q10" s="159">
        <v>2656</v>
      </c>
      <c r="R10" s="159">
        <v>3844</v>
      </c>
      <c r="S10" s="159">
        <v>2988</v>
      </c>
      <c r="T10" s="159">
        <v>3024</v>
      </c>
      <c r="U10" s="177">
        <f>IFERROR(T10/S10-1,"-")</f>
        <v>1.2048192771084265E-2</v>
      </c>
      <c r="V10" s="158">
        <f t="shared" ref="V10:V20" si="5">T10-S10</f>
        <v>36</v>
      </c>
      <c r="W10" s="160">
        <f t="shared" si="4"/>
        <v>0.11906918139937787</v>
      </c>
    </row>
    <row r="11" spans="1:23" x14ac:dyDescent="0.25">
      <c r="A11" s="161" t="s">
        <v>102</v>
      </c>
      <c r="B11" s="162" t="s">
        <v>105</v>
      </c>
      <c r="C11" s="163">
        <v>10079</v>
      </c>
      <c r="D11" s="163">
        <v>42629</v>
      </c>
      <c r="E11" s="163">
        <v>36843</v>
      </c>
      <c r="F11" s="163">
        <v>39544</v>
      </c>
      <c r="G11" s="163">
        <v>35953</v>
      </c>
      <c r="H11" s="163">
        <v>30760</v>
      </c>
      <c r="I11" s="178">
        <f>IFERROR(H11/G11-1,"-")</f>
        <v>-0.14443857258086945</v>
      </c>
      <c r="J11" s="162">
        <f t="shared" si="1"/>
        <v>-5193</v>
      </c>
      <c r="K11" s="164">
        <f t="shared" si="2"/>
        <v>5.0481262359785666E-2</v>
      </c>
      <c r="N11" s="162" t="s">
        <v>105</v>
      </c>
      <c r="O11" s="163">
        <v>617</v>
      </c>
      <c r="P11" s="163">
        <v>2088</v>
      </c>
      <c r="Q11" s="163">
        <v>1732</v>
      </c>
      <c r="R11" s="163">
        <v>2599</v>
      </c>
      <c r="S11" s="163">
        <v>2079</v>
      </c>
      <c r="T11" s="163">
        <v>1853</v>
      </c>
      <c r="U11" s="178">
        <f>IFERROR(T11/S11-1,"-")</f>
        <v>-0.10870610870610875</v>
      </c>
      <c r="V11" s="162">
        <f t="shared" si="5"/>
        <v>-226</v>
      </c>
      <c r="W11" s="164">
        <f>T11/T$9</f>
        <v>7.2961373390557943E-2</v>
      </c>
    </row>
    <row r="12" spans="1:23" x14ac:dyDescent="0.25">
      <c r="A12" s="1"/>
      <c r="B12" s="162" t="s">
        <v>102</v>
      </c>
      <c r="C12" s="163">
        <v>7332</v>
      </c>
      <c r="D12" s="163">
        <v>11829</v>
      </c>
      <c r="E12" s="163">
        <v>27165</v>
      </c>
      <c r="F12" s="163">
        <v>31153</v>
      </c>
      <c r="G12" s="163">
        <v>37956</v>
      </c>
      <c r="H12" s="163">
        <v>48292</v>
      </c>
      <c r="I12" s="178">
        <f>IFERROR(H12/G12-1,"-")</f>
        <v>0.27231531246706719</v>
      </c>
      <c r="J12" s="162">
        <f t="shared" si="1"/>
        <v>10336</v>
      </c>
      <c r="K12" s="164">
        <f t="shared" si="2"/>
        <v>7.9253612544823451E-2</v>
      </c>
      <c r="N12" s="162" t="s">
        <v>102</v>
      </c>
      <c r="O12" s="163">
        <v>125</v>
      </c>
      <c r="P12" s="163">
        <v>963</v>
      </c>
      <c r="Q12" s="163">
        <v>924</v>
      </c>
      <c r="R12" s="163">
        <v>1245</v>
      </c>
      <c r="S12" s="163">
        <v>909</v>
      </c>
      <c r="T12" s="163">
        <v>1171</v>
      </c>
      <c r="U12" s="178">
        <f>IFERROR(T12/S12-1,"-")</f>
        <v>0.28822882288228824</v>
      </c>
      <c r="V12" s="162">
        <f t="shared" si="5"/>
        <v>262</v>
      </c>
      <c r="W12" s="164">
        <f t="shared" si="4"/>
        <v>4.6107808008819938E-2</v>
      </c>
    </row>
    <row r="13" spans="1:23" s="57" customFormat="1" x14ac:dyDescent="0.25">
      <c r="B13" s="158" t="s">
        <v>109</v>
      </c>
      <c r="C13" s="159">
        <v>205314</v>
      </c>
      <c r="D13" s="159">
        <v>65696</v>
      </c>
      <c r="E13" s="159">
        <v>384180</v>
      </c>
      <c r="F13" s="159">
        <v>460492</v>
      </c>
      <c r="G13" s="159">
        <v>510894</v>
      </c>
      <c r="H13" s="159">
        <v>530283</v>
      </c>
      <c r="I13" s="177">
        <f>IFERROR(H13/G13-1,"-")</f>
        <v>3.7951120976171149E-2</v>
      </c>
      <c r="J13" s="158">
        <f t="shared" si="1"/>
        <v>19389</v>
      </c>
      <c r="K13" s="160">
        <f t="shared" si="2"/>
        <v>0.87026512509539089</v>
      </c>
      <c r="N13" s="158" t="s">
        <v>109</v>
      </c>
      <c r="O13" s="159">
        <v>12270</v>
      </c>
      <c r="P13" s="159">
        <v>3212</v>
      </c>
      <c r="Q13" s="159">
        <v>18723</v>
      </c>
      <c r="R13" s="159">
        <v>19312</v>
      </c>
      <c r="S13" s="159">
        <v>21449</v>
      </c>
      <c r="T13" s="159">
        <v>22373</v>
      </c>
      <c r="U13" s="177">
        <f>IFERROR(T13/S13-1,"-")</f>
        <v>4.3078931418714106E-2</v>
      </c>
      <c r="V13" s="158">
        <f t="shared" si="5"/>
        <v>924</v>
      </c>
      <c r="W13" s="160">
        <f t="shared" si="4"/>
        <v>0.88093081860062217</v>
      </c>
    </row>
    <row r="14" spans="1:23" s="57" customFormat="1" x14ac:dyDescent="0.25">
      <c r="B14" s="162" t="s">
        <v>112</v>
      </c>
      <c r="C14" s="163">
        <v>88139</v>
      </c>
      <c r="D14" s="163">
        <v>3976</v>
      </c>
      <c r="E14" s="163">
        <v>173473</v>
      </c>
      <c r="F14" s="163">
        <v>224268</v>
      </c>
      <c r="G14" s="163">
        <v>262972</v>
      </c>
      <c r="H14" s="163">
        <v>273736</v>
      </c>
      <c r="I14" s="178">
        <f t="shared" ref="I14:I21" si="6">IFERROR(H14/G14-1,"-")</f>
        <v>4.0932114445644485E-2</v>
      </c>
      <c r="J14" s="162">
        <f t="shared" si="1"/>
        <v>10764</v>
      </c>
      <c r="K14" s="164">
        <f t="shared" si="2"/>
        <v>0.44923728326782475</v>
      </c>
      <c r="N14" s="162" t="s">
        <v>112</v>
      </c>
      <c r="O14" s="163">
        <v>6096</v>
      </c>
      <c r="P14" s="163">
        <v>126</v>
      </c>
      <c r="Q14" s="163">
        <v>6676</v>
      </c>
      <c r="R14" s="163">
        <v>7396</v>
      </c>
      <c r="S14" s="163">
        <v>9052</v>
      </c>
      <c r="T14" s="163">
        <v>9611</v>
      </c>
      <c r="U14" s="178">
        <f t="shared" ref="U14:U21" si="7">IFERROR(T14/S14-1,"-")</f>
        <v>6.1754308440123751E-2</v>
      </c>
      <c r="V14" s="162">
        <f t="shared" si="5"/>
        <v>559</v>
      </c>
      <c r="W14" s="164">
        <f t="shared" si="4"/>
        <v>0.37843052329015237</v>
      </c>
    </row>
    <row r="15" spans="1:23" x14ac:dyDescent="0.25">
      <c r="A15" s="1"/>
      <c r="B15" s="162" t="s">
        <v>115</v>
      </c>
      <c r="C15" s="163">
        <v>14632</v>
      </c>
      <c r="D15" s="163">
        <v>6640</v>
      </c>
      <c r="E15" s="163">
        <v>22911</v>
      </c>
      <c r="F15" s="163">
        <v>24944</v>
      </c>
      <c r="G15" s="163">
        <v>27953</v>
      </c>
      <c r="H15" s="163">
        <v>30205</v>
      </c>
      <c r="I15" s="178">
        <f t="shared" si="6"/>
        <v>8.0563803527349487E-2</v>
      </c>
      <c r="J15" s="162">
        <f t="shared" si="1"/>
        <v>2252</v>
      </c>
      <c r="K15" s="164">
        <f t="shared" si="2"/>
        <v>4.9570433341265478E-2</v>
      </c>
      <c r="N15" s="162" t="s">
        <v>115</v>
      </c>
      <c r="O15" s="163">
        <v>664</v>
      </c>
      <c r="P15" s="163">
        <v>278</v>
      </c>
      <c r="Q15" s="163">
        <v>1677</v>
      </c>
      <c r="R15" s="163">
        <v>1302</v>
      </c>
      <c r="S15" s="163">
        <v>1480</v>
      </c>
      <c r="T15" s="163">
        <v>1413</v>
      </c>
      <c r="U15" s="178">
        <f t="shared" si="7"/>
        <v>-4.5270270270270307E-2</v>
      </c>
      <c r="V15" s="162">
        <f t="shared" si="5"/>
        <v>-67</v>
      </c>
      <c r="W15" s="164">
        <f t="shared" si="4"/>
        <v>5.5636492499114065E-2</v>
      </c>
    </row>
    <row r="16" spans="1:23" x14ac:dyDescent="0.25">
      <c r="A16" s="1"/>
      <c r="B16" s="162" t="s">
        <v>118</v>
      </c>
      <c r="C16" s="163">
        <v>5438</v>
      </c>
      <c r="D16" s="163">
        <v>9210</v>
      </c>
      <c r="E16" s="163">
        <v>14706</v>
      </c>
      <c r="F16" s="163">
        <v>18119</v>
      </c>
      <c r="G16" s="163">
        <v>19830</v>
      </c>
      <c r="H16" s="163">
        <v>19971</v>
      </c>
      <c r="I16" s="178">
        <f t="shared" si="6"/>
        <v>7.110438729198254E-3</v>
      </c>
      <c r="J16" s="162">
        <f t="shared" si="1"/>
        <v>141</v>
      </c>
      <c r="K16" s="164">
        <f t="shared" si="2"/>
        <v>3.2775074466426517E-2</v>
      </c>
      <c r="N16" s="162" t="s">
        <v>118</v>
      </c>
      <c r="O16" s="163">
        <v>466</v>
      </c>
      <c r="P16" s="163">
        <v>788</v>
      </c>
      <c r="Q16" s="163">
        <v>1977</v>
      </c>
      <c r="R16" s="163">
        <v>1966</v>
      </c>
      <c r="S16" s="163">
        <v>1844</v>
      </c>
      <c r="T16" s="163">
        <v>2055</v>
      </c>
      <c r="U16" s="178">
        <f t="shared" si="7"/>
        <v>0.11442516268980474</v>
      </c>
      <c r="V16" s="162">
        <f t="shared" si="5"/>
        <v>211</v>
      </c>
      <c r="W16" s="164">
        <f t="shared" si="4"/>
        <v>8.0915068708902624E-2</v>
      </c>
    </row>
    <row r="17" spans="1:23" x14ac:dyDescent="0.25">
      <c r="A17" s="1"/>
      <c r="B17" s="162" t="s">
        <v>125</v>
      </c>
      <c r="C17" s="163">
        <v>8166</v>
      </c>
      <c r="D17" s="163">
        <v>3453</v>
      </c>
      <c r="E17" s="163">
        <v>23696</v>
      </c>
      <c r="F17" s="163">
        <v>21392</v>
      </c>
      <c r="G17" s="163">
        <v>22449</v>
      </c>
      <c r="H17" s="163">
        <v>20579</v>
      </c>
      <c r="I17" s="178">
        <f t="shared" si="6"/>
        <v>-8.3299924272796089E-2</v>
      </c>
      <c r="J17" s="162">
        <f t="shared" si="1"/>
        <v>-1870</v>
      </c>
      <c r="K17" s="164">
        <f t="shared" si="2"/>
        <v>3.3772883553381969E-2</v>
      </c>
      <c r="N17" s="162" t="s">
        <v>125</v>
      </c>
      <c r="O17" s="163">
        <v>359</v>
      </c>
      <c r="P17" s="163">
        <v>89</v>
      </c>
      <c r="Q17" s="163">
        <v>938</v>
      </c>
      <c r="R17" s="163">
        <v>618</v>
      </c>
      <c r="S17" s="163">
        <v>635</v>
      </c>
      <c r="T17" s="163">
        <v>692</v>
      </c>
      <c r="U17" s="178">
        <f t="shared" si="7"/>
        <v>8.9763779527558984E-2</v>
      </c>
      <c r="V17" s="162">
        <f t="shared" si="5"/>
        <v>57</v>
      </c>
      <c r="W17" s="164">
        <f t="shared" si="4"/>
        <v>2.7247312674725362E-2</v>
      </c>
    </row>
    <row r="18" spans="1:23" x14ac:dyDescent="0.25">
      <c r="A18" s="1"/>
      <c r="B18" s="162" t="s">
        <v>121</v>
      </c>
      <c r="C18" s="163">
        <v>3282</v>
      </c>
      <c r="D18" s="163">
        <v>2026</v>
      </c>
      <c r="E18" s="163">
        <v>7138</v>
      </c>
      <c r="F18" s="163">
        <v>7392</v>
      </c>
      <c r="G18" s="163">
        <v>8548</v>
      </c>
      <c r="H18" s="163">
        <v>7607</v>
      </c>
      <c r="I18" s="178">
        <f t="shared" si="6"/>
        <v>-0.11008423022929337</v>
      </c>
      <c r="J18" s="162">
        <f t="shared" si="1"/>
        <v>-941</v>
      </c>
      <c r="K18" s="164">
        <f t="shared" si="2"/>
        <v>1.2484101520510065E-2</v>
      </c>
      <c r="N18" s="162" t="s">
        <v>121</v>
      </c>
      <c r="O18" s="163">
        <v>190</v>
      </c>
      <c r="P18" s="163">
        <v>48</v>
      </c>
      <c r="Q18" s="163">
        <v>492</v>
      </c>
      <c r="R18" s="163">
        <v>324</v>
      </c>
      <c r="S18" s="163">
        <v>449</v>
      </c>
      <c r="T18" s="163">
        <v>428</v>
      </c>
      <c r="U18" s="178">
        <f t="shared" si="7"/>
        <v>-4.6770601336302842E-2</v>
      </c>
      <c r="V18" s="162">
        <f t="shared" si="5"/>
        <v>-21</v>
      </c>
      <c r="W18" s="164">
        <f t="shared" si="4"/>
        <v>1.6852384139859039E-2</v>
      </c>
    </row>
    <row r="19" spans="1:23" x14ac:dyDescent="0.25">
      <c r="A19" s="161" t="s">
        <v>146</v>
      </c>
      <c r="B19" s="162" t="s">
        <v>130</v>
      </c>
      <c r="C19" s="163">
        <v>10352</v>
      </c>
      <c r="D19" s="163">
        <v>371</v>
      </c>
      <c r="E19" s="163">
        <v>11326</v>
      </c>
      <c r="F19" s="163">
        <v>14221</v>
      </c>
      <c r="G19" s="163">
        <v>12628</v>
      </c>
      <c r="H19" s="163">
        <v>12547</v>
      </c>
      <c r="I19" s="178">
        <f t="shared" si="6"/>
        <v>-6.4143173899271488E-3</v>
      </c>
      <c r="J19" s="162">
        <f t="shared" si="1"/>
        <v>-81</v>
      </c>
      <c r="K19" s="164">
        <f t="shared" si="2"/>
        <v>2.0591300352023108E-2</v>
      </c>
      <c r="N19" s="162" t="s">
        <v>130</v>
      </c>
      <c r="O19" s="163">
        <v>380</v>
      </c>
      <c r="P19" s="163">
        <v>17</v>
      </c>
      <c r="Q19" s="163">
        <v>230</v>
      </c>
      <c r="R19" s="163">
        <v>294</v>
      </c>
      <c r="S19" s="163">
        <v>188</v>
      </c>
      <c r="T19" s="163">
        <v>255</v>
      </c>
      <c r="U19" s="178">
        <f t="shared" si="7"/>
        <v>0.3563829787234043</v>
      </c>
      <c r="V19" s="162">
        <f t="shared" si="5"/>
        <v>67</v>
      </c>
      <c r="W19" s="164">
        <f t="shared" si="4"/>
        <v>1.0040555971177699E-2</v>
      </c>
    </row>
    <row r="20" spans="1:23" x14ac:dyDescent="0.25">
      <c r="A20" s="166" t="s">
        <v>147</v>
      </c>
      <c r="B20" s="162" t="s">
        <v>133</v>
      </c>
      <c r="C20" s="163">
        <v>16006</v>
      </c>
      <c r="D20" s="163">
        <v>1256</v>
      </c>
      <c r="E20" s="163">
        <v>10525</v>
      </c>
      <c r="F20" s="163">
        <v>14028</v>
      </c>
      <c r="G20" s="163">
        <v>16536</v>
      </c>
      <c r="H20" s="163">
        <v>11865</v>
      </c>
      <c r="I20" s="178">
        <f t="shared" si="6"/>
        <v>-0.28247460087082732</v>
      </c>
      <c r="J20" s="162">
        <f t="shared" si="1"/>
        <v>-4671</v>
      </c>
      <c r="K20" s="164">
        <f t="shared" si="2"/>
        <v>1.9472047395931631E-2</v>
      </c>
      <c r="N20" s="162" t="s">
        <v>133</v>
      </c>
      <c r="O20" s="163">
        <v>656</v>
      </c>
      <c r="P20" s="163">
        <v>4</v>
      </c>
      <c r="Q20" s="163">
        <v>163</v>
      </c>
      <c r="R20" s="163">
        <v>293</v>
      </c>
      <c r="S20" s="163">
        <v>306</v>
      </c>
      <c r="T20" s="163">
        <v>287</v>
      </c>
      <c r="U20" s="178">
        <f t="shared" si="7"/>
        <v>-6.2091503267973858E-2</v>
      </c>
      <c r="V20" s="162">
        <f t="shared" si="5"/>
        <v>-19</v>
      </c>
      <c r="W20" s="164">
        <f t="shared" si="4"/>
        <v>1.1300547308737252E-2</v>
      </c>
    </row>
    <row r="21" spans="1:23" x14ac:dyDescent="0.25">
      <c r="B21" s="167" t="s">
        <v>147</v>
      </c>
      <c r="C21" s="168">
        <f t="shared" ref="C21" si="8">C13-SUM(C14:C20)</f>
        <v>59299</v>
      </c>
      <c r="D21" s="168">
        <f t="shared" ref="D21:H21" si="9">D13-SUM(D14:D20)</f>
        <v>38764</v>
      </c>
      <c r="E21" s="168">
        <f t="shared" si="9"/>
        <v>120405</v>
      </c>
      <c r="F21" s="168">
        <f t="shared" si="9"/>
        <v>136128</v>
      </c>
      <c r="G21" s="168">
        <f t="shared" si="9"/>
        <v>139978</v>
      </c>
      <c r="H21" s="168">
        <f t="shared" si="9"/>
        <v>153773</v>
      </c>
      <c r="I21" s="179">
        <f t="shared" si="6"/>
        <v>9.8551200902998959E-2</v>
      </c>
      <c r="J21" s="167">
        <f t="shared" si="1"/>
        <v>13795</v>
      </c>
      <c r="K21" s="169">
        <f t="shared" si="2"/>
        <v>0.25236200119802737</v>
      </c>
      <c r="N21" s="167" t="s">
        <v>147</v>
      </c>
      <c r="O21" s="168">
        <f t="shared" ref="O21:T21" si="10">O13-SUM(O14:O20)</f>
        <v>3459</v>
      </c>
      <c r="P21" s="168">
        <f t="shared" si="10"/>
        <v>1862</v>
      </c>
      <c r="Q21" s="168">
        <f t="shared" si="10"/>
        <v>6570</v>
      </c>
      <c r="R21" s="168">
        <f t="shared" si="10"/>
        <v>7119</v>
      </c>
      <c r="S21" s="168">
        <f t="shared" si="10"/>
        <v>7495</v>
      </c>
      <c r="T21" s="168">
        <f t="shared" si="10"/>
        <v>7632</v>
      </c>
      <c r="U21" s="179">
        <f t="shared" si="7"/>
        <v>1.8278852568379023E-2</v>
      </c>
      <c r="V21" s="167">
        <f>T21-S21</f>
        <v>137</v>
      </c>
      <c r="W21" s="169">
        <f t="shared" si="4"/>
        <v>0.30050793400795367</v>
      </c>
    </row>
    <row r="22" spans="1:23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70</v>
      </c>
      <c r="C23" s="175">
        <f t="shared" ref="C23:H23" si="11">C24+C27</f>
        <v>64346</v>
      </c>
      <c r="D23" s="175">
        <f t="shared" si="11"/>
        <v>36673</v>
      </c>
      <c r="E23" s="175">
        <f t="shared" si="11"/>
        <v>114534</v>
      </c>
      <c r="F23" s="175">
        <f t="shared" si="11"/>
        <v>164897</v>
      </c>
      <c r="G23" s="175">
        <f t="shared" si="11"/>
        <v>176901</v>
      </c>
      <c r="H23" s="175">
        <f t="shared" si="11"/>
        <v>182254</v>
      </c>
      <c r="I23" s="176">
        <f>IFERROR(H23/G23-1,"-")</f>
        <v>3.0259862861148346E-2</v>
      </c>
      <c r="J23" s="175">
        <f>H23-G23</f>
        <v>5353</v>
      </c>
      <c r="K23" s="176">
        <f t="shared" ref="K23:K35" si="12">H23/H$9</f>
        <v>0.29910312061509681</v>
      </c>
    </row>
    <row r="24" spans="1:23" x14ac:dyDescent="0.25">
      <c r="B24" s="158" t="s">
        <v>99</v>
      </c>
      <c r="C24" s="159">
        <v>3630</v>
      </c>
      <c r="D24" s="159">
        <v>20337</v>
      </c>
      <c r="E24" s="159">
        <v>13840</v>
      </c>
      <c r="F24" s="159">
        <v>17390</v>
      </c>
      <c r="G24" s="159">
        <v>15159</v>
      </c>
      <c r="H24" s="159">
        <v>14333</v>
      </c>
      <c r="I24" s="177">
        <f>IFERROR(H24/G24-1,"-")</f>
        <v>-5.448908239329775E-2</v>
      </c>
      <c r="J24" s="158">
        <f t="shared" ref="J24:J34" si="13">H24-G24</f>
        <v>-826</v>
      </c>
      <c r="K24" s="160">
        <f t="shared" si="12"/>
        <v>2.3522364544954745E-2</v>
      </c>
    </row>
    <row r="25" spans="1:23" x14ac:dyDescent="0.25">
      <c r="B25" s="162" t="s">
        <v>105</v>
      </c>
      <c r="C25" s="163">
        <v>2906</v>
      </c>
      <c r="D25" s="163">
        <v>16377</v>
      </c>
      <c r="E25" s="163">
        <v>8204</v>
      </c>
      <c r="F25" s="163">
        <v>9160</v>
      </c>
      <c r="G25" s="163">
        <v>7687</v>
      </c>
      <c r="H25" s="163">
        <v>5327</v>
      </c>
      <c r="I25" s="178">
        <f>IFERROR(H25/G25-1,"-")</f>
        <v>-0.3070118381683361</v>
      </c>
      <c r="J25" s="162">
        <f t="shared" si="13"/>
        <v>-2360</v>
      </c>
      <c r="K25" s="164">
        <f t="shared" si="12"/>
        <v>8.7423174444271213E-3</v>
      </c>
    </row>
    <row r="26" spans="1:23" x14ac:dyDescent="0.25">
      <c r="B26" s="162" t="s">
        <v>102</v>
      </c>
      <c r="C26" s="163">
        <v>724</v>
      </c>
      <c r="D26" s="163">
        <v>3960</v>
      </c>
      <c r="E26" s="163">
        <v>5636</v>
      </c>
      <c r="F26" s="163">
        <v>8230</v>
      </c>
      <c r="G26" s="163">
        <v>7472</v>
      </c>
      <c r="H26" s="163">
        <v>9006</v>
      </c>
      <c r="I26" s="178">
        <f>IFERROR(H26/G26-1,"-")</f>
        <v>0.20529978586723763</v>
      </c>
      <c r="J26" s="162">
        <f t="shared" si="13"/>
        <v>1534</v>
      </c>
      <c r="K26" s="164">
        <f t="shared" si="12"/>
        <v>1.4780047100527624E-2</v>
      </c>
    </row>
    <row r="27" spans="1:23" x14ac:dyDescent="0.25">
      <c r="B27" s="158" t="s">
        <v>109</v>
      </c>
      <c r="C27" s="159">
        <v>60716</v>
      </c>
      <c r="D27" s="159">
        <v>16336</v>
      </c>
      <c r="E27" s="159">
        <v>100694</v>
      </c>
      <c r="F27" s="159">
        <v>147507</v>
      </c>
      <c r="G27" s="159">
        <v>161742</v>
      </c>
      <c r="H27" s="159">
        <v>167921</v>
      </c>
      <c r="I27" s="177">
        <f>IFERROR(H27/G27-1,"-")</f>
        <v>3.8202816831744313E-2</v>
      </c>
      <c r="J27" s="158">
        <f t="shared" si="13"/>
        <v>6179</v>
      </c>
      <c r="K27" s="160">
        <f t="shared" si="12"/>
        <v>0.27558075607014204</v>
      </c>
    </row>
    <row r="28" spans="1:23" x14ac:dyDescent="0.25">
      <c r="B28" s="162" t="s">
        <v>112</v>
      </c>
      <c r="C28" s="163">
        <v>32787</v>
      </c>
      <c r="D28" s="163">
        <v>1599</v>
      </c>
      <c r="E28" s="163">
        <v>49539</v>
      </c>
      <c r="F28" s="163">
        <v>81047</v>
      </c>
      <c r="G28" s="163">
        <v>93632</v>
      </c>
      <c r="H28" s="163">
        <v>100511</v>
      </c>
      <c r="I28" s="178">
        <f t="shared" ref="I28:I35" si="14">IFERROR(H28/G28-1,"-")</f>
        <v>7.3468472317156586E-2</v>
      </c>
      <c r="J28" s="162">
        <f t="shared" si="13"/>
        <v>6879</v>
      </c>
      <c r="K28" s="164">
        <f t="shared" si="12"/>
        <v>0.16495195582068978</v>
      </c>
    </row>
    <row r="29" spans="1:23" x14ac:dyDescent="0.25">
      <c r="B29" s="162" t="s">
        <v>115</v>
      </c>
      <c r="C29" s="163">
        <v>5288</v>
      </c>
      <c r="D29" s="163">
        <v>1941</v>
      </c>
      <c r="E29" s="163">
        <v>6635</v>
      </c>
      <c r="F29" s="163">
        <v>7480</v>
      </c>
      <c r="G29" s="163">
        <v>8225</v>
      </c>
      <c r="H29" s="163">
        <v>7645</v>
      </c>
      <c r="I29" s="178">
        <f t="shared" si="14"/>
        <v>-7.0516717325228018E-2</v>
      </c>
      <c r="J29" s="162">
        <f t="shared" si="13"/>
        <v>-580</v>
      </c>
      <c r="K29" s="164">
        <f t="shared" si="12"/>
        <v>1.2546464588444779E-2</v>
      </c>
    </row>
    <row r="30" spans="1:23" x14ac:dyDescent="0.25">
      <c r="B30" s="162" t="s">
        <v>118</v>
      </c>
      <c r="C30" s="163">
        <v>1832</v>
      </c>
      <c r="D30" s="163">
        <v>2410</v>
      </c>
      <c r="E30" s="163">
        <v>4805</v>
      </c>
      <c r="F30" s="163">
        <v>7642</v>
      </c>
      <c r="G30" s="163">
        <v>9164</v>
      </c>
      <c r="H30" s="163">
        <v>5744</v>
      </c>
      <c r="I30" s="178">
        <f t="shared" si="14"/>
        <v>-0.37319947621126148</v>
      </c>
      <c r="J30" s="162">
        <f t="shared" si="13"/>
        <v>-3420</v>
      </c>
      <c r="K30" s="164">
        <f t="shared" si="12"/>
        <v>9.4266700583422909E-3</v>
      </c>
    </row>
    <row r="31" spans="1:23" x14ac:dyDescent="0.25">
      <c r="B31" s="162" t="s">
        <v>125</v>
      </c>
      <c r="C31" s="163">
        <v>2275</v>
      </c>
      <c r="D31" s="163">
        <v>864</v>
      </c>
      <c r="E31" s="163">
        <v>5793</v>
      </c>
      <c r="F31" s="163">
        <v>6454</v>
      </c>
      <c r="G31" s="163">
        <v>5330</v>
      </c>
      <c r="H31" s="163">
        <v>4986</v>
      </c>
      <c r="I31" s="178">
        <f t="shared" si="14"/>
        <v>-6.4540337711069373E-2</v>
      </c>
      <c r="J31" s="162">
        <f t="shared" si="13"/>
        <v>-344</v>
      </c>
      <c r="K31" s="164">
        <f t="shared" si="12"/>
        <v>8.1826909663813823E-3</v>
      </c>
    </row>
    <row r="32" spans="1:23" x14ac:dyDescent="0.25">
      <c r="B32" s="162" t="s">
        <v>121</v>
      </c>
      <c r="C32" s="163">
        <v>1200</v>
      </c>
      <c r="D32" s="163">
        <v>809</v>
      </c>
      <c r="E32" s="163">
        <v>2390</v>
      </c>
      <c r="F32" s="163">
        <v>2533</v>
      </c>
      <c r="G32" s="163">
        <v>2649</v>
      </c>
      <c r="H32" s="163">
        <v>2395</v>
      </c>
      <c r="I32" s="178">
        <f t="shared" si="14"/>
        <v>-9.5885239713099257E-2</v>
      </c>
      <c r="J32" s="162">
        <f t="shared" si="13"/>
        <v>-254</v>
      </c>
      <c r="K32" s="164">
        <f t="shared" si="12"/>
        <v>3.9305144132537927E-3</v>
      </c>
    </row>
    <row r="33" spans="2:11" x14ac:dyDescent="0.25">
      <c r="B33" s="162" t="s">
        <v>130</v>
      </c>
      <c r="C33" s="163">
        <v>1994</v>
      </c>
      <c r="D33" s="163">
        <v>42</v>
      </c>
      <c r="E33" s="163">
        <v>1391</v>
      </c>
      <c r="F33" s="163">
        <v>2350</v>
      </c>
      <c r="G33" s="163">
        <v>1758</v>
      </c>
      <c r="H33" s="163">
        <v>2156</v>
      </c>
      <c r="I33" s="178">
        <f t="shared" si="14"/>
        <v>0.22639362912400451</v>
      </c>
      <c r="J33" s="162">
        <f t="shared" si="13"/>
        <v>398</v>
      </c>
      <c r="K33" s="164">
        <f t="shared" si="12"/>
        <v>3.5382835386117651E-3</v>
      </c>
    </row>
    <row r="34" spans="2:11" x14ac:dyDescent="0.25">
      <c r="B34" s="162" t="s">
        <v>133</v>
      </c>
      <c r="C34" s="163">
        <v>1701</v>
      </c>
      <c r="D34" s="163">
        <v>137</v>
      </c>
      <c r="E34" s="163">
        <v>824</v>
      </c>
      <c r="F34" s="163">
        <v>1933</v>
      </c>
      <c r="G34" s="163">
        <v>2136</v>
      </c>
      <c r="H34" s="163">
        <v>1217</v>
      </c>
      <c r="I34" s="178">
        <f t="shared" si="14"/>
        <v>-0.43024344569288386</v>
      </c>
      <c r="J34" s="162">
        <f t="shared" si="13"/>
        <v>-919</v>
      </c>
      <c r="K34" s="164">
        <f t="shared" si="12"/>
        <v>1.9972593072776061E-3</v>
      </c>
    </row>
    <row r="35" spans="2:11" x14ac:dyDescent="0.25">
      <c r="B35" s="167" t="s">
        <v>147</v>
      </c>
      <c r="C35" s="168">
        <f t="shared" ref="C35" si="15">C27-SUM(C28:C34)</f>
        <v>13639</v>
      </c>
      <c r="D35" s="168">
        <f t="shared" ref="D35:H35" si="16">D27-SUM(D28:D34)</f>
        <v>8534</v>
      </c>
      <c r="E35" s="168">
        <f t="shared" si="16"/>
        <v>29317</v>
      </c>
      <c r="F35" s="168">
        <f t="shared" si="16"/>
        <v>38068</v>
      </c>
      <c r="G35" s="168">
        <f t="shared" si="16"/>
        <v>38848</v>
      </c>
      <c r="H35" s="168">
        <f t="shared" si="16"/>
        <v>43267</v>
      </c>
      <c r="I35" s="179">
        <f t="shared" si="14"/>
        <v>0.11375102965403627</v>
      </c>
      <c r="J35" s="167">
        <f>H35-G35</f>
        <v>4419</v>
      </c>
      <c r="K35" s="169">
        <f t="shared" si="12"/>
        <v>7.1006917377140655E-2</v>
      </c>
    </row>
    <row r="36" spans="2:11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70</v>
      </c>
      <c r="C37" s="175">
        <f t="shared" ref="C37:H37" si="17">C38+C41</f>
        <v>102171</v>
      </c>
      <c r="D37" s="175">
        <f t="shared" si="17"/>
        <v>57402</v>
      </c>
      <c r="E37" s="175">
        <f t="shared" si="17"/>
        <v>233221</v>
      </c>
      <c r="F37" s="175">
        <f t="shared" si="17"/>
        <v>246803</v>
      </c>
      <c r="G37" s="175">
        <f t="shared" si="17"/>
        <v>262119</v>
      </c>
      <c r="H37" s="175">
        <f t="shared" si="17"/>
        <v>268519</v>
      </c>
      <c r="I37" s="176">
        <f>IFERROR(H37/G37-1,"-")</f>
        <v>2.4416391028502238E-2</v>
      </c>
      <c r="J37" s="175">
        <f>H37-G37</f>
        <v>6400</v>
      </c>
      <c r="K37" s="176">
        <f t="shared" ref="K37:K49" si="18">H37/H$9</f>
        <v>0.440675490493735</v>
      </c>
    </row>
    <row r="38" spans="2:11" x14ac:dyDescent="0.25">
      <c r="B38" s="158" t="s">
        <v>99</v>
      </c>
      <c r="C38" s="159">
        <v>4287</v>
      </c>
      <c r="D38" s="159">
        <v>20177</v>
      </c>
      <c r="E38" s="159">
        <v>16892</v>
      </c>
      <c r="F38" s="159">
        <v>14685</v>
      </c>
      <c r="G38" s="159">
        <v>13793</v>
      </c>
      <c r="H38" s="159">
        <v>15526</v>
      </c>
      <c r="I38" s="177">
        <f>IFERROR(H38/G38-1,"-")</f>
        <v>0.12564344232581748</v>
      </c>
      <c r="J38" s="158">
        <f t="shared" ref="J38:J48" si="19">H38-G38</f>
        <v>1733</v>
      </c>
      <c r="K38" s="160">
        <f t="shared" si="18"/>
        <v>2.5480236651431478E-2</v>
      </c>
    </row>
    <row r="39" spans="2:11" x14ac:dyDescent="0.25">
      <c r="B39" s="162" t="s">
        <v>105</v>
      </c>
      <c r="C39" s="163">
        <v>3014</v>
      </c>
      <c r="D39" s="163">
        <v>17687</v>
      </c>
      <c r="E39" s="163">
        <v>12004</v>
      </c>
      <c r="F39" s="163">
        <v>9410</v>
      </c>
      <c r="G39" s="163">
        <v>7013</v>
      </c>
      <c r="H39" s="163">
        <v>7988</v>
      </c>
      <c r="I39" s="178">
        <f>IFERROR(H39/G39-1,"-")</f>
        <v>0.13902752031940691</v>
      </c>
      <c r="J39" s="162">
        <f t="shared" si="19"/>
        <v>975</v>
      </c>
      <c r="K39" s="164">
        <f t="shared" si="18"/>
        <v>1.3109373333223925E-2</v>
      </c>
    </row>
    <row r="40" spans="2:11" x14ac:dyDescent="0.25">
      <c r="B40" s="162" t="s">
        <v>102</v>
      </c>
      <c r="C40" s="163">
        <v>1273</v>
      </c>
      <c r="D40" s="163">
        <v>2490</v>
      </c>
      <c r="E40" s="163">
        <v>4888</v>
      </c>
      <c r="F40" s="163">
        <v>5275</v>
      </c>
      <c r="G40" s="163">
        <v>6780</v>
      </c>
      <c r="H40" s="163">
        <v>7538</v>
      </c>
      <c r="I40" s="178">
        <f>IFERROR(H40/G40-1,"-")</f>
        <v>0.11179941002949856</v>
      </c>
      <c r="J40" s="162">
        <f t="shared" si="19"/>
        <v>758</v>
      </c>
      <c r="K40" s="164">
        <f t="shared" si="18"/>
        <v>1.2370863318207553E-2</v>
      </c>
    </row>
    <row r="41" spans="2:11" x14ac:dyDescent="0.25">
      <c r="B41" s="158" t="s">
        <v>109</v>
      </c>
      <c r="C41" s="159">
        <v>97884</v>
      </c>
      <c r="D41" s="159">
        <v>37225</v>
      </c>
      <c r="E41" s="159">
        <v>216329</v>
      </c>
      <c r="F41" s="159">
        <v>232118</v>
      </c>
      <c r="G41" s="159">
        <v>248326</v>
      </c>
      <c r="H41" s="159">
        <v>252993</v>
      </c>
      <c r="I41" s="177">
        <f>IFERROR(H41/G41-1,"-")</f>
        <v>1.8793843576588865E-2</v>
      </c>
      <c r="J41" s="158">
        <f t="shared" si="19"/>
        <v>4667</v>
      </c>
      <c r="K41" s="160">
        <f t="shared" si="18"/>
        <v>0.41519525384230349</v>
      </c>
    </row>
    <row r="42" spans="2:11" x14ac:dyDescent="0.25">
      <c r="B42" s="162" t="s">
        <v>112</v>
      </c>
      <c r="C42" s="163">
        <v>40531</v>
      </c>
      <c r="D42" s="163">
        <v>1878</v>
      </c>
      <c r="E42" s="163">
        <v>105168</v>
      </c>
      <c r="F42" s="163">
        <v>121801</v>
      </c>
      <c r="G42" s="163">
        <v>133474</v>
      </c>
      <c r="H42" s="163">
        <v>137087</v>
      </c>
      <c r="I42" s="178">
        <f t="shared" ref="I42:I49" si="20">IFERROR(H42/G42-1,"-")</f>
        <v>2.706894226590939E-2</v>
      </c>
      <c r="J42" s="162">
        <f t="shared" si="19"/>
        <v>3613</v>
      </c>
      <c r="K42" s="164">
        <f t="shared" si="18"/>
        <v>0.22497804984122036</v>
      </c>
    </row>
    <row r="43" spans="2:11" x14ac:dyDescent="0.25">
      <c r="B43" s="162" t="s">
        <v>115</v>
      </c>
      <c r="C43" s="163">
        <v>3224</v>
      </c>
      <c r="D43" s="163">
        <v>2501</v>
      </c>
      <c r="E43" s="163">
        <v>5695</v>
      </c>
      <c r="F43" s="163">
        <v>5511</v>
      </c>
      <c r="G43" s="163">
        <v>6343</v>
      </c>
      <c r="H43" s="163">
        <v>7562</v>
      </c>
      <c r="I43" s="178">
        <f t="shared" si="20"/>
        <v>0.19218035629828156</v>
      </c>
      <c r="J43" s="162">
        <f t="shared" si="19"/>
        <v>1219</v>
      </c>
      <c r="K43" s="164">
        <f t="shared" si="18"/>
        <v>1.2410250519008428E-2</v>
      </c>
    </row>
    <row r="44" spans="2:11" x14ac:dyDescent="0.25">
      <c r="B44" s="162" t="s">
        <v>118</v>
      </c>
      <c r="C44" s="163">
        <v>1607</v>
      </c>
      <c r="D44" s="163">
        <v>4544</v>
      </c>
      <c r="E44" s="163">
        <v>4855</v>
      </c>
      <c r="F44" s="163">
        <v>4647</v>
      </c>
      <c r="G44" s="163">
        <v>4991</v>
      </c>
      <c r="H44" s="163">
        <v>4998</v>
      </c>
      <c r="I44" s="178">
        <f t="shared" si="20"/>
        <v>1.4025245441795509E-3</v>
      </c>
      <c r="J44" s="162">
        <f t="shared" si="19"/>
        <v>7</v>
      </c>
      <c r="K44" s="164">
        <f t="shared" si="18"/>
        <v>8.2023845667818195E-3</v>
      </c>
    </row>
    <row r="45" spans="2:11" x14ac:dyDescent="0.25">
      <c r="B45" s="162" t="s">
        <v>125</v>
      </c>
      <c r="C45" s="163">
        <v>5044</v>
      </c>
      <c r="D45" s="163">
        <v>2233</v>
      </c>
      <c r="E45" s="163">
        <v>14063</v>
      </c>
      <c r="F45" s="163">
        <v>11621</v>
      </c>
      <c r="G45" s="163">
        <v>12517</v>
      </c>
      <c r="H45" s="163">
        <v>11420</v>
      </c>
      <c r="I45" s="178">
        <f t="shared" si="20"/>
        <v>-8.7640808500439427E-2</v>
      </c>
      <c r="J45" s="162">
        <f t="shared" si="19"/>
        <v>-1097</v>
      </c>
      <c r="K45" s="164">
        <f t="shared" si="18"/>
        <v>1.8741743047748775E-2</v>
      </c>
    </row>
    <row r="46" spans="2:11" x14ac:dyDescent="0.25">
      <c r="B46" s="162" t="s">
        <v>121</v>
      </c>
      <c r="C46" s="163">
        <v>1457</v>
      </c>
      <c r="D46" s="163">
        <v>1002</v>
      </c>
      <c r="E46" s="163">
        <v>3535</v>
      </c>
      <c r="F46" s="163">
        <v>3592</v>
      </c>
      <c r="G46" s="163">
        <v>4474</v>
      </c>
      <c r="H46" s="163">
        <v>4035</v>
      </c>
      <c r="I46" s="178">
        <f t="shared" si="20"/>
        <v>-9.812248547161373E-2</v>
      </c>
      <c r="J46" s="162">
        <f t="shared" si="19"/>
        <v>-439</v>
      </c>
      <c r="K46" s="164">
        <f t="shared" si="18"/>
        <v>6.6219731346467874E-3</v>
      </c>
    </row>
    <row r="47" spans="2:11" x14ac:dyDescent="0.25">
      <c r="B47" s="162" t="s">
        <v>130</v>
      </c>
      <c r="C47" s="163">
        <v>6272</v>
      </c>
      <c r="D47" s="163">
        <v>246</v>
      </c>
      <c r="E47" s="163">
        <v>7787</v>
      </c>
      <c r="F47" s="163">
        <v>8494</v>
      </c>
      <c r="G47" s="163">
        <v>8095</v>
      </c>
      <c r="H47" s="163">
        <v>7332</v>
      </c>
      <c r="I47" s="178">
        <f t="shared" si="20"/>
        <v>-9.4255713403335384E-2</v>
      </c>
      <c r="J47" s="162">
        <f t="shared" si="19"/>
        <v>-763</v>
      </c>
      <c r="K47" s="164">
        <f t="shared" si="18"/>
        <v>1.2032789844666728E-2</v>
      </c>
    </row>
    <row r="48" spans="2:11" x14ac:dyDescent="0.25">
      <c r="B48" s="162" t="s">
        <v>133</v>
      </c>
      <c r="C48" s="163">
        <v>10629</v>
      </c>
      <c r="D48" s="163">
        <v>906</v>
      </c>
      <c r="E48" s="163">
        <v>7580</v>
      </c>
      <c r="F48" s="163">
        <v>8474</v>
      </c>
      <c r="G48" s="163">
        <v>9452</v>
      </c>
      <c r="H48" s="163">
        <v>6950</v>
      </c>
      <c r="I48" s="178">
        <f t="shared" si="20"/>
        <v>-0.26470588235294112</v>
      </c>
      <c r="J48" s="162">
        <f t="shared" si="19"/>
        <v>-2502</v>
      </c>
      <c r="K48" s="164">
        <f t="shared" si="18"/>
        <v>1.1405876898586164E-2</v>
      </c>
    </row>
    <row r="49" spans="2:11" x14ac:dyDescent="0.25">
      <c r="B49" s="167" t="s">
        <v>147</v>
      </c>
      <c r="C49" s="168">
        <f t="shared" ref="C49" si="21">C41-SUM(C42:C48)</f>
        <v>29120</v>
      </c>
      <c r="D49" s="168">
        <f t="shared" ref="D49:H49" si="22">D41-SUM(D42:D48)</f>
        <v>23915</v>
      </c>
      <c r="E49" s="168">
        <f t="shared" si="22"/>
        <v>67646</v>
      </c>
      <c r="F49" s="168">
        <f t="shared" si="22"/>
        <v>67978</v>
      </c>
      <c r="G49" s="168">
        <f t="shared" si="22"/>
        <v>68980</v>
      </c>
      <c r="H49" s="168">
        <f t="shared" si="22"/>
        <v>73609</v>
      </c>
      <c r="I49" s="179">
        <f t="shared" si="20"/>
        <v>6.7106407654392575E-2</v>
      </c>
      <c r="J49" s="167">
        <f>H49-G49</f>
        <v>4629</v>
      </c>
      <c r="K49" s="169">
        <f t="shared" si="18"/>
        <v>0.12080218598964444</v>
      </c>
    </row>
    <row r="50" spans="2:11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70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99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105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102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109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112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115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118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125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121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130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133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147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70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99</v>
      </c>
      <c r="C66" s="159" t="s">
        <v>319</v>
      </c>
      <c r="D66" s="159" t="s">
        <v>319</v>
      </c>
      <c r="E66" s="159" t="s">
        <v>319</v>
      </c>
      <c r="F66" s="159" t="s">
        <v>319</v>
      </c>
      <c r="G66" s="159" t="s">
        <v>319</v>
      </c>
      <c r="H66" s="159" t="s">
        <v>319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105</v>
      </c>
      <c r="C67" s="163" t="s">
        <v>319</v>
      </c>
      <c r="D67" s="163" t="s">
        <v>319</v>
      </c>
      <c r="E67" s="163" t="s">
        <v>319</v>
      </c>
      <c r="F67" s="163" t="s">
        <v>319</v>
      </c>
      <c r="G67" s="163" t="s">
        <v>319</v>
      </c>
      <c r="H67" s="163" t="s">
        <v>319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102</v>
      </c>
      <c r="C68" s="163" t="s">
        <v>319</v>
      </c>
      <c r="D68" s="163" t="s">
        <v>319</v>
      </c>
      <c r="E68" s="163" t="s">
        <v>319</v>
      </c>
      <c r="F68" s="163" t="s">
        <v>319</v>
      </c>
      <c r="G68" s="163" t="s">
        <v>319</v>
      </c>
      <c r="H68" s="163" t="s">
        <v>319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109</v>
      </c>
      <c r="C69" s="159" t="s">
        <v>319</v>
      </c>
      <c r="D69" s="159" t="s">
        <v>319</v>
      </c>
      <c r="E69" s="159" t="s">
        <v>319</v>
      </c>
      <c r="F69" s="159" t="s">
        <v>319</v>
      </c>
      <c r="G69" s="159" t="s">
        <v>319</v>
      </c>
      <c r="H69" s="159" t="s">
        <v>319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112</v>
      </c>
      <c r="C70" s="163" t="s">
        <v>319</v>
      </c>
      <c r="D70" s="163" t="s">
        <v>319</v>
      </c>
      <c r="E70" s="163" t="s">
        <v>319</v>
      </c>
      <c r="F70" s="163" t="s">
        <v>319</v>
      </c>
      <c r="G70" s="163" t="s">
        <v>319</v>
      </c>
      <c r="H70" s="163" t="s">
        <v>319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115</v>
      </c>
      <c r="C71" s="163" t="s">
        <v>319</v>
      </c>
      <c r="D71" s="163" t="s">
        <v>319</v>
      </c>
      <c r="E71" s="163" t="s">
        <v>319</v>
      </c>
      <c r="F71" s="163" t="s">
        <v>319</v>
      </c>
      <c r="G71" s="163" t="s">
        <v>319</v>
      </c>
      <c r="H71" s="163" t="s">
        <v>319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118</v>
      </c>
      <c r="C72" s="163" t="s">
        <v>319</v>
      </c>
      <c r="D72" s="163" t="s">
        <v>319</v>
      </c>
      <c r="E72" s="163" t="s">
        <v>319</v>
      </c>
      <c r="F72" s="163" t="s">
        <v>319</v>
      </c>
      <c r="G72" s="163" t="s">
        <v>319</v>
      </c>
      <c r="H72" s="163" t="s">
        <v>319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125</v>
      </c>
      <c r="C73" s="163" t="s">
        <v>319</v>
      </c>
      <c r="D73" s="163" t="s">
        <v>319</v>
      </c>
      <c r="E73" s="163" t="s">
        <v>319</v>
      </c>
      <c r="F73" s="163" t="s">
        <v>319</v>
      </c>
      <c r="G73" s="163" t="s">
        <v>319</v>
      </c>
      <c r="H73" s="163" t="s">
        <v>319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121</v>
      </c>
      <c r="C74" s="163" t="s">
        <v>319</v>
      </c>
      <c r="D74" s="163" t="s">
        <v>319</v>
      </c>
      <c r="E74" s="163" t="s">
        <v>319</v>
      </c>
      <c r="F74" s="163" t="s">
        <v>319</v>
      </c>
      <c r="G74" s="163" t="s">
        <v>319</v>
      </c>
      <c r="H74" s="163" t="s">
        <v>319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130</v>
      </c>
      <c r="C75" s="163" t="s">
        <v>319</v>
      </c>
      <c r="D75" s="163" t="s">
        <v>319</v>
      </c>
      <c r="E75" s="163" t="s">
        <v>319</v>
      </c>
      <c r="F75" s="163" t="s">
        <v>319</v>
      </c>
      <c r="G75" s="163" t="s">
        <v>319</v>
      </c>
      <c r="H75" s="163" t="s">
        <v>319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133</v>
      </c>
      <c r="C76" s="163" t="s">
        <v>319</v>
      </c>
      <c r="D76" s="163" t="s">
        <v>319</v>
      </c>
      <c r="E76" s="163" t="s">
        <v>319</v>
      </c>
      <c r="F76" s="163" t="s">
        <v>319</v>
      </c>
      <c r="G76" s="163" t="s">
        <v>319</v>
      </c>
      <c r="H76" s="163" t="s">
        <v>319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147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70</v>
      </c>
      <c r="C79" s="175">
        <f t="shared" ref="C79:H79" si="33">IFERROR(C80+C83,"nd")</f>
        <v>26023</v>
      </c>
      <c r="D79" s="175">
        <f t="shared" si="33"/>
        <v>18878</v>
      </c>
      <c r="E79" s="175">
        <f t="shared" si="33"/>
        <v>60007</v>
      </c>
      <c r="F79" s="175">
        <f t="shared" si="33"/>
        <v>72419</v>
      </c>
      <c r="G79" s="175">
        <f t="shared" si="33"/>
        <v>81209</v>
      </c>
      <c r="H79" s="175">
        <f t="shared" si="33"/>
        <v>92335</v>
      </c>
      <c r="I79" s="176">
        <f>IFERROR(H79/G79-1,"-")</f>
        <v>0.13700451920353651</v>
      </c>
      <c r="J79" s="175">
        <f>IFERROR(H79-G79,"-")</f>
        <v>11126</v>
      </c>
      <c r="K79" s="176">
        <f>IFERROR(H79/H$9,"-")</f>
        <v>0.15153404941452567</v>
      </c>
    </row>
    <row r="80" spans="2:11" x14ac:dyDescent="0.25">
      <c r="B80" s="158" t="s">
        <v>99</v>
      </c>
      <c r="C80" s="159">
        <v>6348</v>
      </c>
      <c r="D80" s="159">
        <v>10403</v>
      </c>
      <c r="E80" s="159">
        <v>26804</v>
      </c>
      <c r="F80" s="159">
        <v>30063</v>
      </c>
      <c r="G80" s="159">
        <v>36953</v>
      </c>
      <c r="H80" s="159">
        <v>40652</v>
      </c>
      <c r="I80" s="177">
        <f>IFERROR(H80/G80-1,"-")</f>
        <v>0.10010012718859085</v>
      </c>
      <c r="J80" s="180">
        <f t="shared" ref="J80:J91" si="34">IFERROR(H80-G80,"-")</f>
        <v>3699</v>
      </c>
      <c r="K80" s="160">
        <f t="shared" ref="K80:K91" si="35">IFERROR(H80/H$9,"-")</f>
        <v>6.6715353623212195E-2</v>
      </c>
    </row>
    <row r="81" spans="2:11" x14ac:dyDescent="0.25">
      <c r="B81" s="162" t="s">
        <v>105</v>
      </c>
      <c r="C81" s="163">
        <v>1948</v>
      </c>
      <c r="D81" s="163">
        <v>6169</v>
      </c>
      <c r="E81" s="163">
        <v>12562</v>
      </c>
      <c r="F81" s="163">
        <v>15782</v>
      </c>
      <c r="G81" s="163">
        <v>15963</v>
      </c>
      <c r="H81" s="163">
        <v>12372</v>
      </c>
      <c r="I81" s="178">
        <f>IFERROR(H81/G81-1,"-")</f>
        <v>-0.22495771471527903</v>
      </c>
      <c r="J81" s="181">
        <f t="shared" si="34"/>
        <v>-3591</v>
      </c>
      <c r="K81" s="164">
        <f t="shared" si="35"/>
        <v>2.0304102012850073E-2</v>
      </c>
    </row>
    <row r="82" spans="2:11" x14ac:dyDescent="0.25">
      <c r="B82" s="162" t="s">
        <v>102</v>
      </c>
      <c r="C82" s="163">
        <v>4400</v>
      </c>
      <c r="D82" s="163">
        <v>4234</v>
      </c>
      <c r="E82" s="163">
        <v>14242</v>
      </c>
      <c r="F82" s="163">
        <v>14281</v>
      </c>
      <c r="G82" s="163">
        <v>20990</v>
      </c>
      <c r="H82" s="163">
        <v>28280</v>
      </c>
      <c r="I82" s="178">
        <f>IFERROR(H82/G82-1,"-")</f>
        <v>0.34730824202000954</v>
      </c>
      <c r="J82" s="181">
        <f t="shared" si="34"/>
        <v>7290</v>
      </c>
      <c r="K82" s="164">
        <f t="shared" si="35"/>
        <v>4.6411251610362116E-2</v>
      </c>
    </row>
    <row r="83" spans="2:11" x14ac:dyDescent="0.25">
      <c r="B83" s="158" t="s">
        <v>109</v>
      </c>
      <c r="C83" s="159">
        <v>19675</v>
      </c>
      <c r="D83" s="159">
        <v>8475</v>
      </c>
      <c r="E83" s="159">
        <v>33203</v>
      </c>
      <c r="F83" s="159">
        <v>42356</v>
      </c>
      <c r="G83" s="159">
        <v>44256</v>
      </c>
      <c r="H83" s="159">
        <v>51683</v>
      </c>
      <c r="I83" s="177">
        <f>IFERROR(H83/G83-1,"-")</f>
        <v>0.16781905278380327</v>
      </c>
      <c r="J83" s="180">
        <f t="shared" si="34"/>
        <v>7427</v>
      </c>
      <c r="K83" s="160">
        <f t="shared" si="35"/>
        <v>8.4818695791313486E-2</v>
      </c>
    </row>
    <row r="84" spans="2:11" x14ac:dyDescent="0.25">
      <c r="B84" s="162" t="s">
        <v>112</v>
      </c>
      <c r="C84" s="163">
        <v>1812</v>
      </c>
      <c r="D84" s="163">
        <v>334</v>
      </c>
      <c r="E84" s="163">
        <v>4161</v>
      </c>
      <c r="F84" s="163">
        <v>5485</v>
      </c>
      <c r="G84" s="163">
        <v>6583</v>
      </c>
      <c r="H84" s="163">
        <v>5787</v>
      </c>
      <c r="I84" s="178">
        <f t="shared" ref="I84:I91" si="36">IFERROR(H84/G84-1,"-")</f>
        <v>-0.12091751481087654</v>
      </c>
      <c r="J84" s="181">
        <f t="shared" si="34"/>
        <v>-796</v>
      </c>
      <c r="K84" s="164">
        <f t="shared" si="35"/>
        <v>9.4972387931105216E-3</v>
      </c>
    </row>
    <row r="85" spans="2:11" x14ac:dyDescent="0.25">
      <c r="B85" s="162" t="s">
        <v>115</v>
      </c>
      <c r="C85" s="163">
        <v>4471</v>
      </c>
      <c r="D85" s="163">
        <v>1810</v>
      </c>
      <c r="E85" s="163">
        <v>7566</v>
      </c>
      <c r="F85" s="163">
        <v>8343</v>
      </c>
      <c r="G85" s="163">
        <v>9165</v>
      </c>
      <c r="H85" s="163">
        <v>11172</v>
      </c>
      <c r="I85" s="178">
        <f t="shared" si="36"/>
        <v>0.21898527004909973</v>
      </c>
      <c r="J85" s="181">
        <f t="shared" si="34"/>
        <v>2007</v>
      </c>
      <c r="K85" s="164">
        <f t="shared" si="35"/>
        <v>1.833474197280642E-2</v>
      </c>
    </row>
    <row r="86" spans="2:11" x14ac:dyDescent="0.25">
      <c r="B86" s="162" t="s">
        <v>118</v>
      </c>
      <c r="C86" s="163">
        <v>798</v>
      </c>
      <c r="D86" s="163">
        <v>1395</v>
      </c>
      <c r="E86" s="163">
        <v>2400</v>
      </c>
      <c r="F86" s="163">
        <v>2471</v>
      </c>
      <c r="G86" s="163">
        <v>2710</v>
      </c>
      <c r="H86" s="163">
        <v>5793</v>
      </c>
      <c r="I86" s="178">
        <f t="shared" si="36"/>
        <v>1.1376383763837636</v>
      </c>
      <c r="J86" s="181">
        <f t="shared" si="34"/>
        <v>3083</v>
      </c>
      <c r="K86" s="164">
        <f t="shared" si="35"/>
        <v>9.507085593310741E-3</v>
      </c>
    </row>
    <row r="87" spans="2:11" x14ac:dyDescent="0.25">
      <c r="B87" s="162" t="s">
        <v>125</v>
      </c>
      <c r="C87" s="163">
        <v>290</v>
      </c>
      <c r="D87" s="163">
        <v>262</v>
      </c>
      <c r="E87" s="163">
        <v>1924</v>
      </c>
      <c r="F87" s="163">
        <v>2004</v>
      </c>
      <c r="G87" s="163">
        <v>2273</v>
      </c>
      <c r="H87" s="163">
        <v>1582</v>
      </c>
      <c r="I87" s="178">
        <f t="shared" si="36"/>
        <v>-0.3040035195776507</v>
      </c>
      <c r="J87" s="181">
        <f t="shared" si="34"/>
        <v>-691</v>
      </c>
      <c r="K87" s="164">
        <f t="shared" si="35"/>
        <v>2.5962729861242172E-3</v>
      </c>
    </row>
    <row r="88" spans="2:11" x14ac:dyDescent="0.25">
      <c r="B88" s="162" t="s">
        <v>121</v>
      </c>
      <c r="C88" s="163">
        <v>94</v>
      </c>
      <c r="D88" s="163">
        <v>145</v>
      </c>
      <c r="E88" s="163">
        <v>379</v>
      </c>
      <c r="F88" s="163">
        <v>330</v>
      </c>
      <c r="G88" s="163">
        <v>411</v>
      </c>
      <c r="H88" s="163">
        <v>453</v>
      </c>
      <c r="I88" s="178">
        <f t="shared" si="36"/>
        <v>0.10218978102189791</v>
      </c>
      <c r="J88" s="181">
        <f t="shared" si="34"/>
        <v>42</v>
      </c>
      <c r="K88" s="164">
        <f t="shared" si="35"/>
        <v>7.4343341511647943E-4</v>
      </c>
    </row>
    <row r="89" spans="2:11" x14ac:dyDescent="0.25">
      <c r="B89" s="162" t="s">
        <v>130</v>
      </c>
      <c r="C89" s="163">
        <v>1314</v>
      </c>
      <c r="D89" s="163">
        <v>61</v>
      </c>
      <c r="E89" s="163">
        <v>1693</v>
      </c>
      <c r="F89" s="163">
        <v>2793</v>
      </c>
      <c r="G89" s="163">
        <v>1927</v>
      </c>
      <c r="H89" s="163">
        <v>2012</v>
      </c>
      <c r="I89" s="178">
        <f t="shared" si="36"/>
        <v>4.411001556824079E-2</v>
      </c>
      <c r="J89" s="181">
        <f t="shared" si="34"/>
        <v>85</v>
      </c>
      <c r="K89" s="164">
        <f t="shared" si="35"/>
        <v>3.3019603338065267E-3</v>
      </c>
    </row>
    <row r="90" spans="2:11" x14ac:dyDescent="0.25">
      <c r="B90" s="162" t="s">
        <v>133</v>
      </c>
      <c r="C90" s="163">
        <v>2383</v>
      </c>
      <c r="D90" s="163">
        <v>205</v>
      </c>
      <c r="E90" s="163">
        <v>1740</v>
      </c>
      <c r="F90" s="163">
        <v>3209</v>
      </c>
      <c r="G90" s="163">
        <v>3026</v>
      </c>
      <c r="H90" s="163">
        <v>1945</v>
      </c>
      <c r="I90" s="178">
        <f t="shared" si="36"/>
        <v>-0.35723727693324525</v>
      </c>
      <c r="J90" s="181">
        <f t="shared" si="34"/>
        <v>-1081</v>
      </c>
      <c r="K90" s="164">
        <f t="shared" si="35"/>
        <v>3.1920043982374227E-3</v>
      </c>
    </row>
    <row r="91" spans="2:11" x14ac:dyDescent="0.25">
      <c r="B91" s="167" t="s">
        <v>147</v>
      </c>
      <c r="C91" s="168">
        <f t="shared" ref="C91:H91" si="37">IFERROR(C83-SUM(C84:C90),"nd")</f>
        <v>8513</v>
      </c>
      <c r="D91" s="168">
        <f t="shared" si="37"/>
        <v>4263</v>
      </c>
      <c r="E91" s="168">
        <f t="shared" si="37"/>
        <v>13340</v>
      </c>
      <c r="F91" s="168">
        <f t="shared" si="37"/>
        <v>17721</v>
      </c>
      <c r="G91" s="168">
        <f t="shared" si="37"/>
        <v>18161</v>
      </c>
      <c r="H91" s="168">
        <f t="shared" si="37"/>
        <v>22939</v>
      </c>
      <c r="I91" s="179">
        <f t="shared" si="36"/>
        <v>0.26309123946919222</v>
      </c>
      <c r="J91" s="182">
        <f t="shared" si="34"/>
        <v>4778</v>
      </c>
      <c r="K91" s="169">
        <f t="shared" si="35"/>
        <v>3.7645958298801151E-2</v>
      </c>
    </row>
    <row r="92" spans="2:11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70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99</v>
      </c>
      <c r="C94" s="159" t="s">
        <v>319</v>
      </c>
      <c r="D94" s="159" t="s">
        <v>319</v>
      </c>
      <c r="E94" s="159" t="s">
        <v>319</v>
      </c>
      <c r="F94" s="159" t="s">
        <v>319</v>
      </c>
      <c r="G94" s="159" t="s">
        <v>319</v>
      </c>
      <c r="H94" s="159" t="s">
        <v>319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105</v>
      </c>
      <c r="C95" s="163" t="s">
        <v>319</v>
      </c>
      <c r="D95" s="163" t="s">
        <v>319</v>
      </c>
      <c r="E95" s="163" t="s">
        <v>319</v>
      </c>
      <c r="F95" s="163" t="s">
        <v>319</v>
      </c>
      <c r="G95" s="163" t="s">
        <v>319</v>
      </c>
      <c r="H95" s="163" t="s">
        <v>319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102</v>
      </c>
      <c r="C96" s="163" t="s">
        <v>319</v>
      </c>
      <c r="D96" s="163" t="s">
        <v>319</v>
      </c>
      <c r="E96" s="163" t="s">
        <v>319</v>
      </c>
      <c r="F96" s="163" t="s">
        <v>319</v>
      </c>
      <c r="G96" s="163" t="s">
        <v>319</v>
      </c>
      <c r="H96" s="163" t="s">
        <v>319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109</v>
      </c>
      <c r="C97" s="159" t="s">
        <v>319</v>
      </c>
      <c r="D97" s="159" t="s">
        <v>319</v>
      </c>
      <c r="E97" s="159" t="s">
        <v>319</v>
      </c>
      <c r="F97" s="159" t="s">
        <v>319</v>
      </c>
      <c r="G97" s="159" t="s">
        <v>319</v>
      </c>
      <c r="H97" s="159" t="s">
        <v>319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112</v>
      </c>
      <c r="C98" s="163" t="s">
        <v>319</v>
      </c>
      <c r="D98" s="163" t="s">
        <v>319</v>
      </c>
      <c r="E98" s="163" t="s">
        <v>319</v>
      </c>
      <c r="F98" s="163" t="s">
        <v>319</v>
      </c>
      <c r="G98" s="163" t="s">
        <v>319</v>
      </c>
      <c r="H98" s="163" t="s">
        <v>319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115</v>
      </c>
      <c r="C99" s="163" t="s">
        <v>319</v>
      </c>
      <c r="D99" s="163" t="s">
        <v>319</v>
      </c>
      <c r="E99" s="163" t="s">
        <v>319</v>
      </c>
      <c r="F99" s="163" t="s">
        <v>319</v>
      </c>
      <c r="G99" s="163" t="s">
        <v>319</v>
      </c>
      <c r="H99" s="163" t="s">
        <v>319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118</v>
      </c>
      <c r="C100" s="163" t="s">
        <v>319</v>
      </c>
      <c r="D100" s="163" t="s">
        <v>319</v>
      </c>
      <c r="E100" s="163" t="s">
        <v>319</v>
      </c>
      <c r="F100" s="163" t="s">
        <v>319</v>
      </c>
      <c r="G100" s="163" t="s">
        <v>319</v>
      </c>
      <c r="H100" s="163" t="s">
        <v>319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125</v>
      </c>
      <c r="C101" s="163" t="s">
        <v>319</v>
      </c>
      <c r="D101" s="163" t="s">
        <v>319</v>
      </c>
      <c r="E101" s="163" t="s">
        <v>319</v>
      </c>
      <c r="F101" s="163" t="s">
        <v>319</v>
      </c>
      <c r="G101" s="163" t="s">
        <v>319</v>
      </c>
      <c r="H101" s="163" t="s">
        <v>319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121</v>
      </c>
      <c r="C102" s="163" t="s">
        <v>319</v>
      </c>
      <c r="D102" s="163" t="s">
        <v>319</v>
      </c>
      <c r="E102" s="163" t="s">
        <v>319</v>
      </c>
      <c r="F102" s="163" t="s">
        <v>319</v>
      </c>
      <c r="G102" s="163" t="s">
        <v>319</v>
      </c>
      <c r="H102" s="163" t="s">
        <v>319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130</v>
      </c>
      <c r="C103" s="163" t="s">
        <v>319</v>
      </c>
      <c r="D103" s="163" t="s">
        <v>319</v>
      </c>
      <c r="E103" s="163" t="s">
        <v>319</v>
      </c>
      <c r="F103" s="163" t="s">
        <v>319</v>
      </c>
      <c r="G103" s="163" t="s">
        <v>319</v>
      </c>
      <c r="H103" s="163" t="s">
        <v>319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133</v>
      </c>
      <c r="C104" s="163" t="s">
        <v>319</v>
      </c>
      <c r="D104" s="163" t="s">
        <v>319</v>
      </c>
      <c r="E104" s="163" t="s">
        <v>319</v>
      </c>
      <c r="F104" s="163" t="s">
        <v>319</v>
      </c>
      <c r="G104" s="163" t="s">
        <v>319</v>
      </c>
      <c r="H104" s="163" t="s">
        <v>319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147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70</v>
      </c>
      <c r="C107" s="175">
        <f t="shared" ref="C107:H107" si="43">IFERROR(C108+C111,"nd")</f>
        <v>13382</v>
      </c>
      <c r="D107" s="175">
        <f t="shared" si="43"/>
        <v>379</v>
      </c>
      <c r="E107" s="175">
        <f t="shared" si="43"/>
        <v>12474</v>
      </c>
      <c r="F107" s="175">
        <f t="shared" si="43"/>
        <v>14894</v>
      </c>
      <c r="G107" s="175">
        <f t="shared" si="43"/>
        <v>14551</v>
      </c>
      <c r="H107" s="175">
        <f t="shared" si="43"/>
        <v>15981</v>
      </c>
      <c r="I107" s="176">
        <f>IFERROR(H107/G107-1,"-")</f>
        <v>9.8275032643804439E-2</v>
      </c>
      <c r="J107" s="175">
        <f>IFERROR(H107-G107,"-")</f>
        <v>1430</v>
      </c>
      <c r="K107" s="176">
        <f>IFERROR(H107/H$9,"-")</f>
        <v>2.6226952333281366E-2</v>
      </c>
    </row>
    <row r="108" spans="2:11" x14ac:dyDescent="0.25">
      <c r="B108" s="158" t="s">
        <v>99</v>
      </c>
      <c r="C108" s="159">
        <v>1767</v>
      </c>
      <c r="D108" s="159">
        <v>268</v>
      </c>
      <c r="E108" s="159">
        <v>2779</v>
      </c>
      <c r="F108" s="159">
        <v>2738</v>
      </c>
      <c r="G108" s="159">
        <v>2225</v>
      </c>
      <c r="H108" s="159">
        <v>2882</v>
      </c>
      <c r="I108" s="177">
        <f>IFERROR(H108/G108-1,"-")</f>
        <v>0.29528089887640441</v>
      </c>
      <c r="J108" s="180">
        <f t="shared" ref="J108:J119" si="44">IFERROR(H108-G108,"-")</f>
        <v>657</v>
      </c>
      <c r="K108" s="160">
        <f t="shared" ref="K108:K119" si="45">IFERROR(H108/H$9,"-")</f>
        <v>4.7297463628381761E-3</v>
      </c>
    </row>
    <row r="109" spans="2:11" x14ac:dyDescent="0.25">
      <c r="B109" s="162" t="s">
        <v>105</v>
      </c>
      <c r="C109" s="163">
        <v>1178</v>
      </c>
      <c r="D109" s="163">
        <v>228</v>
      </c>
      <c r="E109" s="163">
        <v>1948</v>
      </c>
      <c r="F109" s="163">
        <v>1894</v>
      </c>
      <c r="G109" s="163">
        <v>1248</v>
      </c>
      <c r="H109" s="163">
        <v>1645</v>
      </c>
      <c r="I109" s="178">
        <f>IFERROR(H109/G109-1,"-")</f>
        <v>0.31810897435897445</v>
      </c>
      <c r="J109" s="181">
        <f t="shared" si="44"/>
        <v>397</v>
      </c>
      <c r="K109" s="164">
        <f t="shared" si="45"/>
        <v>2.6996643882265092E-3</v>
      </c>
    </row>
    <row r="110" spans="2:11" x14ac:dyDescent="0.25">
      <c r="B110" s="162" t="s">
        <v>102</v>
      </c>
      <c r="C110" s="163">
        <v>589</v>
      </c>
      <c r="D110" s="163">
        <v>40</v>
      </c>
      <c r="E110" s="163">
        <v>831</v>
      </c>
      <c r="F110" s="163">
        <v>844</v>
      </c>
      <c r="G110" s="163">
        <v>977</v>
      </c>
      <c r="H110" s="163">
        <v>1237</v>
      </c>
      <c r="I110" s="178">
        <f>IFERROR(H110/G110-1,"-")</f>
        <v>0.26612077789150468</v>
      </c>
      <c r="J110" s="181">
        <f t="shared" si="44"/>
        <v>260</v>
      </c>
      <c r="K110" s="164">
        <f t="shared" si="45"/>
        <v>2.030081974611667E-3</v>
      </c>
    </row>
    <row r="111" spans="2:11" x14ac:dyDescent="0.25">
      <c r="B111" s="158" t="s">
        <v>109</v>
      </c>
      <c r="C111" s="159">
        <v>11615</v>
      </c>
      <c r="D111" s="159">
        <v>111</v>
      </c>
      <c r="E111" s="159">
        <v>9695</v>
      </c>
      <c r="F111" s="159">
        <v>12156</v>
      </c>
      <c r="G111" s="159">
        <v>12326</v>
      </c>
      <c r="H111" s="159">
        <v>13099</v>
      </c>
      <c r="I111" s="177">
        <f>IFERROR(H111/G111-1,"-")</f>
        <v>6.2712964465357679E-2</v>
      </c>
      <c r="J111" s="180">
        <f t="shared" si="44"/>
        <v>773</v>
      </c>
      <c r="K111" s="160">
        <f t="shared" si="45"/>
        <v>2.1497205970443189E-2</v>
      </c>
    </row>
    <row r="112" spans="2:11" x14ac:dyDescent="0.25">
      <c r="B112" s="162" t="s">
        <v>112</v>
      </c>
      <c r="C112" s="163">
        <v>6038</v>
      </c>
      <c r="D112" s="163">
        <v>31</v>
      </c>
      <c r="E112" s="163">
        <v>5888</v>
      </c>
      <c r="F112" s="163">
        <v>7169</v>
      </c>
      <c r="G112" s="163">
        <v>7009</v>
      </c>
      <c r="H112" s="163">
        <v>7174</v>
      </c>
      <c r="I112" s="178">
        <f t="shared" ref="I112:I119" si="46">IFERROR(H112/G112-1,"-")</f>
        <v>2.3541161363960672E-2</v>
      </c>
      <c r="J112" s="181">
        <f t="shared" si="44"/>
        <v>165</v>
      </c>
      <c r="K112" s="164">
        <f t="shared" si="45"/>
        <v>1.1773490772727645E-2</v>
      </c>
    </row>
    <row r="113" spans="2:11" x14ac:dyDescent="0.25">
      <c r="B113" s="162" t="s">
        <v>115</v>
      </c>
      <c r="C113" s="163">
        <v>474</v>
      </c>
      <c r="D113" s="163">
        <v>14</v>
      </c>
      <c r="E113" s="163">
        <v>394</v>
      </c>
      <c r="F113" s="163">
        <v>671</v>
      </c>
      <c r="G113" s="163">
        <v>626</v>
      </c>
      <c r="H113" s="163">
        <v>756</v>
      </c>
      <c r="I113" s="178">
        <f t="shared" si="46"/>
        <v>0.20766773162939289</v>
      </c>
      <c r="J113" s="181">
        <f t="shared" si="44"/>
        <v>130</v>
      </c>
      <c r="K113" s="164">
        <f t="shared" si="45"/>
        <v>1.2406968252275021E-3</v>
      </c>
    </row>
    <row r="114" spans="2:11" x14ac:dyDescent="0.25">
      <c r="B114" s="162" t="s">
        <v>118</v>
      </c>
      <c r="C114" s="163">
        <v>623</v>
      </c>
      <c r="D114" s="163">
        <v>8</v>
      </c>
      <c r="E114" s="163">
        <v>466</v>
      </c>
      <c r="F114" s="163">
        <v>649</v>
      </c>
      <c r="G114" s="163">
        <v>596</v>
      </c>
      <c r="H114" s="163">
        <v>711</v>
      </c>
      <c r="I114" s="178">
        <f t="shared" si="46"/>
        <v>0.19295302013422821</v>
      </c>
      <c r="J114" s="181">
        <f t="shared" si="44"/>
        <v>115</v>
      </c>
      <c r="K114" s="164">
        <f t="shared" si="45"/>
        <v>1.166845823725865E-3</v>
      </c>
    </row>
    <row r="115" spans="2:11" x14ac:dyDescent="0.25">
      <c r="B115" s="162" t="s">
        <v>125</v>
      </c>
      <c r="C115" s="163">
        <v>157</v>
      </c>
      <c r="D115" s="163">
        <v>1</v>
      </c>
      <c r="E115" s="163">
        <v>216</v>
      </c>
      <c r="F115" s="163">
        <v>257</v>
      </c>
      <c r="G115" s="163">
        <v>255</v>
      </c>
      <c r="H115" s="163">
        <v>288</v>
      </c>
      <c r="I115" s="178">
        <f t="shared" si="46"/>
        <v>0.12941176470588234</v>
      </c>
      <c r="J115" s="181">
        <f t="shared" si="44"/>
        <v>33</v>
      </c>
      <c r="K115" s="164">
        <f t="shared" si="45"/>
        <v>4.7264640961047701E-4</v>
      </c>
    </row>
    <row r="116" spans="2:11" x14ac:dyDescent="0.25">
      <c r="B116" s="162" t="s">
        <v>121</v>
      </c>
      <c r="C116" s="163">
        <v>252</v>
      </c>
      <c r="D116" s="163">
        <v>7</v>
      </c>
      <c r="E116" s="163">
        <v>198</v>
      </c>
      <c r="F116" s="163">
        <v>232</v>
      </c>
      <c r="G116" s="163">
        <v>185</v>
      </c>
      <c r="H116" s="163">
        <v>232</v>
      </c>
      <c r="I116" s="178">
        <f t="shared" si="46"/>
        <v>0.25405405405405412</v>
      </c>
      <c r="J116" s="181">
        <f t="shared" si="44"/>
        <v>47</v>
      </c>
      <c r="K116" s="164">
        <f t="shared" si="45"/>
        <v>3.8074294107510645E-4</v>
      </c>
    </row>
    <row r="117" spans="2:11" x14ac:dyDescent="0.25">
      <c r="B117" s="162" t="s">
        <v>130</v>
      </c>
      <c r="C117" s="163">
        <v>180</v>
      </c>
      <c r="D117" s="163">
        <v>4</v>
      </c>
      <c r="E117" s="163">
        <v>52</v>
      </c>
      <c r="F117" s="163">
        <v>110</v>
      </c>
      <c r="G117" s="163">
        <v>65</v>
      </c>
      <c r="H117" s="163">
        <v>55</v>
      </c>
      <c r="I117" s="178">
        <f t="shared" si="46"/>
        <v>-0.15384615384615385</v>
      </c>
      <c r="J117" s="181">
        <f t="shared" si="44"/>
        <v>-10</v>
      </c>
      <c r="K117" s="164">
        <f t="shared" si="45"/>
        <v>9.0262335168667476E-5</v>
      </c>
    </row>
    <row r="118" spans="2:11" x14ac:dyDescent="0.25">
      <c r="B118" s="162" t="s">
        <v>133</v>
      </c>
      <c r="C118" s="163">
        <v>383</v>
      </c>
      <c r="D118" s="163">
        <v>4</v>
      </c>
      <c r="E118" s="163">
        <v>78</v>
      </c>
      <c r="F118" s="163">
        <v>64</v>
      </c>
      <c r="G118" s="163">
        <v>68</v>
      </c>
      <c r="H118" s="163">
        <v>58</v>
      </c>
      <c r="I118" s="178">
        <f t="shared" si="46"/>
        <v>-0.1470588235294118</v>
      </c>
      <c r="J118" s="181">
        <f t="shared" si="44"/>
        <v>-10</v>
      </c>
      <c r="K118" s="164">
        <f t="shared" si="45"/>
        <v>9.5185735268776614E-5</v>
      </c>
    </row>
    <row r="119" spans="2:11" x14ac:dyDescent="0.25">
      <c r="B119" s="167" t="s">
        <v>147</v>
      </c>
      <c r="C119" s="168">
        <f t="shared" ref="C119:H119" si="47">IFERROR(C111-SUM(C112:C118),"nd")</f>
        <v>3508</v>
      </c>
      <c r="D119" s="168">
        <f t="shared" si="47"/>
        <v>42</v>
      </c>
      <c r="E119" s="168">
        <f t="shared" si="47"/>
        <v>2403</v>
      </c>
      <c r="F119" s="168">
        <f t="shared" si="47"/>
        <v>3004</v>
      </c>
      <c r="G119" s="168">
        <f t="shared" si="47"/>
        <v>3522</v>
      </c>
      <c r="H119" s="168">
        <f t="shared" si="47"/>
        <v>3825</v>
      </c>
      <c r="I119" s="179">
        <f t="shared" si="46"/>
        <v>8.6030664395229994E-2</v>
      </c>
      <c r="J119" s="182">
        <f t="shared" si="44"/>
        <v>303</v>
      </c>
      <c r="K119" s="169">
        <f t="shared" si="45"/>
        <v>6.2773351276391477E-3</v>
      </c>
    </row>
    <row r="120" spans="2:11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70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99</v>
      </c>
      <c r="C122" s="159" t="s">
        <v>319</v>
      </c>
      <c r="D122" s="159" t="s">
        <v>319</v>
      </c>
      <c r="E122" s="159" t="s">
        <v>319</v>
      </c>
      <c r="F122" s="159" t="s">
        <v>319</v>
      </c>
      <c r="G122" s="159" t="s">
        <v>319</v>
      </c>
      <c r="H122" s="159" t="s">
        <v>319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105</v>
      </c>
      <c r="C123" s="163" t="s">
        <v>319</v>
      </c>
      <c r="D123" s="163" t="s">
        <v>319</v>
      </c>
      <c r="E123" s="163" t="s">
        <v>319</v>
      </c>
      <c r="F123" s="163" t="s">
        <v>319</v>
      </c>
      <c r="G123" s="163" t="s">
        <v>319</v>
      </c>
      <c r="H123" s="163" t="s">
        <v>319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102</v>
      </c>
      <c r="C124" s="163" t="s">
        <v>319</v>
      </c>
      <c r="D124" s="163" t="s">
        <v>319</v>
      </c>
      <c r="E124" s="163" t="s">
        <v>319</v>
      </c>
      <c r="F124" s="163" t="s">
        <v>319</v>
      </c>
      <c r="G124" s="163" t="s">
        <v>319</v>
      </c>
      <c r="H124" s="163" t="s">
        <v>319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109</v>
      </c>
      <c r="C125" s="159" t="s">
        <v>319</v>
      </c>
      <c r="D125" s="159" t="s">
        <v>319</v>
      </c>
      <c r="E125" s="159" t="s">
        <v>319</v>
      </c>
      <c r="F125" s="159" t="s">
        <v>319</v>
      </c>
      <c r="G125" s="159" t="s">
        <v>319</v>
      </c>
      <c r="H125" s="159" t="s">
        <v>319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112</v>
      </c>
      <c r="C126" s="163" t="s">
        <v>319</v>
      </c>
      <c r="D126" s="163" t="s">
        <v>319</v>
      </c>
      <c r="E126" s="163" t="s">
        <v>319</v>
      </c>
      <c r="F126" s="163" t="s">
        <v>319</v>
      </c>
      <c r="G126" s="163" t="s">
        <v>319</v>
      </c>
      <c r="H126" s="163" t="s">
        <v>319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115</v>
      </c>
      <c r="C127" s="163" t="s">
        <v>319</v>
      </c>
      <c r="D127" s="163" t="s">
        <v>319</v>
      </c>
      <c r="E127" s="163" t="s">
        <v>319</v>
      </c>
      <c r="F127" s="163" t="s">
        <v>319</v>
      </c>
      <c r="G127" s="163" t="s">
        <v>319</v>
      </c>
      <c r="H127" s="163" t="s">
        <v>319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118</v>
      </c>
      <c r="C128" s="163" t="s">
        <v>319</v>
      </c>
      <c r="D128" s="163" t="s">
        <v>319</v>
      </c>
      <c r="E128" s="163" t="s">
        <v>319</v>
      </c>
      <c r="F128" s="163" t="s">
        <v>319</v>
      </c>
      <c r="G128" s="163" t="s">
        <v>319</v>
      </c>
      <c r="H128" s="163" t="s">
        <v>319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125</v>
      </c>
      <c r="C129" s="163" t="s">
        <v>319</v>
      </c>
      <c r="D129" s="163" t="s">
        <v>319</v>
      </c>
      <c r="E129" s="163" t="s">
        <v>319</v>
      </c>
      <c r="F129" s="163" t="s">
        <v>319</v>
      </c>
      <c r="G129" s="163" t="s">
        <v>319</v>
      </c>
      <c r="H129" s="163" t="s">
        <v>319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121</v>
      </c>
      <c r="C130" s="163" t="s">
        <v>319</v>
      </c>
      <c r="D130" s="163" t="s">
        <v>319</v>
      </c>
      <c r="E130" s="163" t="s">
        <v>319</v>
      </c>
      <c r="F130" s="163" t="s">
        <v>319</v>
      </c>
      <c r="G130" s="163" t="s">
        <v>319</v>
      </c>
      <c r="H130" s="163" t="s">
        <v>319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130</v>
      </c>
      <c r="C131" s="163" t="s">
        <v>319</v>
      </c>
      <c r="D131" s="163" t="s">
        <v>319</v>
      </c>
      <c r="E131" s="163" t="s">
        <v>319</v>
      </c>
      <c r="F131" s="163" t="s">
        <v>319</v>
      </c>
      <c r="G131" s="163" t="s">
        <v>319</v>
      </c>
      <c r="H131" s="163" t="s">
        <v>319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133</v>
      </c>
      <c r="C132" s="163" t="s">
        <v>319</v>
      </c>
      <c r="D132" s="163" t="s">
        <v>319</v>
      </c>
      <c r="E132" s="163" t="s">
        <v>319</v>
      </c>
      <c r="F132" s="163" t="s">
        <v>319</v>
      </c>
      <c r="G132" s="163" t="s">
        <v>319</v>
      </c>
      <c r="H132" s="163" t="s">
        <v>319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147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70</v>
      </c>
      <c r="C135" s="175">
        <f t="shared" ref="C135:H135" si="53">IFERROR(C136+C139,"nd")</f>
        <v>13012</v>
      </c>
      <c r="D135" s="175">
        <f t="shared" si="53"/>
        <v>6263</v>
      </c>
      <c r="E135" s="175">
        <f t="shared" si="53"/>
        <v>21379</v>
      </c>
      <c r="F135" s="175">
        <f t="shared" si="53"/>
        <v>23156</v>
      </c>
      <c r="G135" s="175">
        <f t="shared" si="53"/>
        <v>24437</v>
      </c>
      <c r="H135" s="175">
        <f t="shared" si="53"/>
        <v>25397</v>
      </c>
      <c r="I135" s="176">
        <f>IFERROR(H135/G135-1,"-")</f>
        <v>3.9284691246879833E-2</v>
      </c>
      <c r="J135" s="175">
        <f>IFERROR(H135-G135,"-")</f>
        <v>960</v>
      </c>
      <c r="K135" s="176">
        <f>IFERROR(H135/H$9,"-")</f>
        <v>4.1679864114157236E-2</v>
      </c>
    </row>
    <row r="136" spans="2:11" x14ac:dyDescent="0.25">
      <c r="B136" s="158" t="s">
        <v>99</v>
      </c>
      <c r="C136" s="159">
        <v>742</v>
      </c>
      <c r="D136" s="159">
        <v>3051</v>
      </c>
      <c r="E136" s="159">
        <v>2656</v>
      </c>
      <c r="F136" s="159">
        <v>3844</v>
      </c>
      <c r="G136" s="159">
        <v>2988</v>
      </c>
      <c r="H136" s="159">
        <v>3024</v>
      </c>
      <c r="I136" s="177">
        <f>IFERROR(H136/G136-1,"-")</f>
        <v>1.2048192771084265E-2</v>
      </c>
      <c r="J136" s="180">
        <f t="shared" ref="J136:J147" si="54">IFERROR(H136-G136,"-")</f>
        <v>36</v>
      </c>
      <c r="K136" s="160">
        <f t="shared" ref="K136:K147" si="55">IFERROR(H136/H$9,"-")</f>
        <v>4.9627873009100085E-3</v>
      </c>
    </row>
    <row r="137" spans="2:11" x14ac:dyDescent="0.25">
      <c r="B137" s="162" t="s">
        <v>105</v>
      </c>
      <c r="C137" s="163">
        <v>617</v>
      </c>
      <c r="D137" s="163">
        <v>2088</v>
      </c>
      <c r="E137" s="163">
        <v>1732</v>
      </c>
      <c r="F137" s="163">
        <v>2599</v>
      </c>
      <c r="G137" s="163">
        <v>2079</v>
      </c>
      <c r="H137" s="163">
        <v>1853</v>
      </c>
      <c r="I137" s="178">
        <f>IFERROR(H137/G137-1,"-")</f>
        <v>-0.10870610870610875</v>
      </c>
      <c r="J137" s="181">
        <f t="shared" si="54"/>
        <v>-226</v>
      </c>
      <c r="K137" s="164">
        <f t="shared" si="55"/>
        <v>3.0410201285007428E-3</v>
      </c>
    </row>
    <row r="138" spans="2:11" x14ac:dyDescent="0.25">
      <c r="B138" s="162" t="s">
        <v>102</v>
      </c>
      <c r="C138" s="163">
        <v>125</v>
      </c>
      <c r="D138" s="163">
        <v>963</v>
      </c>
      <c r="E138" s="163">
        <v>924</v>
      </c>
      <c r="F138" s="163">
        <v>1245</v>
      </c>
      <c r="G138" s="163">
        <v>909</v>
      </c>
      <c r="H138" s="163">
        <v>1171</v>
      </c>
      <c r="I138" s="178">
        <f>IFERROR(H138/G138-1,"-")</f>
        <v>0.28822882288228824</v>
      </c>
      <c r="J138" s="181">
        <f t="shared" si="54"/>
        <v>262</v>
      </c>
      <c r="K138" s="164">
        <f t="shared" si="55"/>
        <v>1.9217671724092659E-3</v>
      </c>
    </row>
    <row r="139" spans="2:11" x14ac:dyDescent="0.25">
      <c r="B139" s="158" t="s">
        <v>109</v>
      </c>
      <c r="C139" s="159">
        <v>12270</v>
      </c>
      <c r="D139" s="159">
        <v>3212</v>
      </c>
      <c r="E139" s="159">
        <v>18723</v>
      </c>
      <c r="F139" s="159">
        <v>19312</v>
      </c>
      <c r="G139" s="159">
        <v>21449</v>
      </c>
      <c r="H139" s="159">
        <v>22373</v>
      </c>
      <c r="I139" s="177">
        <f>IFERROR(H139/G139-1,"-")</f>
        <v>4.3078931418714106E-2</v>
      </c>
      <c r="J139" s="180">
        <f t="shared" si="54"/>
        <v>924</v>
      </c>
      <c r="K139" s="160">
        <f t="shared" si="55"/>
        <v>3.6717076813247228E-2</v>
      </c>
    </row>
    <row r="140" spans="2:11" x14ac:dyDescent="0.25">
      <c r="B140" s="162" t="s">
        <v>112</v>
      </c>
      <c r="C140" s="163">
        <v>6096</v>
      </c>
      <c r="D140" s="163">
        <v>126</v>
      </c>
      <c r="E140" s="163">
        <v>6676</v>
      </c>
      <c r="F140" s="163">
        <v>7396</v>
      </c>
      <c r="G140" s="163">
        <v>9052</v>
      </c>
      <c r="H140" s="163">
        <v>9611</v>
      </c>
      <c r="I140" s="178">
        <f t="shared" ref="I140:I147" si="56">IFERROR(H140/G140-1,"-")</f>
        <v>6.1754308440123751E-2</v>
      </c>
      <c r="J140" s="181">
        <f t="shared" si="54"/>
        <v>559</v>
      </c>
      <c r="K140" s="164">
        <f t="shared" si="55"/>
        <v>1.5772932787382968E-2</v>
      </c>
    </row>
    <row r="141" spans="2:11" x14ac:dyDescent="0.25">
      <c r="B141" s="162" t="s">
        <v>115</v>
      </c>
      <c r="C141" s="163">
        <v>664</v>
      </c>
      <c r="D141" s="163">
        <v>278</v>
      </c>
      <c r="E141" s="163">
        <v>1677</v>
      </c>
      <c r="F141" s="163">
        <v>1302</v>
      </c>
      <c r="G141" s="163">
        <v>1480</v>
      </c>
      <c r="H141" s="163">
        <v>1413</v>
      </c>
      <c r="I141" s="178">
        <f t="shared" si="56"/>
        <v>-4.5270270270270307E-2</v>
      </c>
      <c r="J141" s="181">
        <f t="shared" si="54"/>
        <v>-67</v>
      </c>
      <c r="K141" s="164">
        <f t="shared" si="55"/>
        <v>2.318921447151403E-3</v>
      </c>
    </row>
    <row r="142" spans="2:11" x14ac:dyDescent="0.25">
      <c r="B142" s="162" t="s">
        <v>118</v>
      </c>
      <c r="C142" s="163">
        <v>466</v>
      </c>
      <c r="D142" s="163">
        <v>788</v>
      </c>
      <c r="E142" s="163">
        <v>1977</v>
      </c>
      <c r="F142" s="163">
        <v>1966</v>
      </c>
      <c r="G142" s="163">
        <v>1844</v>
      </c>
      <c r="H142" s="163">
        <v>2055</v>
      </c>
      <c r="I142" s="178">
        <f t="shared" si="56"/>
        <v>0.11442516268980474</v>
      </c>
      <c r="J142" s="181">
        <f t="shared" si="54"/>
        <v>211</v>
      </c>
      <c r="K142" s="164">
        <f t="shared" si="55"/>
        <v>3.3725290685747578E-3</v>
      </c>
    </row>
    <row r="143" spans="2:11" x14ac:dyDescent="0.25">
      <c r="B143" s="162" t="s">
        <v>125</v>
      </c>
      <c r="C143" s="163">
        <v>359</v>
      </c>
      <c r="D143" s="163">
        <v>89</v>
      </c>
      <c r="E143" s="163">
        <v>938</v>
      </c>
      <c r="F143" s="163">
        <v>618</v>
      </c>
      <c r="G143" s="163">
        <v>635</v>
      </c>
      <c r="H143" s="163">
        <v>692</v>
      </c>
      <c r="I143" s="178">
        <f t="shared" si="56"/>
        <v>8.9763779527558984E-2</v>
      </c>
      <c r="J143" s="181">
        <f t="shared" si="54"/>
        <v>57</v>
      </c>
      <c r="K143" s="164">
        <f t="shared" si="55"/>
        <v>1.1356642897585073E-3</v>
      </c>
    </row>
    <row r="144" spans="2:11" x14ac:dyDescent="0.25">
      <c r="B144" s="162" t="s">
        <v>121</v>
      </c>
      <c r="C144" s="163">
        <v>190</v>
      </c>
      <c r="D144" s="163">
        <v>48</v>
      </c>
      <c r="E144" s="163">
        <v>492</v>
      </c>
      <c r="F144" s="163">
        <v>324</v>
      </c>
      <c r="G144" s="163">
        <v>449</v>
      </c>
      <c r="H144" s="163">
        <v>428</v>
      </c>
      <c r="I144" s="178">
        <f t="shared" si="56"/>
        <v>-4.6770601336302842E-2</v>
      </c>
      <c r="J144" s="181">
        <f t="shared" si="54"/>
        <v>-21</v>
      </c>
      <c r="K144" s="164">
        <f t="shared" si="55"/>
        <v>7.0240508094890331E-4</v>
      </c>
    </row>
    <row r="145" spans="2:11" x14ac:dyDescent="0.25">
      <c r="B145" s="162" t="s">
        <v>130</v>
      </c>
      <c r="C145" s="163">
        <v>380</v>
      </c>
      <c r="D145" s="163">
        <v>17</v>
      </c>
      <c r="E145" s="163">
        <v>230</v>
      </c>
      <c r="F145" s="163">
        <v>294</v>
      </c>
      <c r="G145" s="163">
        <v>188</v>
      </c>
      <c r="H145" s="163">
        <v>255</v>
      </c>
      <c r="I145" s="178">
        <f t="shared" si="56"/>
        <v>0.3563829787234043</v>
      </c>
      <c r="J145" s="181">
        <f t="shared" si="54"/>
        <v>67</v>
      </c>
      <c r="K145" s="164">
        <f t="shared" si="55"/>
        <v>4.1848900850927653E-4</v>
      </c>
    </row>
    <row r="146" spans="2:11" x14ac:dyDescent="0.25">
      <c r="B146" s="162" t="s">
        <v>133</v>
      </c>
      <c r="C146" s="163">
        <v>656</v>
      </c>
      <c r="D146" s="163">
        <v>4</v>
      </c>
      <c r="E146" s="163">
        <v>163</v>
      </c>
      <c r="F146" s="163">
        <v>293</v>
      </c>
      <c r="G146" s="163">
        <v>306</v>
      </c>
      <c r="H146" s="163">
        <v>287</v>
      </c>
      <c r="I146" s="178">
        <f t="shared" si="56"/>
        <v>-6.2091503267973858E-2</v>
      </c>
      <c r="J146" s="181">
        <f t="shared" si="54"/>
        <v>-19</v>
      </c>
      <c r="K146" s="164">
        <f t="shared" si="55"/>
        <v>4.7100527624377393E-4</v>
      </c>
    </row>
    <row r="147" spans="2:11" x14ac:dyDescent="0.25">
      <c r="B147" s="167" t="s">
        <v>147</v>
      </c>
      <c r="C147" s="168">
        <f t="shared" ref="C147:H147" si="57">IFERROR(C139-SUM(C140:C146),"nd")</f>
        <v>3459</v>
      </c>
      <c r="D147" s="168">
        <f t="shared" si="57"/>
        <v>1862</v>
      </c>
      <c r="E147" s="168">
        <f t="shared" si="57"/>
        <v>6570</v>
      </c>
      <c r="F147" s="168">
        <f t="shared" si="57"/>
        <v>7119</v>
      </c>
      <c r="G147" s="168">
        <f t="shared" si="57"/>
        <v>7495</v>
      </c>
      <c r="H147" s="168">
        <f t="shared" si="57"/>
        <v>7632</v>
      </c>
      <c r="I147" s="179">
        <f t="shared" si="56"/>
        <v>1.8278852568379023E-2</v>
      </c>
      <c r="J147" s="182">
        <f t="shared" si="54"/>
        <v>137</v>
      </c>
      <c r="K147" s="169">
        <f t="shared" si="55"/>
        <v>1.2525129854677641E-2</v>
      </c>
    </row>
    <row r="148" spans="2:11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70</v>
      </c>
      <c r="C149" s="175">
        <f t="shared" ref="C149:H149" si="58">IFERROR(C150+C153,"nd")</f>
        <v>1913</v>
      </c>
      <c r="D149" s="175">
        <f t="shared" si="58"/>
        <v>559</v>
      </c>
      <c r="E149" s="175">
        <f t="shared" si="58"/>
        <v>6573</v>
      </c>
      <c r="F149" s="175">
        <f t="shared" si="58"/>
        <v>8699</v>
      </c>
      <c r="G149" s="175">
        <f t="shared" si="58"/>
        <v>25293</v>
      </c>
      <c r="H149" s="175">
        <f t="shared" si="58"/>
        <v>24554</v>
      </c>
      <c r="I149" s="176">
        <f>IFERROR(H149/G149-1,"-")</f>
        <v>-2.9217570078677868E-2</v>
      </c>
      <c r="J149" s="175">
        <f>IFERROR(H149-G149,"-")</f>
        <v>-739</v>
      </c>
      <c r="K149" s="176">
        <f>IFERROR(H149/H$9,"-")</f>
        <v>4.0296388686026571E-2</v>
      </c>
    </row>
    <row r="150" spans="2:11" x14ac:dyDescent="0.25">
      <c r="B150" s="158" t="s">
        <v>99</v>
      </c>
      <c r="C150" s="159">
        <v>287</v>
      </c>
      <c r="D150" s="159">
        <v>222</v>
      </c>
      <c r="E150" s="159">
        <v>1037</v>
      </c>
      <c r="F150" s="159">
        <v>1904</v>
      </c>
      <c r="G150" s="159">
        <v>2750</v>
      </c>
      <c r="H150" s="159">
        <v>2587</v>
      </c>
      <c r="I150" s="177">
        <f>IFERROR(H150/G150-1,"-")</f>
        <v>-5.9272727272727255E-2</v>
      </c>
      <c r="J150" s="180">
        <f t="shared" ref="J150:J161" si="59">IFERROR(H150-G150,"-")</f>
        <v>-163</v>
      </c>
      <c r="K150" s="160">
        <f t="shared" ref="K150:K161" si="60">IFERROR(H150/H$9,"-")</f>
        <v>4.2456120196607775E-3</v>
      </c>
    </row>
    <row r="151" spans="2:11" x14ac:dyDescent="0.25">
      <c r="B151" s="162" t="s">
        <v>105</v>
      </c>
      <c r="C151" s="163">
        <v>245</v>
      </c>
      <c r="D151" s="163">
        <v>80</v>
      </c>
      <c r="E151" s="163">
        <v>393</v>
      </c>
      <c r="F151" s="163">
        <v>663</v>
      </c>
      <c r="G151" s="163">
        <v>1944</v>
      </c>
      <c r="H151" s="163">
        <v>1541</v>
      </c>
      <c r="I151" s="178">
        <f>IFERROR(H151/G151-1,"-")</f>
        <v>-0.20730452674897115</v>
      </c>
      <c r="J151" s="181">
        <f t="shared" si="59"/>
        <v>-403</v>
      </c>
      <c r="K151" s="164">
        <f t="shared" si="60"/>
        <v>2.5289865180893926E-3</v>
      </c>
    </row>
    <row r="152" spans="2:11" x14ac:dyDescent="0.25">
      <c r="B152" s="162" t="s">
        <v>102</v>
      </c>
      <c r="C152" s="163">
        <v>42</v>
      </c>
      <c r="D152" s="163">
        <v>142</v>
      </c>
      <c r="E152" s="163">
        <v>644</v>
      </c>
      <c r="F152" s="163">
        <v>1241</v>
      </c>
      <c r="G152" s="163">
        <v>806</v>
      </c>
      <c r="H152" s="163">
        <v>1046</v>
      </c>
      <c r="I152" s="178">
        <f>IFERROR(H152/G152-1,"-")</f>
        <v>0.29776674937965253</v>
      </c>
      <c r="J152" s="181">
        <f t="shared" si="59"/>
        <v>240</v>
      </c>
      <c r="K152" s="164">
        <f t="shared" si="60"/>
        <v>1.7166255015713852E-3</v>
      </c>
    </row>
    <row r="153" spans="2:11" x14ac:dyDescent="0.25">
      <c r="B153" s="158" t="s">
        <v>109</v>
      </c>
      <c r="C153" s="159">
        <v>1626</v>
      </c>
      <c r="D153" s="159">
        <v>337</v>
      </c>
      <c r="E153" s="159">
        <v>5536</v>
      </c>
      <c r="F153" s="159">
        <v>6795</v>
      </c>
      <c r="G153" s="159">
        <v>22543</v>
      </c>
      <c r="H153" s="159">
        <v>21967</v>
      </c>
      <c r="I153" s="177">
        <f>IFERROR(H153/G153-1,"-")</f>
        <v>-2.5551168877256836E-2</v>
      </c>
      <c r="J153" s="180">
        <f t="shared" si="59"/>
        <v>-576</v>
      </c>
      <c r="K153" s="160">
        <f t="shared" si="60"/>
        <v>3.6050776666365796E-2</v>
      </c>
    </row>
    <row r="154" spans="2:11" x14ac:dyDescent="0.25">
      <c r="B154" s="162" t="s">
        <v>112</v>
      </c>
      <c r="C154" s="163">
        <v>279</v>
      </c>
      <c r="D154" s="163">
        <v>8</v>
      </c>
      <c r="E154" s="163">
        <v>2041</v>
      </c>
      <c r="F154" s="163">
        <v>1337</v>
      </c>
      <c r="G154" s="163">
        <v>13167</v>
      </c>
      <c r="H154" s="163">
        <v>13531</v>
      </c>
      <c r="I154" s="178">
        <f t="shared" ref="I154:I161" si="61">IFERROR(H154/G154-1,"-")</f>
        <v>2.7644869750132806E-2</v>
      </c>
      <c r="J154" s="181">
        <f t="shared" si="59"/>
        <v>364</v>
      </c>
      <c r="K154" s="164">
        <f t="shared" si="60"/>
        <v>2.2206175584858902E-2</v>
      </c>
    </row>
    <row r="155" spans="2:11" x14ac:dyDescent="0.25">
      <c r="B155" s="162" t="s">
        <v>115</v>
      </c>
      <c r="C155" s="163">
        <v>422</v>
      </c>
      <c r="D155" s="163">
        <v>96</v>
      </c>
      <c r="E155" s="163">
        <v>944</v>
      </c>
      <c r="F155" s="163">
        <v>1569</v>
      </c>
      <c r="G155" s="163">
        <v>2026</v>
      </c>
      <c r="H155" s="163">
        <v>1542</v>
      </c>
      <c r="I155" s="178">
        <f t="shared" si="61"/>
        <v>-0.23889437314906214</v>
      </c>
      <c r="J155" s="181">
        <f t="shared" si="59"/>
        <v>-484</v>
      </c>
      <c r="K155" s="164">
        <f t="shared" si="60"/>
        <v>2.5306276514560954E-3</v>
      </c>
    </row>
    <row r="156" spans="2:11" x14ac:dyDescent="0.25">
      <c r="B156" s="162" t="s">
        <v>118</v>
      </c>
      <c r="C156" s="163">
        <v>56</v>
      </c>
      <c r="D156" s="163">
        <v>65</v>
      </c>
      <c r="E156" s="163">
        <v>203</v>
      </c>
      <c r="F156" s="163">
        <v>717</v>
      </c>
      <c r="G156" s="163">
        <v>518</v>
      </c>
      <c r="H156" s="163">
        <v>667</v>
      </c>
      <c r="I156" s="178">
        <f t="shared" si="61"/>
        <v>0.28764478764478763</v>
      </c>
      <c r="J156" s="181">
        <f t="shared" si="59"/>
        <v>149</v>
      </c>
      <c r="K156" s="164">
        <f t="shared" si="60"/>
        <v>1.0946359555909311E-3</v>
      </c>
    </row>
    <row r="157" spans="2:11" x14ac:dyDescent="0.25">
      <c r="B157" s="162" t="s">
        <v>125</v>
      </c>
      <c r="C157" s="163">
        <v>28</v>
      </c>
      <c r="D157" s="163">
        <v>4</v>
      </c>
      <c r="E157" s="163">
        <v>762</v>
      </c>
      <c r="F157" s="163">
        <v>426</v>
      </c>
      <c r="G157" s="163">
        <v>1424</v>
      </c>
      <c r="H157" s="163">
        <v>1593</v>
      </c>
      <c r="I157" s="178">
        <f t="shared" si="61"/>
        <v>0.11867977528089879</v>
      </c>
      <c r="J157" s="181">
        <f t="shared" si="59"/>
        <v>169</v>
      </c>
      <c r="K157" s="164">
        <f t="shared" si="60"/>
        <v>2.6143254531579511E-3</v>
      </c>
    </row>
    <row r="158" spans="2:11" x14ac:dyDescent="0.25">
      <c r="B158" s="162" t="s">
        <v>121</v>
      </c>
      <c r="C158" s="163">
        <v>37</v>
      </c>
      <c r="D158" s="163">
        <v>15</v>
      </c>
      <c r="E158" s="163">
        <v>144</v>
      </c>
      <c r="F158" s="163">
        <v>355</v>
      </c>
      <c r="G158" s="163">
        <v>376</v>
      </c>
      <c r="H158" s="163">
        <v>61</v>
      </c>
      <c r="I158" s="178">
        <f t="shared" si="61"/>
        <v>-0.83776595744680848</v>
      </c>
      <c r="J158" s="181">
        <f t="shared" si="59"/>
        <v>-315</v>
      </c>
      <c r="K158" s="164">
        <f t="shared" si="60"/>
        <v>1.0010913536888575E-4</v>
      </c>
    </row>
    <row r="159" spans="2:11" x14ac:dyDescent="0.25">
      <c r="B159" s="162" t="s">
        <v>130</v>
      </c>
      <c r="C159" s="163">
        <v>152</v>
      </c>
      <c r="D159" s="163">
        <v>1</v>
      </c>
      <c r="E159" s="163">
        <v>173</v>
      </c>
      <c r="F159" s="163">
        <v>178</v>
      </c>
      <c r="G159" s="163">
        <v>595</v>
      </c>
      <c r="H159" s="163">
        <v>735</v>
      </c>
      <c r="I159" s="178">
        <f t="shared" si="61"/>
        <v>0.23529411764705888</v>
      </c>
      <c r="J159" s="181">
        <f t="shared" si="59"/>
        <v>140</v>
      </c>
      <c r="K159" s="164">
        <f t="shared" si="60"/>
        <v>1.2062330245267382E-3</v>
      </c>
    </row>
    <row r="160" spans="2:11" x14ac:dyDescent="0.25">
      <c r="B160" s="162" t="s">
        <v>133</v>
      </c>
      <c r="C160" s="163">
        <v>158</v>
      </c>
      <c r="D160" s="163">
        <v>0</v>
      </c>
      <c r="E160" s="163">
        <v>140</v>
      </c>
      <c r="F160" s="163">
        <v>55</v>
      </c>
      <c r="G160" s="163">
        <v>1546</v>
      </c>
      <c r="H160" s="163">
        <v>1405</v>
      </c>
      <c r="I160" s="178">
        <f t="shared" si="61"/>
        <v>-9.1203104786545919E-2</v>
      </c>
      <c r="J160" s="181">
        <f t="shared" si="59"/>
        <v>-141</v>
      </c>
      <c r="K160" s="164">
        <f t="shared" si="60"/>
        <v>2.3057923802177784E-3</v>
      </c>
    </row>
    <row r="161" spans="2:11" x14ac:dyDescent="0.25">
      <c r="B161" s="167" t="s">
        <v>147</v>
      </c>
      <c r="C161" s="168">
        <f t="shared" ref="C161:H161" si="62">IFERROR(C153-SUM(C154:C160),"nd")</f>
        <v>494</v>
      </c>
      <c r="D161" s="168">
        <f t="shared" si="62"/>
        <v>148</v>
      </c>
      <c r="E161" s="168">
        <f t="shared" si="62"/>
        <v>1129</v>
      </c>
      <c r="F161" s="168">
        <f t="shared" si="62"/>
        <v>2158</v>
      </c>
      <c r="G161" s="168">
        <f t="shared" si="62"/>
        <v>2891</v>
      </c>
      <c r="H161" s="168">
        <f t="shared" si="62"/>
        <v>2433</v>
      </c>
      <c r="I161" s="179">
        <f t="shared" si="61"/>
        <v>-0.15842269111034246</v>
      </c>
      <c r="J161" s="182">
        <f t="shared" si="59"/>
        <v>-458</v>
      </c>
      <c r="K161" s="169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D887-2EFC-4042-B733-7CEBFF3ED14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10" t="s">
        <v>64</v>
      </c>
      <c r="D5" s="311"/>
      <c r="E5" s="311"/>
      <c r="F5" s="311"/>
      <c r="G5" s="311"/>
      <c r="H5" s="311"/>
      <c r="I5" s="311"/>
      <c r="J5" s="311"/>
      <c r="K5" s="310" t="s">
        <v>63</v>
      </c>
      <c r="L5" s="311"/>
      <c r="M5" s="311"/>
      <c r="N5" s="311"/>
      <c r="O5" s="311"/>
      <c r="P5" s="311"/>
      <c r="Q5" s="311"/>
      <c r="R5" s="311"/>
      <c r="S5" s="310" t="s">
        <v>139</v>
      </c>
      <c r="T5" s="311"/>
      <c r="U5" s="311"/>
      <c r="V5" s="311"/>
      <c r="W5" s="311"/>
      <c r="X5" s="311"/>
      <c r="Y5" s="311"/>
    </row>
    <row r="6" spans="1:25" s="145" customFormat="1" ht="72" customHeight="1" x14ac:dyDescent="0.25">
      <c r="B6" s="146"/>
      <c r="C6" s="171" t="s">
        <v>263</v>
      </c>
      <c r="D6" s="171" t="s">
        <v>264</v>
      </c>
      <c r="E6" s="171" t="s">
        <v>265</v>
      </c>
      <c r="F6" s="171" t="s">
        <v>266</v>
      </c>
      <c r="G6" s="171" t="s">
        <v>267</v>
      </c>
      <c r="H6" s="171" t="s">
        <v>268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263</v>
      </c>
      <c r="L6" s="171" t="s">
        <v>264</v>
      </c>
      <c r="M6" s="171" t="s">
        <v>265</v>
      </c>
      <c r="N6" s="171" t="s">
        <v>266</v>
      </c>
      <c r="O6" s="171" t="s">
        <v>267</v>
      </c>
      <c r="P6" s="171" t="s">
        <v>268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263</v>
      </c>
      <c r="T6" s="171" t="s">
        <v>265</v>
      </c>
      <c r="U6" s="171" t="s">
        <v>266</v>
      </c>
      <c r="V6" s="171" t="s">
        <v>267</v>
      </c>
      <c r="W6" s="171" t="s">
        <v>268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70</v>
      </c>
      <c r="C8" s="175">
        <f t="shared" ref="C8:H8" si="0">C9+C12</f>
        <v>148691</v>
      </c>
      <c r="D8" s="175">
        <f t="shared" si="0"/>
        <v>82783</v>
      </c>
      <c r="E8" s="175">
        <f t="shared" si="0"/>
        <v>314593</v>
      </c>
      <c r="F8" s="175">
        <f t="shared" si="0"/>
        <v>374579</v>
      </c>
      <c r="G8" s="175">
        <f t="shared" si="0"/>
        <v>373218</v>
      </c>
      <c r="H8" s="175">
        <f t="shared" si="0"/>
        <v>372782</v>
      </c>
      <c r="I8" s="176">
        <f>IFERROR(H8/G8-1,"-")</f>
        <v>-1.1682180387869723E-3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317849</v>
      </c>
      <c r="M8" s="175">
        <f t="shared" si="2"/>
        <v>1440620</v>
      </c>
      <c r="N8" s="175">
        <f t="shared" si="2"/>
        <v>1617630</v>
      </c>
      <c r="O8" s="175">
        <f t="shared" si="2"/>
        <v>1727598</v>
      </c>
      <c r="P8" s="175">
        <f t="shared" si="2"/>
        <v>1684575</v>
      </c>
      <c r="Q8" s="176">
        <f>IFERROR(P8/O8-1,"-")</f>
        <v>-2.4903362935127293E-2</v>
      </c>
      <c r="R8" s="176">
        <f t="shared" ref="R8:R20" si="3">P8/P$8</f>
        <v>1</v>
      </c>
      <c r="S8" s="175">
        <f>S9+S12</f>
        <v>724591</v>
      </c>
      <c r="T8" s="175">
        <f>T9+T12</f>
        <v>1755213</v>
      </c>
      <c r="U8" s="175">
        <f>U9+U12</f>
        <v>1992209</v>
      </c>
      <c r="V8" s="175">
        <f>V9+V12</f>
        <v>2100816</v>
      </c>
      <c r="W8" s="175">
        <f>W9+W12</f>
        <v>2057357</v>
      </c>
      <c r="X8" s="176">
        <f>IFERROR(W8/V8-1,"-")</f>
        <v>-2.0686723635006565E-2</v>
      </c>
      <c r="Y8" s="176">
        <f>W8/W$8</f>
        <v>1</v>
      </c>
    </row>
    <row r="9" spans="1:25" x14ac:dyDescent="0.25">
      <c r="A9" s="1"/>
      <c r="B9" s="158" t="s">
        <v>99</v>
      </c>
      <c r="C9" s="159">
        <v>30892</v>
      </c>
      <c r="D9" s="159">
        <v>44083</v>
      </c>
      <c r="E9" s="159">
        <v>80727</v>
      </c>
      <c r="F9" s="159">
        <v>105918</v>
      </c>
      <c r="G9" s="159">
        <v>101632</v>
      </c>
      <c r="H9" s="159">
        <v>94184</v>
      </c>
      <c r="I9" s="160">
        <f>IFERROR(H9/G9-1,"-")</f>
        <v>-7.3284005037783428E-2</v>
      </c>
      <c r="J9" s="160">
        <f t="shared" si="1"/>
        <v>0.25265168382593578</v>
      </c>
      <c r="K9" s="159">
        <v>91967</v>
      </c>
      <c r="L9" s="159">
        <v>174617</v>
      </c>
      <c r="M9" s="159">
        <v>302493</v>
      </c>
      <c r="N9" s="159">
        <v>310889</v>
      </c>
      <c r="O9" s="159">
        <v>305650</v>
      </c>
      <c r="P9" s="159">
        <v>307401</v>
      </c>
      <c r="Q9" s="160">
        <f>IFERROR(P9/O9-1,"-")</f>
        <v>5.7287747423524493E-3</v>
      </c>
      <c r="R9" s="160">
        <f t="shared" si="3"/>
        <v>0.18247985396910199</v>
      </c>
      <c r="S9" s="159">
        <v>122859</v>
      </c>
      <c r="T9" s="159">
        <v>383220</v>
      </c>
      <c r="U9" s="159">
        <v>416807</v>
      </c>
      <c r="V9" s="159">
        <v>407282</v>
      </c>
      <c r="W9" s="159">
        <v>401585</v>
      </c>
      <c r="X9" s="160">
        <f>IFERROR(W9/V9-1,"-")</f>
        <v>-1.3987851169459997E-2</v>
      </c>
      <c r="Y9" s="160">
        <f>W9/W$8</f>
        <v>0.19519461133872246</v>
      </c>
    </row>
    <row r="10" spans="1:25" x14ac:dyDescent="0.25">
      <c r="A10" s="161"/>
      <c r="B10" s="162" t="s">
        <v>105</v>
      </c>
      <c r="C10" s="163">
        <v>14381</v>
      </c>
      <c r="D10" s="163">
        <v>32507</v>
      </c>
      <c r="E10" s="163">
        <v>45314</v>
      </c>
      <c r="F10" s="163">
        <v>58355</v>
      </c>
      <c r="G10" s="163">
        <v>55109</v>
      </c>
      <c r="H10" s="163">
        <v>48518</v>
      </c>
      <c r="I10" s="164">
        <f>IFERROR(H10/G10-1,"-")</f>
        <v>-0.11959933949082724</v>
      </c>
      <c r="J10" s="164">
        <f t="shared" si="1"/>
        <v>0.13015113390668004</v>
      </c>
      <c r="K10" s="163">
        <v>26759</v>
      </c>
      <c r="L10" s="163">
        <v>103191</v>
      </c>
      <c r="M10" s="163">
        <v>106479</v>
      </c>
      <c r="N10" s="163">
        <v>100624</v>
      </c>
      <c r="O10" s="163">
        <v>97726</v>
      </c>
      <c r="P10" s="163">
        <v>97516</v>
      </c>
      <c r="Q10" s="164">
        <f>IFERROR(P10/O10-1,"-")</f>
        <v>-2.1488651945235082E-3</v>
      </c>
      <c r="R10" s="164">
        <f t="shared" si="3"/>
        <v>5.7887597762046807E-2</v>
      </c>
      <c r="S10" s="163">
        <v>41140</v>
      </c>
      <c r="T10" s="163">
        <v>151793</v>
      </c>
      <c r="U10" s="163">
        <v>158979</v>
      </c>
      <c r="V10" s="163">
        <v>152835</v>
      </c>
      <c r="W10" s="163">
        <v>146034</v>
      </c>
      <c r="X10" s="164">
        <f>IFERROR(W10/V10-1,"-")</f>
        <v>-4.4498969476886807E-2</v>
      </c>
      <c r="Y10" s="164">
        <f>W10/W$8</f>
        <v>7.0981361037486451E-2</v>
      </c>
    </row>
    <row r="11" spans="1:25" x14ac:dyDescent="0.25">
      <c r="A11" s="161"/>
      <c r="B11" s="162" t="s">
        <v>102</v>
      </c>
      <c r="C11" s="163">
        <v>16511</v>
      </c>
      <c r="D11" s="163">
        <v>11576</v>
      </c>
      <c r="E11" s="163">
        <v>35413</v>
      </c>
      <c r="F11" s="163">
        <v>47563</v>
      </c>
      <c r="G11" s="163">
        <v>46523</v>
      </c>
      <c r="H11" s="163">
        <v>45666</v>
      </c>
      <c r="I11" s="164">
        <f>IFERROR(H11/G11-1,"-")</f>
        <v>-1.8420996066461748E-2</v>
      </c>
      <c r="J11" s="164">
        <f t="shared" si="1"/>
        <v>0.12250054991925576</v>
      </c>
      <c r="K11" s="163">
        <v>65208</v>
      </c>
      <c r="L11" s="163">
        <v>71426</v>
      </c>
      <c r="M11" s="163">
        <v>196014</v>
      </c>
      <c r="N11" s="163">
        <v>210265</v>
      </c>
      <c r="O11" s="163">
        <v>207924</v>
      </c>
      <c r="P11" s="163">
        <v>209885</v>
      </c>
      <c r="Q11" s="164">
        <f>IFERROR(P11/O11-1,"-")</f>
        <v>9.4313306785172024E-3</v>
      </c>
      <c r="R11" s="164">
        <f t="shared" si="3"/>
        <v>0.12459225620705519</v>
      </c>
      <c r="S11" s="163">
        <v>81719</v>
      </c>
      <c r="T11" s="163">
        <v>231427</v>
      </c>
      <c r="U11" s="163">
        <v>257828</v>
      </c>
      <c r="V11" s="163">
        <v>254447</v>
      </c>
      <c r="W11" s="163">
        <v>255551</v>
      </c>
      <c r="X11" s="164">
        <f>IFERROR(W11/V11-1,"-")</f>
        <v>4.3388210511423608E-3</v>
      </c>
      <c r="Y11" s="164">
        <f>W11/W$8</f>
        <v>0.12421325030123601</v>
      </c>
    </row>
    <row r="12" spans="1:25" x14ac:dyDescent="0.25">
      <c r="A12" s="1"/>
      <c r="B12" s="158" t="s">
        <v>109</v>
      </c>
      <c r="C12" s="159">
        <v>117799</v>
      </c>
      <c r="D12" s="159">
        <v>38700</v>
      </c>
      <c r="E12" s="159">
        <v>233866</v>
      </c>
      <c r="F12" s="159">
        <v>268661</v>
      </c>
      <c r="G12" s="159">
        <v>271586</v>
      </c>
      <c r="H12" s="159">
        <v>278598</v>
      </c>
      <c r="I12" s="160">
        <f>IFERROR(H12/G12-1,"-")</f>
        <v>2.5818709359098024E-2</v>
      </c>
      <c r="J12" s="160">
        <f t="shared" si="1"/>
        <v>0.74734831617406416</v>
      </c>
      <c r="K12" s="159">
        <v>483933</v>
      </c>
      <c r="L12" s="159">
        <v>143232</v>
      </c>
      <c r="M12" s="159">
        <v>1138127</v>
      </c>
      <c r="N12" s="159">
        <v>1306741</v>
      </c>
      <c r="O12" s="159">
        <v>1421948</v>
      </c>
      <c r="P12" s="159">
        <v>1377174</v>
      </c>
      <c r="Q12" s="160">
        <f>IFERROR(P12/O12-1,"-")</f>
        <v>-3.1487789989507298E-2</v>
      </c>
      <c r="R12" s="160">
        <f t="shared" si="3"/>
        <v>0.81752014603089795</v>
      </c>
      <c r="S12" s="159">
        <v>601732</v>
      </c>
      <c r="T12" s="159">
        <v>1371993</v>
      </c>
      <c r="U12" s="159">
        <v>1575402</v>
      </c>
      <c r="V12" s="159">
        <v>1693534</v>
      </c>
      <c r="W12" s="159">
        <v>1655772</v>
      </c>
      <c r="X12" s="160">
        <f>IFERROR(W12/V12-1,"-")</f>
        <v>-2.2297751329468429E-2</v>
      </c>
      <c r="Y12" s="160">
        <f>W12/W$8</f>
        <v>0.8048053886612776</v>
      </c>
    </row>
    <row r="13" spans="1:25" s="57" customFormat="1" x14ac:dyDescent="0.25">
      <c r="B13" s="162" t="s">
        <v>112</v>
      </c>
      <c r="C13" s="163">
        <v>39547</v>
      </c>
      <c r="D13" s="163">
        <v>2527</v>
      </c>
      <c r="E13" s="163">
        <v>83953</v>
      </c>
      <c r="F13" s="163">
        <v>105008</v>
      </c>
      <c r="G13" s="163">
        <v>101241</v>
      </c>
      <c r="H13" s="163">
        <v>99103</v>
      </c>
      <c r="I13" s="164">
        <f t="shared" ref="I13:I20" si="4">IFERROR(H13/G13-1,"-")</f>
        <v>-2.1117926531741049E-2</v>
      </c>
      <c r="J13" s="164">
        <f t="shared" si="1"/>
        <v>0.26584706343117426</v>
      </c>
      <c r="K13" s="163">
        <v>200754</v>
      </c>
      <c r="L13" s="163">
        <v>7398</v>
      </c>
      <c r="M13" s="163">
        <v>519743</v>
      </c>
      <c r="N13" s="163">
        <v>594690</v>
      </c>
      <c r="O13" s="163">
        <v>647744</v>
      </c>
      <c r="P13" s="163">
        <v>638915</v>
      </c>
      <c r="Q13" s="164">
        <f t="shared" ref="Q13:Q20" si="5">IFERROR(P13/O13-1,"-")</f>
        <v>-1.363038484339496E-2</v>
      </c>
      <c r="R13" s="164">
        <f t="shared" si="3"/>
        <v>0.37927370404998295</v>
      </c>
      <c r="S13" s="163">
        <v>240301</v>
      </c>
      <c r="T13" s="163">
        <v>603696</v>
      </c>
      <c r="U13" s="163">
        <v>699698</v>
      </c>
      <c r="V13" s="163">
        <v>748985</v>
      </c>
      <c r="W13" s="163">
        <v>738018</v>
      </c>
      <c r="X13" s="164">
        <f t="shared" ref="X13:X20" si="6">IFERROR(W13/V13-1,"-")</f>
        <v>-1.464248282675884E-2</v>
      </c>
      <c r="Y13" s="164">
        <f t="shared" ref="Y13:Y20" si="7">W13/W$8</f>
        <v>0.35872140809786535</v>
      </c>
    </row>
    <row r="14" spans="1:25" s="57" customFormat="1" x14ac:dyDescent="0.25">
      <c r="B14" s="162" t="s">
        <v>115</v>
      </c>
      <c r="C14" s="163">
        <v>18311</v>
      </c>
      <c r="D14" s="163">
        <v>7686</v>
      </c>
      <c r="E14" s="163">
        <v>30532</v>
      </c>
      <c r="F14" s="163">
        <v>36832</v>
      </c>
      <c r="G14" s="163">
        <v>36990</v>
      </c>
      <c r="H14" s="163">
        <v>38441</v>
      </c>
      <c r="I14" s="164">
        <f t="shared" si="4"/>
        <v>3.9226818058934798E-2</v>
      </c>
      <c r="J14" s="164">
        <f t="shared" si="1"/>
        <v>0.1031192493199779</v>
      </c>
      <c r="K14" s="163">
        <v>68786</v>
      </c>
      <c r="L14" s="163">
        <v>23036</v>
      </c>
      <c r="M14" s="163">
        <v>131246</v>
      </c>
      <c r="N14" s="163">
        <v>154990</v>
      </c>
      <c r="O14" s="163">
        <v>164380</v>
      </c>
      <c r="P14" s="163">
        <v>154807</v>
      </c>
      <c r="Q14" s="164">
        <f t="shared" si="5"/>
        <v>-5.8237011801922423E-2</v>
      </c>
      <c r="R14" s="164">
        <f t="shared" si="3"/>
        <v>9.1896769214787108E-2</v>
      </c>
      <c r="S14" s="163">
        <v>87097</v>
      </c>
      <c r="T14" s="163">
        <v>161778</v>
      </c>
      <c r="U14" s="163">
        <v>191822</v>
      </c>
      <c r="V14" s="163">
        <v>201370</v>
      </c>
      <c r="W14" s="163">
        <v>193248</v>
      </c>
      <c r="X14" s="164">
        <f t="shared" si="6"/>
        <v>-4.03337140586979E-2</v>
      </c>
      <c r="Y14" s="164">
        <f t="shared" si="7"/>
        <v>9.3930222124794099E-2</v>
      </c>
    </row>
    <row r="15" spans="1:25" x14ac:dyDescent="0.25">
      <c r="A15" s="1"/>
      <c r="B15" s="162" t="s">
        <v>118</v>
      </c>
      <c r="C15" s="163">
        <v>7641</v>
      </c>
      <c r="D15" s="163">
        <v>7901</v>
      </c>
      <c r="E15" s="163">
        <v>15503</v>
      </c>
      <c r="F15" s="163">
        <v>18876</v>
      </c>
      <c r="G15" s="163">
        <v>16692</v>
      </c>
      <c r="H15" s="163">
        <v>17266</v>
      </c>
      <c r="I15" s="164">
        <f t="shared" si="4"/>
        <v>3.4387730649412918E-2</v>
      </c>
      <c r="J15" s="164">
        <f t="shared" si="1"/>
        <v>4.6316613999602983E-2</v>
      </c>
      <c r="K15" s="163">
        <v>24259</v>
      </c>
      <c r="L15" s="163">
        <v>26683</v>
      </c>
      <c r="M15" s="163">
        <v>64940</v>
      </c>
      <c r="N15" s="163">
        <v>73044</v>
      </c>
      <c r="O15" s="163">
        <v>81550</v>
      </c>
      <c r="P15" s="163">
        <v>73730</v>
      </c>
      <c r="Q15" s="164">
        <f t="shared" si="5"/>
        <v>-9.5892090741876101E-2</v>
      </c>
      <c r="R15" s="164">
        <f t="shared" si="3"/>
        <v>4.3767715892732588E-2</v>
      </c>
      <c r="S15" s="163">
        <v>31900</v>
      </c>
      <c r="T15" s="163">
        <v>80443</v>
      </c>
      <c r="U15" s="163">
        <v>91920</v>
      </c>
      <c r="V15" s="163">
        <v>98242</v>
      </c>
      <c r="W15" s="163">
        <v>90996</v>
      </c>
      <c r="X15" s="164">
        <f t="shared" si="6"/>
        <v>-7.3756641762179109E-2</v>
      </c>
      <c r="Y15" s="164">
        <f t="shared" si="7"/>
        <v>4.4229562492071141E-2</v>
      </c>
    </row>
    <row r="16" spans="1:25" x14ac:dyDescent="0.25">
      <c r="A16" s="1"/>
      <c r="B16" s="162" t="s">
        <v>125</v>
      </c>
      <c r="C16" s="163">
        <v>3334</v>
      </c>
      <c r="D16" s="163">
        <v>528</v>
      </c>
      <c r="E16" s="163">
        <v>8934</v>
      </c>
      <c r="F16" s="163">
        <v>6717</v>
      </c>
      <c r="G16" s="163">
        <v>6777</v>
      </c>
      <c r="H16" s="163">
        <v>6773</v>
      </c>
      <c r="I16" s="164">
        <f t="shared" si="4"/>
        <v>-5.9023166592886422E-4</v>
      </c>
      <c r="J16" s="164">
        <f t="shared" si="1"/>
        <v>1.8168795703655219E-2</v>
      </c>
      <c r="K16" s="163">
        <v>16002</v>
      </c>
      <c r="L16" s="163">
        <v>5783</v>
      </c>
      <c r="M16" s="163">
        <v>54681</v>
      </c>
      <c r="N16" s="163">
        <v>48199</v>
      </c>
      <c r="O16" s="163">
        <v>54704</v>
      </c>
      <c r="P16" s="163">
        <v>49342</v>
      </c>
      <c r="Q16" s="164">
        <f t="shared" si="5"/>
        <v>-9.8018426440479645E-2</v>
      </c>
      <c r="R16" s="164">
        <f t="shared" si="3"/>
        <v>2.9290473858391581E-2</v>
      </c>
      <c r="S16" s="163">
        <v>19336</v>
      </c>
      <c r="T16" s="163">
        <v>63615</v>
      </c>
      <c r="U16" s="163">
        <v>54916</v>
      </c>
      <c r="V16" s="163">
        <v>61481</v>
      </c>
      <c r="W16" s="163">
        <v>56115</v>
      </c>
      <c r="X16" s="164">
        <f t="shared" si="6"/>
        <v>-8.7278996763227701E-2</v>
      </c>
      <c r="Y16" s="164">
        <f t="shared" si="7"/>
        <v>2.7275285718521385E-2</v>
      </c>
    </row>
    <row r="17" spans="1:25" x14ac:dyDescent="0.25">
      <c r="A17" s="57"/>
      <c r="B17" s="162" t="s">
        <v>121</v>
      </c>
      <c r="C17" s="163">
        <v>2305</v>
      </c>
      <c r="D17" s="163">
        <v>933</v>
      </c>
      <c r="E17" s="163">
        <v>4860</v>
      </c>
      <c r="F17" s="163">
        <v>4385</v>
      </c>
      <c r="G17" s="163">
        <v>4722</v>
      </c>
      <c r="H17" s="163">
        <v>4750</v>
      </c>
      <c r="I17" s="164">
        <f t="shared" si="4"/>
        <v>5.9296908089792044E-3</v>
      </c>
      <c r="J17" s="164">
        <f t="shared" si="1"/>
        <v>1.2742031535857418E-2</v>
      </c>
      <c r="K17" s="163">
        <v>23899</v>
      </c>
      <c r="L17" s="163">
        <v>10347</v>
      </c>
      <c r="M17" s="163">
        <v>59161</v>
      </c>
      <c r="N17" s="163">
        <v>58414</v>
      </c>
      <c r="O17" s="163">
        <v>62671</v>
      </c>
      <c r="P17" s="163">
        <v>56982</v>
      </c>
      <c r="Q17" s="164">
        <f t="shared" si="5"/>
        <v>-9.0775637854829228E-2</v>
      </c>
      <c r="R17" s="164">
        <f t="shared" si="3"/>
        <v>3.3825742397934198E-2</v>
      </c>
      <c r="S17" s="163">
        <v>26204</v>
      </c>
      <c r="T17" s="163">
        <v>64021</v>
      </c>
      <c r="U17" s="163">
        <v>62799</v>
      </c>
      <c r="V17" s="163">
        <v>67393</v>
      </c>
      <c r="W17" s="163">
        <v>61732</v>
      </c>
      <c r="X17" s="164">
        <f t="shared" si="6"/>
        <v>-8.3999821939964137E-2</v>
      </c>
      <c r="Y17" s="164">
        <f t="shared" si="7"/>
        <v>3.0005487623198112E-2</v>
      </c>
    </row>
    <row r="18" spans="1:25" x14ac:dyDescent="0.25">
      <c r="A18" s="57"/>
      <c r="B18" s="162" t="s">
        <v>130</v>
      </c>
      <c r="C18" s="163">
        <v>3269</v>
      </c>
      <c r="D18" s="163">
        <v>85</v>
      </c>
      <c r="E18" s="163">
        <v>3334</v>
      </c>
      <c r="F18" s="163">
        <v>4011</v>
      </c>
      <c r="G18" s="163">
        <v>3227</v>
      </c>
      <c r="H18" s="163">
        <v>3417</v>
      </c>
      <c r="I18" s="164">
        <f t="shared" si="4"/>
        <v>5.8878215060427674E-2</v>
      </c>
      <c r="J18" s="164">
        <f t="shared" si="1"/>
        <v>9.1662151069525893E-3</v>
      </c>
      <c r="K18" s="163">
        <v>14707</v>
      </c>
      <c r="L18" s="163">
        <v>348</v>
      </c>
      <c r="M18" s="163">
        <v>18295</v>
      </c>
      <c r="N18" s="163">
        <v>24215</v>
      </c>
      <c r="O18" s="163">
        <v>21589</v>
      </c>
      <c r="P18" s="163">
        <v>20631</v>
      </c>
      <c r="Q18" s="164">
        <f t="shared" si="5"/>
        <v>-4.4374449951364081E-2</v>
      </c>
      <c r="R18" s="164">
        <f t="shared" si="3"/>
        <v>1.2247005921374827E-2</v>
      </c>
      <c r="S18" s="163">
        <v>17976</v>
      </c>
      <c r="T18" s="163">
        <v>21629</v>
      </c>
      <c r="U18" s="163">
        <v>28226</v>
      </c>
      <c r="V18" s="163">
        <v>24816</v>
      </c>
      <c r="W18" s="163">
        <v>24048</v>
      </c>
      <c r="X18" s="164">
        <f t="shared" si="6"/>
        <v>-3.0947775628626717E-2</v>
      </c>
      <c r="Y18" s="164">
        <f t="shared" si="7"/>
        <v>1.1688783230134584E-2</v>
      </c>
    </row>
    <row r="19" spans="1:25" x14ac:dyDescent="0.25">
      <c r="A19" s="57"/>
      <c r="B19" s="162" t="s">
        <v>133</v>
      </c>
      <c r="C19" s="163">
        <v>3260</v>
      </c>
      <c r="D19" s="163">
        <v>208</v>
      </c>
      <c r="E19" s="163">
        <v>1956</v>
      </c>
      <c r="F19" s="163">
        <v>2428</v>
      </c>
      <c r="G19" s="163">
        <v>1984</v>
      </c>
      <c r="H19" s="163">
        <v>2151</v>
      </c>
      <c r="I19" s="164">
        <f t="shared" si="4"/>
        <v>8.4173387096774244E-2</v>
      </c>
      <c r="J19" s="164">
        <f t="shared" si="1"/>
        <v>5.7701283860272226E-3</v>
      </c>
      <c r="K19" s="163">
        <v>20819</v>
      </c>
      <c r="L19" s="163">
        <v>1131</v>
      </c>
      <c r="M19" s="163">
        <v>13592</v>
      </c>
      <c r="N19" s="163">
        <v>22312</v>
      </c>
      <c r="O19" s="163">
        <v>21868</v>
      </c>
      <c r="P19" s="163">
        <v>18282</v>
      </c>
      <c r="Q19" s="164">
        <f t="shared" si="5"/>
        <v>-0.16398390342052316</v>
      </c>
      <c r="R19" s="164">
        <f t="shared" si="3"/>
        <v>1.0852588931926451E-2</v>
      </c>
      <c r="S19" s="163">
        <v>24079</v>
      </c>
      <c r="T19" s="163">
        <v>15548</v>
      </c>
      <c r="U19" s="163">
        <v>24740</v>
      </c>
      <c r="V19" s="163">
        <v>23852</v>
      </c>
      <c r="W19" s="163">
        <v>20433</v>
      </c>
      <c r="X19" s="164">
        <f t="shared" si="6"/>
        <v>-0.1433422773771591</v>
      </c>
      <c r="Y19" s="164">
        <f t="shared" si="7"/>
        <v>9.9316744736086156E-3</v>
      </c>
    </row>
    <row r="20" spans="1:25" x14ac:dyDescent="0.25">
      <c r="A20" s="57"/>
      <c r="B20" s="167" t="s">
        <v>147</v>
      </c>
      <c r="C20" s="168">
        <f t="shared" ref="C20" si="8">C12-SUM(C13:C19)</f>
        <v>40132</v>
      </c>
      <c r="D20" s="168">
        <f t="shared" ref="D20:H20" si="9">D12-SUM(D13:D19)</f>
        <v>18832</v>
      </c>
      <c r="E20" s="168">
        <f t="shared" si="9"/>
        <v>84794</v>
      </c>
      <c r="F20" s="168">
        <f t="shared" si="9"/>
        <v>90404</v>
      </c>
      <c r="G20" s="168">
        <f t="shared" si="9"/>
        <v>99953</v>
      </c>
      <c r="H20" s="168">
        <f t="shared" si="9"/>
        <v>106697</v>
      </c>
      <c r="I20" s="169">
        <f t="shared" si="4"/>
        <v>6.7471711704501169E-2</v>
      </c>
      <c r="J20" s="169">
        <f t="shared" si="1"/>
        <v>0.28621821869081659</v>
      </c>
      <c r="K20" s="168">
        <f t="shared" ref="K20:P20" si="10">K12-SUM(K13:K19)</f>
        <v>114707</v>
      </c>
      <c r="L20" s="168">
        <f t="shared" si="10"/>
        <v>68506</v>
      </c>
      <c r="M20" s="168">
        <f t="shared" si="10"/>
        <v>276469</v>
      </c>
      <c r="N20" s="168">
        <f t="shared" si="10"/>
        <v>330877</v>
      </c>
      <c r="O20" s="168">
        <f t="shared" si="10"/>
        <v>367442</v>
      </c>
      <c r="P20" s="168">
        <f t="shared" si="10"/>
        <v>364485</v>
      </c>
      <c r="Q20" s="169">
        <f t="shared" si="5"/>
        <v>-8.0475285895461601E-3</v>
      </c>
      <c r="R20" s="169">
        <f t="shared" si="3"/>
        <v>0.21636614576376831</v>
      </c>
      <c r="S20" s="168">
        <f>S12-SUM(S13:S19)</f>
        <v>154839</v>
      </c>
      <c r="T20" s="168">
        <f>T12-SUM(T13:T19)</f>
        <v>361263</v>
      </c>
      <c r="U20" s="168">
        <f>U12-SUM(U13:U19)</f>
        <v>421281</v>
      </c>
      <c r="V20" s="168">
        <f>V12-SUM(V13:V19)</f>
        <v>467395</v>
      </c>
      <c r="W20" s="168">
        <f>W12-SUM(W13:W19)</f>
        <v>471182</v>
      </c>
      <c r="X20" s="169">
        <f t="shared" si="6"/>
        <v>8.1023545395222385E-3</v>
      </c>
      <c r="Y20" s="169">
        <f t="shared" si="7"/>
        <v>0.22902296490108426</v>
      </c>
    </row>
    <row r="21" spans="1:25" x14ac:dyDescent="0.25">
      <c r="A21" s="57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7"/>
      <c r="B22" s="155" t="s">
        <v>70</v>
      </c>
      <c r="C22" s="175">
        <f t="shared" ref="C22:H22" si="11">C23+C26</f>
        <v>35847</v>
      </c>
      <c r="D22" s="175">
        <f t="shared" si="11"/>
        <v>3659</v>
      </c>
      <c r="E22" s="175">
        <f t="shared" si="11"/>
        <v>75055</v>
      </c>
      <c r="F22" s="175">
        <f t="shared" si="11"/>
        <v>81791</v>
      </c>
      <c r="G22" s="175">
        <f t="shared" si="11"/>
        <v>76873</v>
      </c>
      <c r="H22" s="175">
        <f t="shared" si="11"/>
        <v>78987</v>
      </c>
      <c r="I22" s="176">
        <f>IFERROR(H22/G22-1,"-")</f>
        <v>2.7499902436486146E-2</v>
      </c>
      <c r="J22" s="176">
        <f t="shared" ref="J22:J34" si="12">H22/H$8</f>
        <v>0.21188523051005681</v>
      </c>
      <c r="K22" s="175">
        <f t="shared" ref="K22:P22" si="13">K23+K26</f>
        <v>243977</v>
      </c>
      <c r="L22" s="175">
        <f t="shared" si="13"/>
        <v>147521</v>
      </c>
      <c r="M22" s="175">
        <f t="shared" si="13"/>
        <v>638621</v>
      </c>
      <c r="N22" s="175">
        <f t="shared" si="13"/>
        <v>669357</v>
      </c>
      <c r="O22" s="175">
        <f t="shared" si="13"/>
        <v>705143</v>
      </c>
      <c r="P22" s="175">
        <f t="shared" si="13"/>
        <v>656124</v>
      </c>
      <c r="Q22" s="176">
        <f>IFERROR(P22/O22-1,"-")</f>
        <v>-6.9516395965073752E-2</v>
      </c>
      <c r="R22" s="176">
        <f t="shared" ref="R22:R34" si="14">P22/P$8</f>
        <v>0.38948933707314903</v>
      </c>
      <c r="S22" s="175">
        <f>S23+S26</f>
        <v>279824</v>
      </c>
      <c r="T22" s="175">
        <f>T23+T26</f>
        <v>713676</v>
      </c>
      <c r="U22" s="175">
        <f>U23+U26</f>
        <v>751148</v>
      </c>
      <c r="V22" s="175">
        <f>V23+V26</f>
        <v>782016</v>
      </c>
      <c r="W22" s="175">
        <f>W23+W26</f>
        <v>735111</v>
      </c>
      <c r="X22" s="176">
        <f>IFERROR(W22/V22-1,"-")</f>
        <v>-5.9979591210409966E-2</v>
      </c>
      <c r="Y22" s="176">
        <f>W22/W$8</f>
        <v>0.35730843018494118</v>
      </c>
    </row>
    <row r="23" spans="1:25" x14ac:dyDescent="0.25">
      <c r="A23" s="57"/>
      <c r="B23" s="158" t="s">
        <v>99</v>
      </c>
      <c r="C23" s="159">
        <v>1527</v>
      </c>
      <c r="D23" s="159">
        <v>1234</v>
      </c>
      <c r="E23" s="159">
        <v>5900</v>
      </c>
      <c r="F23" s="159">
        <v>5529</v>
      </c>
      <c r="G23" s="159">
        <v>3207</v>
      </c>
      <c r="H23" s="159">
        <v>3980</v>
      </c>
      <c r="I23" s="160">
        <f>IFERROR(H23/G23-1,"-")</f>
        <v>0.24103523542251315</v>
      </c>
      <c r="J23" s="160">
        <f t="shared" si="12"/>
        <v>1.0676481160571058E-2</v>
      </c>
      <c r="K23" s="159">
        <v>15120</v>
      </c>
      <c r="L23" s="159">
        <v>74246</v>
      </c>
      <c r="M23" s="159">
        <v>68811</v>
      </c>
      <c r="N23" s="159">
        <v>57743</v>
      </c>
      <c r="O23" s="159">
        <v>50844</v>
      </c>
      <c r="P23" s="159">
        <v>44728</v>
      </c>
      <c r="Q23" s="160">
        <f>IFERROR(P23/O23-1,"-")</f>
        <v>-0.12028951302021873</v>
      </c>
      <c r="R23" s="160">
        <f t="shared" si="14"/>
        <v>2.6551504088568333E-2</v>
      </c>
      <c r="S23" s="159">
        <v>16647</v>
      </c>
      <c r="T23" s="159">
        <v>74711</v>
      </c>
      <c r="U23" s="159">
        <v>63272</v>
      </c>
      <c r="V23" s="159">
        <v>54051</v>
      </c>
      <c r="W23" s="159">
        <v>48708</v>
      </c>
      <c r="X23" s="160">
        <f>IFERROR(W23/V23-1,"-")</f>
        <v>-9.8851085086307355E-2</v>
      </c>
      <c r="Y23" s="160">
        <f>W23/W$8</f>
        <v>2.3675035494569004E-2</v>
      </c>
    </row>
    <row r="24" spans="1:25" x14ac:dyDescent="0.25">
      <c r="A24" s="57"/>
      <c r="B24" s="162" t="s">
        <v>105</v>
      </c>
      <c r="C24" s="163">
        <v>1004</v>
      </c>
      <c r="D24" s="163">
        <v>707</v>
      </c>
      <c r="E24" s="163">
        <v>3487</v>
      </c>
      <c r="F24" s="163">
        <v>2842</v>
      </c>
      <c r="G24" s="163">
        <v>1030</v>
      </c>
      <c r="H24" s="163">
        <v>1371</v>
      </c>
      <c r="I24" s="164">
        <f>IFERROR(H24/G24-1,"-")</f>
        <v>0.33106796116504844</v>
      </c>
      <c r="J24" s="164">
        <f t="shared" si="12"/>
        <v>3.6777526811916884E-3</v>
      </c>
      <c r="K24" s="163">
        <v>5468</v>
      </c>
      <c r="L24" s="163">
        <v>43372</v>
      </c>
      <c r="M24" s="163">
        <v>28351</v>
      </c>
      <c r="N24" s="163">
        <v>22457</v>
      </c>
      <c r="O24" s="163">
        <v>17534</v>
      </c>
      <c r="P24" s="163">
        <v>20459</v>
      </c>
      <c r="Q24" s="164">
        <f>IFERROR(P24/O24-1,"-")</f>
        <v>0.1668187521387019</v>
      </c>
      <c r="R24" s="164">
        <f t="shared" si="14"/>
        <v>1.214490301708146E-2</v>
      </c>
      <c r="S24" s="163">
        <v>6472</v>
      </c>
      <c r="T24" s="163">
        <v>31838</v>
      </c>
      <c r="U24" s="163">
        <v>25299</v>
      </c>
      <c r="V24" s="163">
        <v>18564</v>
      </c>
      <c r="W24" s="163">
        <v>21830</v>
      </c>
      <c r="X24" s="164">
        <f>IFERROR(W24/V24-1,"-")</f>
        <v>0.17593191122602891</v>
      </c>
      <c r="Y24" s="164">
        <f>W24/W$8</f>
        <v>1.0610701011054473E-2</v>
      </c>
    </row>
    <row r="25" spans="1:25" x14ac:dyDescent="0.25">
      <c r="A25" s="57"/>
      <c r="B25" s="162" t="s">
        <v>102</v>
      </c>
      <c r="C25" s="163">
        <v>523</v>
      </c>
      <c r="D25" s="163">
        <v>527</v>
      </c>
      <c r="E25" s="163">
        <v>2413</v>
      </c>
      <c r="F25" s="163">
        <v>2687</v>
      </c>
      <c r="G25" s="163">
        <v>2177</v>
      </c>
      <c r="H25" s="163">
        <v>2609</v>
      </c>
      <c r="I25" s="164">
        <f>IFERROR(H25/G25-1,"-")</f>
        <v>0.19843821773082215</v>
      </c>
      <c r="J25" s="164">
        <f t="shared" si="12"/>
        <v>6.9987284793793696E-3</v>
      </c>
      <c r="K25" s="163">
        <v>9652</v>
      </c>
      <c r="L25" s="163">
        <v>30874</v>
      </c>
      <c r="M25" s="163">
        <v>40460</v>
      </c>
      <c r="N25" s="163">
        <v>35286</v>
      </c>
      <c r="O25" s="163">
        <v>33310</v>
      </c>
      <c r="P25" s="163">
        <v>24269</v>
      </c>
      <c r="Q25" s="164">
        <f>IFERROR(P25/O25-1,"-")</f>
        <v>-0.27141999399579708</v>
      </c>
      <c r="R25" s="164">
        <f t="shared" si="14"/>
        <v>1.4406601071486873E-2</v>
      </c>
      <c r="S25" s="163">
        <v>10175</v>
      </c>
      <c r="T25" s="163">
        <v>42873</v>
      </c>
      <c r="U25" s="163">
        <v>37973</v>
      </c>
      <c r="V25" s="163">
        <v>35487</v>
      </c>
      <c r="W25" s="163">
        <v>26878</v>
      </c>
      <c r="X25" s="164">
        <f>IFERROR(W25/V25-1,"-")</f>
        <v>-0.24259588018147493</v>
      </c>
      <c r="Y25" s="164">
        <f>W25/W$8</f>
        <v>1.3064334483514529E-2</v>
      </c>
    </row>
    <row r="26" spans="1:25" x14ac:dyDescent="0.25">
      <c r="A26" s="57"/>
      <c r="B26" s="158" t="s">
        <v>109</v>
      </c>
      <c r="C26" s="159">
        <v>34320</v>
      </c>
      <c r="D26" s="159">
        <v>2425</v>
      </c>
      <c r="E26" s="159">
        <v>69155</v>
      </c>
      <c r="F26" s="159">
        <v>76262</v>
      </c>
      <c r="G26" s="159">
        <v>73666</v>
      </c>
      <c r="H26" s="159">
        <v>75007</v>
      </c>
      <c r="I26" s="160">
        <f>IFERROR(H26/G26-1,"-")</f>
        <v>1.8203784649634791E-2</v>
      </c>
      <c r="J26" s="160">
        <f t="shared" si="12"/>
        <v>0.20120874934948577</v>
      </c>
      <c r="K26" s="159">
        <v>228857</v>
      </c>
      <c r="L26" s="159">
        <v>73275</v>
      </c>
      <c r="M26" s="159">
        <v>569810</v>
      </c>
      <c r="N26" s="159">
        <v>611614</v>
      </c>
      <c r="O26" s="159">
        <v>654299</v>
      </c>
      <c r="P26" s="159">
        <v>611396</v>
      </c>
      <c r="Q26" s="160">
        <f>IFERROR(P26/O26-1,"-")</f>
        <v>-6.5570939280053975E-2</v>
      </c>
      <c r="R26" s="160">
        <f t="shared" si="14"/>
        <v>0.36293783298458066</v>
      </c>
      <c r="S26" s="159">
        <v>263177</v>
      </c>
      <c r="T26" s="159">
        <v>638965</v>
      </c>
      <c r="U26" s="159">
        <v>687876</v>
      </c>
      <c r="V26" s="159">
        <v>727965</v>
      </c>
      <c r="W26" s="159">
        <v>686403</v>
      </c>
      <c r="X26" s="160">
        <f>IFERROR(W26/V26-1,"-")</f>
        <v>-5.7093404215862065E-2</v>
      </c>
      <c r="Y26" s="160">
        <f>W26/W$8</f>
        <v>0.33363339469037218</v>
      </c>
    </row>
    <row r="27" spans="1:25" s="57" customFormat="1" x14ac:dyDescent="0.25">
      <c r="B27" s="162" t="s">
        <v>112</v>
      </c>
      <c r="C27" s="163">
        <v>13636</v>
      </c>
      <c r="D27" s="163">
        <v>32</v>
      </c>
      <c r="E27" s="163">
        <v>28289</v>
      </c>
      <c r="F27" s="163">
        <v>32638</v>
      </c>
      <c r="G27" s="163">
        <v>32449</v>
      </c>
      <c r="H27" s="163">
        <v>32060</v>
      </c>
      <c r="I27" s="164">
        <f t="shared" ref="I27:I34" si="15">IFERROR(H27/G27-1,"-")</f>
        <v>-1.198804277481591E-2</v>
      </c>
      <c r="J27" s="164">
        <f t="shared" si="12"/>
        <v>8.6002006534650274E-2</v>
      </c>
      <c r="K27" s="163">
        <v>101958</v>
      </c>
      <c r="L27" s="163">
        <v>3718</v>
      </c>
      <c r="M27" s="163">
        <v>283619</v>
      </c>
      <c r="N27" s="163">
        <v>309104</v>
      </c>
      <c r="O27" s="163">
        <v>331871</v>
      </c>
      <c r="P27" s="163">
        <v>314942</v>
      </c>
      <c r="Q27" s="164">
        <f t="shared" ref="Q27:Q34" si="16">IFERROR(P27/O27-1,"-")</f>
        <v>-5.1010784310771329E-2</v>
      </c>
      <c r="R27" s="164">
        <f t="shared" si="14"/>
        <v>0.18695635397652227</v>
      </c>
      <c r="S27" s="163">
        <v>115594</v>
      </c>
      <c r="T27" s="163">
        <v>311908</v>
      </c>
      <c r="U27" s="163">
        <v>341742</v>
      </c>
      <c r="V27" s="163">
        <v>364320</v>
      </c>
      <c r="W27" s="163">
        <v>347002</v>
      </c>
      <c r="X27" s="164">
        <f t="shared" ref="X27:X34" si="17">IFERROR(W27/V27-1,"-")</f>
        <v>-4.7535133948177433E-2</v>
      </c>
      <c r="Y27" s="164">
        <f t="shared" ref="Y27:Y34" si="18">W27/W$8</f>
        <v>0.16866397032697777</v>
      </c>
    </row>
    <row r="28" spans="1:25" s="57" customFormat="1" x14ac:dyDescent="0.25">
      <c r="B28" s="162" t="s">
        <v>115</v>
      </c>
      <c r="C28" s="163">
        <v>5913</v>
      </c>
      <c r="D28" s="163">
        <v>325</v>
      </c>
      <c r="E28" s="163">
        <v>12422</v>
      </c>
      <c r="F28" s="163">
        <v>14878</v>
      </c>
      <c r="G28" s="163">
        <v>13852</v>
      </c>
      <c r="H28" s="163">
        <v>14561</v>
      </c>
      <c r="I28" s="164">
        <f t="shared" si="15"/>
        <v>5.11839445567428E-2</v>
      </c>
      <c r="J28" s="164">
        <f t="shared" si="12"/>
        <v>3.9060362356551553E-2</v>
      </c>
      <c r="K28" s="163">
        <v>28236</v>
      </c>
      <c r="L28" s="163">
        <v>12866</v>
      </c>
      <c r="M28" s="163">
        <v>61573</v>
      </c>
      <c r="N28" s="163">
        <v>67700</v>
      </c>
      <c r="O28" s="163">
        <v>69664</v>
      </c>
      <c r="P28" s="163">
        <v>62357</v>
      </c>
      <c r="Q28" s="164">
        <f t="shared" si="16"/>
        <v>-0.10488918236104727</v>
      </c>
      <c r="R28" s="164">
        <f t="shared" si="14"/>
        <v>3.7016458157101938E-2</v>
      </c>
      <c r="S28" s="163">
        <v>34149</v>
      </c>
      <c r="T28" s="163">
        <v>73995</v>
      </c>
      <c r="U28" s="163">
        <v>82578</v>
      </c>
      <c r="V28" s="163">
        <v>83516</v>
      </c>
      <c r="W28" s="163">
        <v>76918</v>
      </c>
      <c r="X28" s="164">
        <f t="shared" si="17"/>
        <v>-7.9002825805833621E-2</v>
      </c>
      <c r="Y28" s="164">
        <f t="shared" si="18"/>
        <v>3.7386802582147875E-2</v>
      </c>
    </row>
    <row r="29" spans="1:25" x14ac:dyDescent="0.25">
      <c r="A29" s="57"/>
      <c r="B29" s="162" t="s">
        <v>118</v>
      </c>
      <c r="C29" s="163">
        <v>2029</v>
      </c>
      <c r="D29" s="163">
        <v>1460</v>
      </c>
      <c r="E29" s="163">
        <v>2093</v>
      </c>
      <c r="F29" s="163">
        <v>1739</v>
      </c>
      <c r="G29" s="163">
        <v>1555</v>
      </c>
      <c r="H29" s="163">
        <v>1702</v>
      </c>
      <c r="I29" s="164">
        <f t="shared" si="15"/>
        <v>9.453376205787789E-2</v>
      </c>
      <c r="J29" s="164">
        <f t="shared" si="12"/>
        <v>4.5656710892693318E-3</v>
      </c>
      <c r="K29" s="163">
        <v>8997</v>
      </c>
      <c r="L29" s="163">
        <v>11399</v>
      </c>
      <c r="M29" s="163">
        <v>24634</v>
      </c>
      <c r="N29" s="163">
        <v>23419</v>
      </c>
      <c r="O29" s="163">
        <v>21089</v>
      </c>
      <c r="P29" s="163">
        <v>19226</v>
      </c>
      <c r="Q29" s="164">
        <f t="shared" si="16"/>
        <v>-8.8339892835127332E-2</v>
      </c>
      <c r="R29" s="164">
        <f t="shared" si="14"/>
        <v>1.1412967662466795E-2</v>
      </c>
      <c r="S29" s="163">
        <v>11026</v>
      </c>
      <c r="T29" s="163">
        <v>26727</v>
      </c>
      <c r="U29" s="163">
        <v>25158</v>
      </c>
      <c r="V29" s="163">
        <v>22644</v>
      </c>
      <c r="W29" s="163">
        <v>20928</v>
      </c>
      <c r="X29" s="164">
        <f t="shared" si="17"/>
        <v>-7.5781664016958183E-2</v>
      </c>
      <c r="Y29" s="164">
        <f t="shared" si="18"/>
        <v>1.0172274427821716E-2</v>
      </c>
    </row>
    <row r="30" spans="1:25" x14ac:dyDescent="0.25">
      <c r="A30" s="57"/>
      <c r="B30" s="162" t="s">
        <v>125</v>
      </c>
      <c r="C30" s="163">
        <v>1607</v>
      </c>
      <c r="D30" s="163">
        <v>24</v>
      </c>
      <c r="E30" s="163">
        <v>3772</v>
      </c>
      <c r="F30" s="163">
        <v>2097</v>
      </c>
      <c r="G30" s="163">
        <v>1607</v>
      </c>
      <c r="H30" s="163">
        <v>1707</v>
      </c>
      <c r="I30" s="164">
        <f t="shared" si="15"/>
        <v>6.2227753578095735E-2</v>
      </c>
      <c r="J30" s="164">
        <f t="shared" si="12"/>
        <v>4.5790837540439187E-3</v>
      </c>
      <c r="K30" s="163">
        <v>8621</v>
      </c>
      <c r="L30" s="163">
        <v>3071</v>
      </c>
      <c r="M30" s="163">
        <v>30838</v>
      </c>
      <c r="N30" s="163">
        <v>25442</v>
      </c>
      <c r="O30" s="163">
        <v>28150</v>
      </c>
      <c r="P30" s="163">
        <v>25171</v>
      </c>
      <c r="Q30" s="164">
        <f t="shared" si="16"/>
        <v>-0.1058259325044405</v>
      </c>
      <c r="R30" s="164">
        <f t="shared" si="14"/>
        <v>1.4942047697490465E-2</v>
      </c>
      <c r="S30" s="163">
        <v>10228</v>
      </c>
      <c r="T30" s="163">
        <v>34610</v>
      </c>
      <c r="U30" s="163">
        <v>27539</v>
      </c>
      <c r="V30" s="163">
        <v>29757</v>
      </c>
      <c r="W30" s="163">
        <v>26878</v>
      </c>
      <c r="X30" s="164">
        <f t="shared" si="17"/>
        <v>-9.6750344456766446E-2</v>
      </c>
      <c r="Y30" s="164">
        <f t="shared" si="18"/>
        <v>1.3064334483514529E-2</v>
      </c>
    </row>
    <row r="31" spans="1:25" x14ac:dyDescent="0.25">
      <c r="A31" s="57"/>
      <c r="B31" s="162" t="s">
        <v>121</v>
      </c>
      <c r="C31" s="163">
        <v>1003</v>
      </c>
      <c r="D31" s="163">
        <v>79</v>
      </c>
      <c r="E31" s="163">
        <v>2111</v>
      </c>
      <c r="F31" s="163">
        <v>1557</v>
      </c>
      <c r="G31" s="163">
        <v>1181</v>
      </c>
      <c r="H31" s="163">
        <v>1205</v>
      </c>
      <c r="I31" s="164">
        <f t="shared" si="15"/>
        <v>2.0321761219305623E-2</v>
      </c>
      <c r="J31" s="164">
        <f t="shared" si="12"/>
        <v>3.2324522106754084E-3</v>
      </c>
      <c r="K31" s="163">
        <v>13673</v>
      </c>
      <c r="L31" s="163">
        <v>6597</v>
      </c>
      <c r="M31" s="163">
        <v>37193</v>
      </c>
      <c r="N31" s="163">
        <v>33833</v>
      </c>
      <c r="O31" s="163">
        <v>35579</v>
      </c>
      <c r="P31" s="163">
        <v>34035</v>
      </c>
      <c r="Q31" s="164">
        <f t="shared" si="16"/>
        <v>-4.3396385508305491E-2</v>
      </c>
      <c r="R31" s="164">
        <f t="shared" si="14"/>
        <v>2.0203908997818442E-2</v>
      </c>
      <c r="S31" s="163">
        <v>14676</v>
      </c>
      <c r="T31" s="163">
        <v>39304</v>
      </c>
      <c r="U31" s="163">
        <v>35390</v>
      </c>
      <c r="V31" s="163">
        <v>36760</v>
      </c>
      <c r="W31" s="163">
        <v>35240</v>
      </c>
      <c r="X31" s="164">
        <f t="shared" si="17"/>
        <v>-4.1349292709466856E-2</v>
      </c>
      <c r="Y31" s="164">
        <f t="shared" si="18"/>
        <v>1.7128772497918446E-2</v>
      </c>
    </row>
    <row r="32" spans="1:25" x14ac:dyDescent="0.25">
      <c r="A32" s="57"/>
      <c r="B32" s="162" t="s">
        <v>130</v>
      </c>
      <c r="C32" s="163">
        <v>1374</v>
      </c>
      <c r="D32" s="163">
        <v>0</v>
      </c>
      <c r="E32" s="163">
        <v>1094</v>
      </c>
      <c r="F32" s="163">
        <v>1507</v>
      </c>
      <c r="G32" s="163">
        <v>1552</v>
      </c>
      <c r="H32" s="163">
        <v>1355</v>
      </c>
      <c r="I32" s="164">
        <f t="shared" si="15"/>
        <v>-0.12693298969072164</v>
      </c>
      <c r="J32" s="164">
        <f t="shared" si="12"/>
        <v>3.634832153913011E-3</v>
      </c>
      <c r="K32" s="163">
        <v>8151</v>
      </c>
      <c r="L32" s="163">
        <v>129</v>
      </c>
      <c r="M32" s="163">
        <v>10449</v>
      </c>
      <c r="N32" s="163">
        <v>11370</v>
      </c>
      <c r="O32" s="163">
        <v>10400</v>
      </c>
      <c r="P32" s="163">
        <v>9404</v>
      </c>
      <c r="Q32" s="164">
        <f t="shared" si="16"/>
        <v>-9.5769230769230718E-2</v>
      </c>
      <c r="R32" s="164">
        <f t="shared" si="14"/>
        <v>5.582416930086224E-3</v>
      </c>
      <c r="S32" s="163">
        <v>9525</v>
      </c>
      <c r="T32" s="163">
        <v>11543</v>
      </c>
      <c r="U32" s="163">
        <v>12877</v>
      </c>
      <c r="V32" s="163">
        <v>11952</v>
      </c>
      <c r="W32" s="163">
        <v>10759</v>
      </c>
      <c r="X32" s="164">
        <f t="shared" si="17"/>
        <v>-9.9815930388219565E-2</v>
      </c>
      <c r="Y32" s="164">
        <f t="shared" si="18"/>
        <v>5.2295250654115933E-3</v>
      </c>
    </row>
    <row r="33" spans="1:25" x14ac:dyDescent="0.25">
      <c r="A33" s="57"/>
      <c r="B33" s="162" t="s">
        <v>133</v>
      </c>
      <c r="C33" s="163">
        <v>662</v>
      </c>
      <c r="D33" s="163">
        <v>3</v>
      </c>
      <c r="E33" s="163">
        <v>373</v>
      </c>
      <c r="F33" s="163">
        <v>543</v>
      </c>
      <c r="G33" s="163">
        <v>322</v>
      </c>
      <c r="H33" s="163">
        <v>277</v>
      </c>
      <c r="I33" s="164">
        <f t="shared" si="15"/>
        <v>-0.13975155279503104</v>
      </c>
      <c r="J33" s="164">
        <f t="shared" si="12"/>
        <v>7.4306162851210623E-4</v>
      </c>
      <c r="K33" s="163">
        <v>10437</v>
      </c>
      <c r="L33" s="163">
        <v>205</v>
      </c>
      <c r="M33" s="163">
        <v>6748</v>
      </c>
      <c r="N33" s="163">
        <v>11186</v>
      </c>
      <c r="O33" s="163">
        <v>10892</v>
      </c>
      <c r="P33" s="163">
        <v>9362</v>
      </c>
      <c r="Q33" s="164">
        <f t="shared" si="16"/>
        <v>-0.14047006977598242</v>
      </c>
      <c r="R33" s="164">
        <f t="shared" si="14"/>
        <v>5.5574848255494714E-3</v>
      </c>
      <c r="S33" s="163">
        <v>11099</v>
      </c>
      <c r="T33" s="163">
        <v>7121</v>
      </c>
      <c r="U33" s="163">
        <v>11729</v>
      </c>
      <c r="V33" s="163">
        <v>11214</v>
      </c>
      <c r="W33" s="163">
        <v>9639</v>
      </c>
      <c r="X33" s="164">
        <f t="shared" si="17"/>
        <v>-0.1404494382022472</v>
      </c>
      <c r="Y33" s="164">
        <f t="shared" si="18"/>
        <v>4.6851372902223581E-3</v>
      </c>
    </row>
    <row r="34" spans="1:25" x14ac:dyDescent="0.25">
      <c r="A34" s="57"/>
      <c r="B34" s="167" t="s">
        <v>147</v>
      </c>
      <c r="C34" s="168">
        <f t="shared" ref="C34" si="19">C26-SUM(C27:C33)</f>
        <v>8096</v>
      </c>
      <c r="D34" s="168">
        <f t="shared" ref="D34:H34" si="20">D26-SUM(D27:D33)</f>
        <v>502</v>
      </c>
      <c r="E34" s="168">
        <f t="shared" si="20"/>
        <v>19001</v>
      </c>
      <c r="F34" s="168">
        <f t="shared" si="20"/>
        <v>21303</v>
      </c>
      <c r="G34" s="168">
        <f t="shared" si="20"/>
        <v>21148</v>
      </c>
      <c r="H34" s="168">
        <f t="shared" si="20"/>
        <v>22140</v>
      </c>
      <c r="I34" s="169">
        <f t="shared" si="15"/>
        <v>4.6907508984301183E-2</v>
      </c>
      <c r="J34" s="169">
        <f t="shared" si="12"/>
        <v>5.9391279621870158E-2</v>
      </c>
      <c r="K34" s="168">
        <f t="shared" ref="K34:P34" si="21">K26-SUM(K27:K33)</f>
        <v>48784</v>
      </c>
      <c r="L34" s="168">
        <f t="shared" si="21"/>
        <v>35290</v>
      </c>
      <c r="M34" s="168">
        <f t="shared" si="21"/>
        <v>114756</v>
      </c>
      <c r="N34" s="168">
        <f t="shared" si="21"/>
        <v>129560</v>
      </c>
      <c r="O34" s="168">
        <f t="shared" si="21"/>
        <v>146654</v>
      </c>
      <c r="P34" s="168">
        <f t="shared" si="21"/>
        <v>136899</v>
      </c>
      <c r="Q34" s="169">
        <f t="shared" si="16"/>
        <v>-6.6517108295716443E-2</v>
      </c>
      <c r="R34" s="169">
        <f t="shared" si="14"/>
        <v>8.126619473754508E-2</v>
      </c>
      <c r="S34" s="168">
        <f>S26-SUM(S27:S33)</f>
        <v>56880</v>
      </c>
      <c r="T34" s="168">
        <f>T26-SUM(T27:T33)</f>
        <v>133757</v>
      </c>
      <c r="U34" s="168">
        <f>U26-SUM(U27:U33)</f>
        <v>150863</v>
      </c>
      <c r="V34" s="168">
        <f>V26-SUM(V27:V33)</f>
        <v>167802</v>
      </c>
      <c r="W34" s="168">
        <f>W26-SUM(W27:W33)</f>
        <v>159039</v>
      </c>
      <c r="X34" s="169">
        <f t="shared" si="17"/>
        <v>-5.2222261951585747E-2</v>
      </c>
      <c r="Y34" s="169">
        <f t="shared" si="18"/>
        <v>7.7302578016357884E-2</v>
      </c>
    </row>
    <row r="35" spans="1:25" x14ac:dyDescent="0.25">
      <c r="A35" s="57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7"/>
      <c r="B36" s="155" t="s">
        <v>70</v>
      </c>
      <c r="C36" s="175">
        <f t="shared" ref="C36:H36" si="22">C37+C40</f>
        <v>39616</v>
      </c>
      <c r="D36" s="175">
        <f t="shared" si="22"/>
        <v>4640</v>
      </c>
      <c r="E36" s="175">
        <f t="shared" si="22"/>
        <v>82311</v>
      </c>
      <c r="F36" s="175">
        <f t="shared" si="22"/>
        <v>98641</v>
      </c>
      <c r="G36" s="175">
        <f t="shared" si="22"/>
        <v>100861</v>
      </c>
      <c r="H36" s="175">
        <f t="shared" si="22"/>
        <v>95008</v>
      </c>
      <c r="I36" s="176">
        <f>IFERROR(H36/G36-1,"-")</f>
        <v>-5.8030358612347732E-2</v>
      </c>
      <c r="J36" s="176">
        <f t="shared" ref="J36:J48" si="23">H36/H$8</f>
        <v>0.25486209098078771</v>
      </c>
      <c r="K36" s="175">
        <f t="shared" ref="K36:P36" si="24">K37+K40</f>
        <v>107490</v>
      </c>
      <c r="L36" s="175">
        <f t="shared" si="24"/>
        <v>19317</v>
      </c>
      <c r="M36" s="175">
        <f t="shared" si="24"/>
        <v>257587</v>
      </c>
      <c r="N36" s="175">
        <f t="shared" si="24"/>
        <v>292456</v>
      </c>
      <c r="O36" s="175">
        <f t="shared" si="24"/>
        <v>311918</v>
      </c>
      <c r="P36" s="175">
        <f t="shared" si="24"/>
        <v>332717</v>
      </c>
      <c r="Q36" s="176">
        <f>IFERROR(P36/O36-1,"-")</f>
        <v>6.668098666957345E-2</v>
      </c>
      <c r="R36" s="176">
        <f t="shared" ref="R36:R48" si="25">P36/P$8</f>
        <v>0.19750797678939791</v>
      </c>
      <c r="S36" s="175">
        <f>S37+S40</f>
        <v>147106</v>
      </c>
      <c r="T36" s="175">
        <f>T37+T40</f>
        <v>339898</v>
      </c>
      <c r="U36" s="175">
        <f>U37+U40</f>
        <v>391097</v>
      </c>
      <c r="V36" s="175">
        <f>V37+V40</f>
        <v>412779</v>
      </c>
      <c r="W36" s="175">
        <f>W37+W40</f>
        <v>427725</v>
      </c>
      <c r="X36" s="176">
        <f>IFERROR(W36/V36-1,"-")</f>
        <v>3.6208237337655325E-2</v>
      </c>
      <c r="Y36" s="176">
        <f>W36/W$8</f>
        <v>0.20790023316322837</v>
      </c>
    </row>
    <row r="37" spans="1:25" x14ac:dyDescent="0.25">
      <c r="A37" s="57"/>
      <c r="B37" s="158" t="s">
        <v>99</v>
      </c>
      <c r="C37" s="159">
        <v>2530</v>
      </c>
      <c r="D37" s="159">
        <v>1583</v>
      </c>
      <c r="E37" s="159">
        <v>10369</v>
      </c>
      <c r="F37" s="159">
        <v>13961</v>
      </c>
      <c r="G37" s="159">
        <v>13301</v>
      </c>
      <c r="H37" s="159">
        <v>10125</v>
      </c>
      <c r="I37" s="160">
        <f>IFERROR(H37/G37-1,"-")</f>
        <v>-0.23877903916998722</v>
      </c>
      <c r="J37" s="160">
        <f t="shared" si="23"/>
        <v>2.716064616853818E-2</v>
      </c>
      <c r="K37" s="159">
        <v>7136</v>
      </c>
      <c r="L37" s="159">
        <v>4977</v>
      </c>
      <c r="M37" s="159">
        <v>24024</v>
      </c>
      <c r="N37" s="159">
        <v>20566</v>
      </c>
      <c r="O37" s="159">
        <v>19475</v>
      </c>
      <c r="P37" s="159">
        <v>24026</v>
      </c>
      <c r="Q37" s="160">
        <f>IFERROR(P37/O37-1,"-")</f>
        <v>0.23368421052631572</v>
      </c>
      <c r="R37" s="160">
        <f t="shared" si="25"/>
        <v>1.4262351038095662E-2</v>
      </c>
      <c r="S37" s="159">
        <v>9666</v>
      </c>
      <c r="T37" s="159">
        <v>34393</v>
      </c>
      <c r="U37" s="159">
        <v>34527</v>
      </c>
      <c r="V37" s="159">
        <v>32776</v>
      </c>
      <c r="W37" s="159">
        <v>34151</v>
      </c>
      <c r="X37" s="160">
        <f>IFERROR(W37/V37-1,"-")</f>
        <v>4.1951427874054259E-2</v>
      </c>
      <c r="Y37" s="160">
        <f>W37/W$8</f>
        <v>1.6599452598649627E-2</v>
      </c>
    </row>
    <row r="38" spans="1:25" x14ac:dyDescent="0.25">
      <c r="A38" s="57"/>
      <c r="B38" s="162" t="s">
        <v>105</v>
      </c>
      <c r="C38" s="163">
        <v>1111</v>
      </c>
      <c r="D38" s="163">
        <v>1360</v>
      </c>
      <c r="E38" s="163">
        <v>5108</v>
      </c>
      <c r="F38" s="163">
        <v>7015</v>
      </c>
      <c r="G38" s="163">
        <v>9238</v>
      </c>
      <c r="H38" s="163">
        <v>5839</v>
      </c>
      <c r="I38" s="164">
        <f>IFERROR(H38/G38-1,"-")</f>
        <v>-0.36793678285343145</v>
      </c>
      <c r="J38" s="164">
        <f t="shared" si="23"/>
        <v>1.5663309923762414E-2</v>
      </c>
      <c r="K38" s="163">
        <v>954</v>
      </c>
      <c r="L38" s="163">
        <v>1758</v>
      </c>
      <c r="M38" s="163">
        <v>3863</v>
      </c>
      <c r="N38" s="163">
        <v>3628</v>
      </c>
      <c r="O38" s="163">
        <v>3788</v>
      </c>
      <c r="P38" s="163">
        <v>6534</v>
      </c>
      <c r="Q38" s="164">
        <f>IFERROR(P38/O38-1,"-")</f>
        <v>0.72492080253431901</v>
      </c>
      <c r="R38" s="164">
        <f t="shared" si="25"/>
        <v>3.8787231200747962E-3</v>
      </c>
      <c r="S38" s="163">
        <v>2065</v>
      </c>
      <c r="T38" s="163">
        <v>8971</v>
      </c>
      <c r="U38" s="163">
        <v>10643</v>
      </c>
      <c r="V38" s="163">
        <v>13026</v>
      </c>
      <c r="W38" s="163">
        <v>12373</v>
      </c>
      <c r="X38" s="164">
        <f>IFERROR(W38/V38-1,"-")</f>
        <v>-5.0130508214340508E-2</v>
      </c>
      <c r="Y38" s="164">
        <f>W38/W$8</f>
        <v>6.0140267343003666E-3</v>
      </c>
    </row>
    <row r="39" spans="1:25" x14ac:dyDescent="0.25">
      <c r="A39" s="57"/>
      <c r="B39" s="162" t="s">
        <v>102</v>
      </c>
      <c r="C39" s="163">
        <v>1419</v>
      </c>
      <c r="D39" s="163">
        <v>223</v>
      </c>
      <c r="E39" s="163">
        <v>5261</v>
      </c>
      <c r="F39" s="163">
        <v>6946</v>
      </c>
      <c r="G39" s="163">
        <v>4063</v>
      </c>
      <c r="H39" s="163">
        <v>4286</v>
      </c>
      <c r="I39" s="164">
        <f>IFERROR(H39/G39-1,"-")</f>
        <v>5.4885552547378813E-2</v>
      </c>
      <c r="J39" s="164">
        <f t="shared" si="23"/>
        <v>1.1497336244775768E-2</v>
      </c>
      <c r="K39" s="163">
        <v>6182</v>
      </c>
      <c r="L39" s="163">
        <v>3219</v>
      </c>
      <c r="M39" s="163">
        <v>20161</v>
      </c>
      <c r="N39" s="163">
        <v>16938</v>
      </c>
      <c r="O39" s="163">
        <v>15687</v>
      </c>
      <c r="P39" s="163">
        <v>17492</v>
      </c>
      <c r="Q39" s="164">
        <f>IFERROR(P39/O39-1,"-")</f>
        <v>0.11506342831644045</v>
      </c>
      <c r="R39" s="164">
        <f t="shared" si="25"/>
        <v>1.0383627918020865E-2</v>
      </c>
      <c r="S39" s="163">
        <v>7601</v>
      </c>
      <c r="T39" s="163">
        <v>25422</v>
      </c>
      <c r="U39" s="163">
        <v>23884</v>
      </c>
      <c r="V39" s="163">
        <v>19750</v>
      </c>
      <c r="W39" s="163">
        <v>21778</v>
      </c>
      <c r="X39" s="164">
        <f>IFERROR(W39/V39-1,"-")</f>
        <v>0.10268354430379745</v>
      </c>
      <c r="Y39" s="164">
        <f>W39/W$8</f>
        <v>1.058542586434926E-2</v>
      </c>
    </row>
    <row r="40" spans="1:25" x14ac:dyDescent="0.25">
      <c r="A40" s="57"/>
      <c r="B40" s="158" t="s">
        <v>109</v>
      </c>
      <c r="C40" s="159">
        <v>37086</v>
      </c>
      <c r="D40" s="159">
        <v>3057</v>
      </c>
      <c r="E40" s="159">
        <v>71942</v>
      </c>
      <c r="F40" s="159">
        <v>84680</v>
      </c>
      <c r="G40" s="159">
        <v>87560</v>
      </c>
      <c r="H40" s="159">
        <v>84883</v>
      </c>
      <c r="I40" s="160">
        <f>IFERROR(H40/G40-1,"-")</f>
        <v>-3.0573321151210586E-2</v>
      </c>
      <c r="J40" s="160">
        <f t="shared" si="23"/>
        <v>0.22770144481224952</v>
      </c>
      <c r="K40" s="159">
        <v>100354</v>
      </c>
      <c r="L40" s="159">
        <v>14340</v>
      </c>
      <c r="M40" s="159">
        <v>233563</v>
      </c>
      <c r="N40" s="159">
        <v>271890</v>
      </c>
      <c r="O40" s="159">
        <v>292443</v>
      </c>
      <c r="P40" s="159">
        <v>308691</v>
      </c>
      <c r="Q40" s="160">
        <f>IFERROR(P40/O40-1,"-")</f>
        <v>5.5559544936962135E-2</v>
      </c>
      <c r="R40" s="160">
        <f t="shared" si="25"/>
        <v>0.18324562575130227</v>
      </c>
      <c r="S40" s="159">
        <v>137440</v>
      </c>
      <c r="T40" s="159">
        <v>305505</v>
      </c>
      <c r="U40" s="159">
        <v>356570</v>
      </c>
      <c r="V40" s="159">
        <v>380003</v>
      </c>
      <c r="W40" s="159">
        <v>393574</v>
      </c>
      <c r="X40" s="160">
        <f>IFERROR(W40/V40-1,"-")</f>
        <v>3.5712875950979273E-2</v>
      </c>
      <c r="Y40" s="160">
        <f>W40/W$8</f>
        <v>0.19130078056457872</v>
      </c>
    </row>
    <row r="41" spans="1:25" s="57" customFormat="1" x14ac:dyDescent="0.25">
      <c r="B41" s="162" t="s">
        <v>112</v>
      </c>
      <c r="C41" s="163">
        <v>18060</v>
      </c>
      <c r="D41" s="163">
        <v>85</v>
      </c>
      <c r="E41" s="163">
        <v>34390</v>
      </c>
      <c r="F41" s="163">
        <v>36718</v>
      </c>
      <c r="G41" s="163">
        <v>36555</v>
      </c>
      <c r="H41" s="163">
        <v>33076</v>
      </c>
      <c r="I41" s="164">
        <f t="shared" ref="I41:I48" si="26">IFERROR(H41/G41-1,"-")</f>
        <v>-9.5171659143756027E-2</v>
      </c>
      <c r="J41" s="164">
        <f t="shared" si="23"/>
        <v>8.872746001684631E-2</v>
      </c>
      <c r="K41" s="163">
        <v>48199</v>
      </c>
      <c r="L41" s="163">
        <v>596</v>
      </c>
      <c r="M41" s="163">
        <v>118443</v>
      </c>
      <c r="N41" s="163">
        <v>141293</v>
      </c>
      <c r="O41" s="163">
        <v>159154</v>
      </c>
      <c r="P41" s="163">
        <v>166370</v>
      </c>
      <c r="Q41" s="164">
        <f t="shared" ref="Q41:Q48" si="27">IFERROR(P41/O41-1,"-")</f>
        <v>4.5339733842693297E-2</v>
      </c>
      <c r="R41" s="164">
        <f t="shared" si="25"/>
        <v>9.8760815042369735E-2</v>
      </c>
      <c r="S41" s="163">
        <v>66259</v>
      </c>
      <c r="T41" s="163">
        <v>152833</v>
      </c>
      <c r="U41" s="163">
        <v>178011</v>
      </c>
      <c r="V41" s="163">
        <v>195709</v>
      </c>
      <c r="W41" s="163">
        <v>199446</v>
      </c>
      <c r="X41" s="164">
        <f t="shared" ref="X41:X48" si="28">IFERROR(W41/V41-1,"-")</f>
        <v>1.9094676279578282E-2</v>
      </c>
      <c r="Y41" s="164">
        <f t="shared" ref="Y41:Y48" si="29">W41/W$8</f>
        <v>9.6942825187850232E-2</v>
      </c>
    </row>
    <row r="42" spans="1:25" s="57" customFormat="1" x14ac:dyDescent="0.25">
      <c r="B42" s="162" t="s">
        <v>115</v>
      </c>
      <c r="C42" s="163">
        <v>2861</v>
      </c>
      <c r="D42" s="163">
        <v>120</v>
      </c>
      <c r="E42" s="163">
        <v>3125</v>
      </c>
      <c r="F42" s="163">
        <v>5279</v>
      </c>
      <c r="G42" s="163">
        <v>5543</v>
      </c>
      <c r="H42" s="163">
        <v>6114</v>
      </c>
      <c r="I42" s="164">
        <f t="shared" si="26"/>
        <v>0.10301280894822296</v>
      </c>
      <c r="J42" s="164">
        <f t="shared" si="23"/>
        <v>1.6401006486364684E-2</v>
      </c>
      <c r="K42" s="163">
        <v>5618</v>
      </c>
      <c r="L42" s="163">
        <v>1331</v>
      </c>
      <c r="M42" s="163">
        <v>9399</v>
      </c>
      <c r="N42" s="163">
        <v>11997</v>
      </c>
      <c r="O42" s="163">
        <v>10496</v>
      </c>
      <c r="P42" s="163">
        <v>10421</v>
      </c>
      <c r="Q42" s="164">
        <f t="shared" si="27"/>
        <v>-7.1455792682927344E-3</v>
      </c>
      <c r="R42" s="164">
        <f t="shared" si="25"/>
        <v>6.1861300327975899E-3</v>
      </c>
      <c r="S42" s="163">
        <v>8479</v>
      </c>
      <c r="T42" s="163">
        <v>12524</v>
      </c>
      <c r="U42" s="163">
        <v>17276</v>
      </c>
      <c r="V42" s="163">
        <v>16039</v>
      </c>
      <c r="W42" s="163">
        <v>16535</v>
      </c>
      <c r="X42" s="164">
        <f t="shared" si="28"/>
        <v>3.0924621235737915E-2</v>
      </c>
      <c r="Y42" s="164">
        <f t="shared" si="29"/>
        <v>8.0370105917446505E-3</v>
      </c>
    </row>
    <row r="43" spans="1:25" x14ac:dyDescent="0.25">
      <c r="A43" s="57"/>
      <c r="B43" s="162" t="s">
        <v>118</v>
      </c>
      <c r="C43" s="163">
        <v>1616</v>
      </c>
      <c r="D43" s="163">
        <v>211</v>
      </c>
      <c r="E43" s="163">
        <v>2329</v>
      </c>
      <c r="F43" s="163">
        <v>3750</v>
      </c>
      <c r="G43" s="163">
        <v>3969</v>
      </c>
      <c r="H43" s="163">
        <v>3810</v>
      </c>
      <c r="I43" s="164">
        <f t="shared" si="26"/>
        <v>-4.0060468631897161E-2</v>
      </c>
      <c r="J43" s="164">
        <f t="shared" si="23"/>
        <v>1.0220450558235108E-2</v>
      </c>
      <c r="K43" s="163">
        <v>2576</v>
      </c>
      <c r="L43" s="163">
        <v>2145</v>
      </c>
      <c r="M43" s="163">
        <v>5958</v>
      </c>
      <c r="N43" s="163">
        <v>6490</v>
      </c>
      <c r="O43" s="163">
        <v>5721</v>
      </c>
      <c r="P43" s="163">
        <v>6584</v>
      </c>
      <c r="Q43" s="164">
        <f t="shared" si="27"/>
        <v>0.15084775388918015</v>
      </c>
      <c r="R43" s="164">
        <f t="shared" si="25"/>
        <v>3.9084041969042636E-3</v>
      </c>
      <c r="S43" s="163">
        <v>4192</v>
      </c>
      <c r="T43" s="163">
        <v>8287</v>
      </c>
      <c r="U43" s="163">
        <v>10240</v>
      </c>
      <c r="V43" s="163">
        <v>9690</v>
      </c>
      <c r="W43" s="163">
        <v>10394</v>
      </c>
      <c r="X43" s="164">
        <f t="shared" si="28"/>
        <v>7.2652218782249811E-2</v>
      </c>
      <c r="Y43" s="164">
        <f t="shared" si="29"/>
        <v>5.0521129779615304E-3</v>
      </c>
    </row>
    <row r="44" spans="1:25" x14ac:dyDescent="0.25">
      <c r="A44" s="57"/>
      <c r="B44" s="162" t="s">
        <v>125</v>
      </c>
      <c r="C44" s="163">
        <v>711</v>
      </c>
      <c r="D44" s="163">
        <v>36</v>
      </c>
      <c r="E44" s="163">
        <v>1420</v>
      </c>
      <c r="F44" s="163">
        <v>1583</v>
      </c>
      <c r="G44" s="163">
        <v>1742</v>
      </c>
      <c r="H44" s="163">
        <v>1469</v>
      </c>
      <c r="I44" s="164">
        <f t="shared" si="26"/>
        <v>-0.15671641791044777</v>
      </c>
      <c r="J44" s="164">
        <f t="shared" si="23"/>
        <v>3.940640910773589E-3</v>
      </c>
      <c r="K44" s="163">
        <v>4692</v>
      </c>
      <c r="L44" s="163">
        <v>868</v>
      </c>
      <c r="M44" s="163">
        <v>13564</v>
      </c>
      <c r="N44" s="163">
        <v>12240</v>
      </c>
      <c r="O44" s="163">
        <v>13313</v>
      </c>
      <c r="P44" s="163">
        <v>11788</v>
      </c>
      <c r="Q44" s="164">
        <f t="shared" si="27"/>
        <v>-0.11454968827461876</v>
      </c>
      <c r="R44" s="164">
        <f t="shared" si="25"/>
        <v>6.9976106733152278E-3</v>
      </c>
      <c r="S44" s="163">
        <v>5403</v>
      </c>
      <c r="T44" s="163">
        <v>14984</v>
      </c>
      <c r="U44" s="163">
        <v>13823</v>
      </c>
      <c r="V44" s="163">
        <v>15055</v>
      </c>
      <c r="W44" s="163">
        <v>13257</v>
      </c>
      <c r="X44" s="164">
        <f t="shared" si="28"/>
        <v>-0.11942876120890067</v>
      </c>
      <c r="Y44" s="164">
        <f t="shared" si="29"/>
        <v>6.4437042282890133E-3</v>
      </c>
    </row>
    <row r="45" spans="1:25" x14ac:dyDescent="0.25">
      <c r="A45" s="57"/>
      <c r="B45" s="162" t="s">
        <v>121</v>
      </c>
      <c r="C45" s="163">
        <v>694</v>
      </c>
      <c r="D45" s="163">
        <v>58</v>
      </c>
      <c r="E45" s="163">
        <v>770</v>
      </c>
      <c r="F45" s="163">
        <v>1002</v>
      </c>
      <c r="G45" s="163">
        <v>1153</v>
      </c>
      <c r="H45" s="163">
        <v>1280</v>
      </c>
      <c r="I45" s="164">
        <f t="shared" si="26"/>
        <v>0.11014744145706845</v>
      </c>
      <c r="J45" s="164">
        <f t="shared" si="23"/>
        <v>3.4336421822942094E-3</v>
      </c>
      <c r="K45" s="163">
        <v>6876</v>
      </c>
      <c r="L45" s="163">
        <v>1315</v>
      </c>
      <c r="M45" s="163">
        <v>13453</v>
      </c>
      <c r="N45" s="163">
        <v>15707</v>
      </c>
      <c r="O45" s="163">
        <v>16377</v>
      </c>
      <c r="P45" s="163">
        <v>13061</v>
      </c>
      <c r="Q45" s="164">
        <f t="shared" si="27"/>
        <v>-0.20247908652378332</v>
      </c>
      <c r="R45" s="164">
        <f t="shared" si="25"/>
        <v>7.7532908893934672E-3</v>
      </c>
      <c r="S45" s="163">
        <v>7570</v>
      </c>
      <c r="T45" s="163">
        <v>14223</v>
      </c>
      <c r="U45" s="163">
        <v>16709</v>
      </c>
      <c r="V45" s="163">
        <v>17530</v>
      </c>
      <c r="W45" s="163">
        <v>14341</v>
      </c>
      <c r="X45" s="164">
        <f t="shared" si="28"/>
        <v>-0.18191671420422129</v>
      </c>
      <c r="Y45" s="164">
        <f t="shared" si="29"/>
        <v>6.970593824990024E-3</v>
      </c>
    </row>
    <row r="46" spans="1:25" x14ac:dyDescent="0.25">
      <c r="A46" s="57"/>
      <c r="B46" s="162" t="s">
        <v>130</v>
      </c>
      <c r="C46" s="163">
        <v>1093</v>
      </c>
      <c r="D46" s="163">
        <v>6</v>
      </c>
      <c r="E46" s="163">
        <v>1389</v>
      </c>
      <c r="F46" s="163">
        <v>1539</v>
      </c>
      <c r="G46" s="163">
        <v>854</v>
      </c>
      <c r="H46" s="163">
        <v>1144</v>
      </c>
      <c r="I46" s="164">
        <f t="shared" si="26"/>
        <v>0.33957845433255263</v>
      </c>
      <c r="J46" s="164">
        <f t="shared" si="23"/>
        <v>3.0688177004254496E-3</v>
      </c>
      <c r="K46" s="163">
        <v>2222</v>
      </c>
      <c r="L46" s="163">
        <v>114</v>
      </c>
      <c r="M46" s="163">
        <v>3118</v>
      </c>
      <c r="N46" s="163">
        <v>4414</v>
      </c>
      <c r="O46" s="163">
        <v>4024</v>
      </c>
      <c r="P46" s="163">
        <v>4923</v>
      </c>
      <c r="Q46" s="164">
        <f t="shared" si="27"/>
        <v>0.22340954274353875</v>
      </c>
      <c r="R46" s="164">
        <f t="shared" si="25"/>
        <v>2.9223988246293575E-3</v>
      </c>
      <c r="S46" s="163">
        <v>3315</v>
      </c>
      <c r="T46" s="163">
        <v>4507</v>
      </c>
      <c r="U46" s="163">
        <v>5953</v>
      </c>
      <c r="V46" s="163">
        <v>4878</v>
      </c>
      <c r="W46" s="163">
        <v>6067</v>
      </c>
      <c r="X46" s="164">
        <f t="shared" si="28"/>
        <v>0.24374743747437466</v>
      </c>
      <c r="Y46" s="164">
        <f t="shared" si="29"/>
        <v>2.9489291357795463E-3</v>
      </c>
    </row>
    <row r="47" spans="1:25" x14ac:dyDescent="0.25">
      <c r="A47" s="57"/>
      <c r="B47" s="162" t="s">
        <v>133</v>
      </c>
      <c r="C47" s="163">
        <v>1061</v>
      </c>
      <c r="D47" s="163">
        <v>3</v>
      </c>
      <c r="E47" s="163">
        <v>747</v>
      </c>
      <c r="F47" s="163">
        <v>1027</v>
      </c>
      <c r="G47" s="163">
        <v>846</v>
      </c>
      <c r="H47" s="163">
        <v>724</v>
      </c>
      <c r="I47" s="164">
        <f t="shared" si="26"/>
        <v>-0.14420803782505909</v>
      </c>
      <c r="J47" s="164">
        <f t="shared" si="23"/>
        <v>1.9421538593601623E-3</v>
      </c>
      <c r="K47" s="163">
        <v>3677</v>
      </c>
      <c r="L47" s="163">
        <v>616</v>
      </c>
      <c r="M47" s="163">
        <v>3039</v>
      </c>
      <c r="N47" s="163">
        <v>4721</v>
      </c>
      <c r="O47" s="163">
        <v>4479</v>
      </c>
      <c r="P47" s="163">
        <v>3848</v>
      </c>
      <c r="Q47" s="164">
        <f t="shared" si="27"/>
        <v>-0.14087966063853541</v>
      </c>
      <c r="R47" s="164">
        <f t="shared" si="25"/>
        <v>2.2842556727958089E-3</v>
      </c>
      <c r="S47" s="163">
        <v>4738</v>
      </c>
      <c r="T47" s="163">
        <v>3786</v>
      </c>
      <c r="U47" s="163">
        <v>5748</v>
      </c>
      <c r="V47" s="163">
        <v>5325</v>
      </c>
      <c r="W47" s="163">
        <v>4572</v>
      </c>
      <c r="X47" s="164">
        <f t="shared" si="28"/>
        <v>-0.14140845070422536</v>
      </c>
      <c r="Y47" s="164">
        <f t="shared" si="29"/>
        <v>2.2222686680046294E-3</v>
      </c>
    </row>
    <row r="48" spans="1:25" x14ac:dyDescent="0.25">
      <c r="A48" s="57"/>
      <c r="B48" s="167" t="s">
        <v>147</v>
      </c>
      <c r="C48" s="168">
        <f t="shared" ref="C48" si="30">C40-SUM(C41:C47)</f>
        <v>10990</v>
      </c>
      <c r="D48" s="168">
        <f t="shared" ref="D48:H48" si="31">D40-SUM(D41:D47)</f>
        <v>2538</v>
      </c>
      <c r="E48" s="168">
        <f t="shared" si="31"/>
        <v>27772</v>
      </c>
      <c r="F48" s="168">
        <f t="shared" si="31"/>
        <v>33782</v>
      </c>
      <c r="G48" s="168">
        <f t="shared" si="31"/>
        <v>36898</v>
      </c>
      <c r="H48" s="168">
        <f t="shared" si="31"/>
        <v>37266</v>
      </c>
      <c r="I48" s="169">
        <f t="shared" si="26"/>
        <v>9.9734402948670198E-3</v>
      </c>
      <c r="J48" s="169">
        <f t="shared" si="23"/>
        <v>9.9967273097950005E-2</v>
      </c>
      <c r="K48" s="168">
        <f t="shared" ref="K48:P48" si="32">K40-SUM(K41:K47)</f>
        <v>26494</v>
      </c>
      <c r="L48" s="168">
        <f t="shared" si="32"/>
        <v>7355</v>
      </c>
      <c r="M48" s="168">
        <f t="shared" si="32"/>
        <v>66589</v>
      </c>
      <c r="N48" s="168">
        <f t="shared" si="32"/>
        <v>75028</v>
      </c>
      <c r="O48" s="168">
        <f t="shared" si="32"/>
        <v>78879</v>
      </c>
      <c r="P48" s="168">
        <f t="shared" si="32"/>
        <v>91696</v>
      </c>
      <c r="Q48" s="169">
        <f t="shared" si="27"/>
        <v>0.16248938247188738</v>
      </c>
      <c r="R48" s="169">
        <f t="shared" si="25"/>
        <v>5.4432720419096803E-2</v>
      </c>
      <c r="S48" s="168">
        <f>S40-SUM(S41:S47)</f>
        <v>37484</v>
      </c>
      <c r="T48" s="168">
        <f>T40-SUM(T41:T47)</f>
        <v>94361</v>
      </c>
      <c r="U48" s="168">
        <f>U40-SUM(U41:U47)</f>
        <v>108810</v>
      </c>
      <c r="V48" s="168">
        <f>V40-SUM(V41:V47)</f>
        <v>115777</v>
      </c>
      <c r="W48" s="168">
        <f>W40-SUM(W41:W47)</f>
        <v>128962</v>
      </c>
      <c r="X48" s="169">
        <f t="shared" si="28"/>
        <v>0.11388272282059475</v>
      </c>
      <c r="Y48" s="169">
        <f t="shared" si="29"/>
        <v>6.2683335949959104E-2</v>
      </c>
    </row>
    <row r="49" spans="1:25" x14ac:dyDescent="0.25">
      <c r="A49" s="57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7"/>
      <c r="B50" s="155" t="s">
        <v>70</v>
      </c>
      <c r="C50" s="175">
        <f t="shared" ref="C50:H50" si="33">C51+C54</f>
        <v>0</v>
      </c>
      <c r="D50" s="175">
        <f t="shared" si="33"/>
        <v>3463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16823</v>
      </c>
      <c r="U50" s="175">
        <f>U51+U54</f>
        <v>27125</v>
      </c>
      <c r="V50" s="175">
        <f>V51+V54</f>
        <v>22938</v>
      </c>
      <c r="W50" s="175">
        <f>W51+W54</f>
        <v>21490</v>
      </c>
      <c r="X50" s="176">
        <f>IFERROR(W50/V50-1,"-")</f>
        <v>-6.3126689336472253E-2</v>
      </c>
      <c r="Y50" s="176">
        <f>W50/W$8</f>
        <v>1.0445440436443456E-2</v>
      </c>
    </row>
    <row r="51" spans="1:25" x14ac:dyDescent="0.25">
      <c r="A51" s="57"/>
      <c r="B51" s="158" t="s">
        <v>99</v>
      </c>
      <c r="C51" s="159">
        <v>0</v>
      </c>
      <c r="D51" s="159">
        <v>787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2015</v>
      </c>
      <c r="U51" s="159">
        <v>11992</v>
      </c>
      <c r="V51" s="159">
        <v>6278</v>
      </c>
      <c r="W51" s="159">
        <v>4341</v>
      </c>
      <c r="X51" s="160">
        <f>IFERROR(W51/V51-1,"-")</f>
        <v>-0.30853775087607516</v>
      </c>
      <c r="Y51" s="160">
        <f>W51/W$8</f>
        <v>2.1099886893718492E-3</v>
      </c>
    </row>
    <row r="52" spans="1:25" x14ac:dyDescent="0.25">
      <c r="A52" s="57"/>
      <c r="B52" s="162" t="s">
        <v>105</v>
      </c>
      <c r="C52" s="163">
        <v>0</v>
      </c>
      <c r="D52" s="163">
        <v>309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774</v>
      </c>
      <c r="U52" s="163">
        <v>8931</v>
      </c>
      <c r="V52" s="163">
        <v>4223</v>
      </c>
      <c r="W52" s="163">
        <v>2810</v>
      </c>
      <c r="X52" s="164">
        <f>IFERROR(W52/V52-1,"-")</f>
        <v>-0.33459625858394504</v>
      </c>
      <c r="Y52" s="164">
        <f>W52/W$8</f>
        <v>1.3658300431087069E-3</v>
      </c>
    </row>
    <row r="53" spans="1:25" x14ac:dyDescent="0.25">
      <c r="A53" s="57"/>
      <c r="B53" s="162" t="s">
        <v>102</v>
      </c>
      <c r="C53" s="163">
        <v>0</v>
      </c>
      <c r="D53" s="163">
        <v>478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1241</v>
      </c>
      <c r="U53" s="163">
        <v>3061</v>
      </c>
      <c r="V53" s="163">
        <v>2055</v>
      </c>
      <c r="W53" s="163">
        <v>1531</v>
      </c>
      <c r="X53" s="164">
        <f>IFERROR(W53/V53-1,"-")</f>
        <v>-0.25498783454987839</v>
      </c>
      <c r="Y53" s="164">
        <f>W53/W$8</f>
        <v>7.4415864626314247E-4</v>
      </c>
    </row>
    <row r="54" spans="1:25" x14ac:dyDescent="0.25">
      <c r="A54" s="57"/>
      <c r="B54" s="158" t="s">
        <v>109</v>
      </c>
      <c r="C54" s="159">
        <v>0</v>
      </c>
      <c r="D54" s="159">
        <v>2676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14808</v>
      </c>
      <c r="U54" s="159">
        <v>15133</v>
      </c>
      <c r="V54" s="159">
        <v>16660</v>
      </c>
      <c r="W54" s="159">
        <v>17149</v>
      </c>
      <c r="X54" s="160">
        <f>IFERROR(W54/V54-1,"-")</f>
        <v>2.9351740696278439E-2</v>
      </c>
      <c r="Y54" s="160">
        <f>W54/W$8</f>
        <v>8.3354517470716066E-3</v>
      </c>
    </row>
    <row r="55" spans="1:25" s="57" customFormat="1" x14ac:dyDescent="0.25">
      <c r="B55" s="162" t="s">
        <v>112</v>
      </c>
      <c r="C55" s="163">
        <v>0</v>
      </c>
      <c r="D55" s="163">
        <v>55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5195</v>
      </c>
      <c r="U55" s="163">
        <v>4693</v>
      </c>
      <c r="V55" s="163">
        <v>5678</v>
      </c>
      <c r="W55" s="163">
        <v>6076</v>
      </c>
      <c r="X55" s="164">
        <f t="shared" ref="X55:X62" si="39">IFERROR(W55/V55-1,"-")</f>
        <v>7.0095103909827428E-2</v>
      </c>
      <c r="Y55" s="164">
        <f t="shared" ref="Y55:Y62" si="40">W55/W$8</f>
        <v>2.9533036804016027E-3</v>
      </c>
    </row>
    <row r="56" spans="1:25" s="57" customFormat="1" x14ac:dyDescent="0.25">
      <c r="B56" s="162" t="s">
        <v>115</v>
      </c>
      <c r="C56" s="163">
        <v>0</v>
      </c>
      <c r="D56" s="163">
        <v>1007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3627</v>
      </c>
      <c r="U56" s="163">
        <v>2689</v>
      </c>
      <c r="V56" s="163">
        <v>3388</v>
      </c>
      <c r="W56" s="163">
        <v>3491</v>
      </c>
      <c r="X56" s="164">
        <f t="shared" si="39"/>
        <v>3.0401416765053035E-2</v>
      </c>
      <c r="Y56" s="164">
        <f t="shared" si="40"/>
        <v>1.6968372528443046E-3</v>
      </c>
    </row>
    <row r="57" spans="1:25" x14ac:dyDescent="0.25">
      <c r="A57" s="57"/>
      <c r="B57" s="162" t="s">
        <v>118</v>
      </c>
      <c r="C57" s="163">
        <v>0</v>
      </c>
      <c r="D57" s="163">
        <v>446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1130</v>
      </c>
      <c r="U57" s="163">
        <v>1547</v>
      </c>
      <c r="V57" s="163">
        <v>1228</v>
      </c>
      <c r="W57" s="163">
        <v>1091</v>
      </c>
      <c r="X57" s="164">
        <f t="shared" si="39"/>
        <v>-0.1115635179153095</v>
      </c>
      <c r="Y57" s="164">
        <f t="shared" si="40"/>
        <v>5.3029202029594279E-4</v>
      </c>
    </row>
    <row r="58" spans="1:25" x14ac:dyDescent="0.25">
      <c r="A58" s="57"/>
      <c r="B58" s="162" t="s">
        <v>125</v>
      </c>
      <c r="C58" s="163">
        <v>0</v>
      </c>
      <c r="D58" s="163">
        <v>55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420</v>
      </c>
      <c r="U58" s="163">
        <v>349</v>
      </c>
      <c r="V58" s="163">
        <v>535</v>
      </c>
      <c r="W58" s="163">
        <v>519</v>
      </c>
      <c r="X58" s="164">
        <f t="shared" si="39"/>
        <v>-2.9906542056074792E-2</v>
      </c>
      <c r="Y58" s="164">
        <f t="shared" si="40"/>
        <v>2.5226540653858323E-4</v>
      </c>
    </row>
    <row r="59" spans="1:25" x14ac:dyDescent="0.25">
      <c r="A59" s="57"/>
      <c r="B59" s="162" t="s">
        <v>121</v>
      </c>
      <c r="C59" s="163">
        <v>0</v>
      </c>
      <c r="D59" s="163">
        <v>80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385</v>
      </c>
      <c r="U59" s="163">
        <v>348</v>
      </c>
      <c r="V59" s="163">
        <v>390</v>
      </c>
      <c r="W59" s="163">
        <v>475</v>
      </c>
      <c r="X59" s="164">
        <f t="shared" si="39"/>
        <v>0.21794871794871784</v>
      </c>
      <c r="Y59" s="164">
        <f t="shared" si="40"/>
        <v>2.3087874394186328E-4</v>
      </c>
    </row>
    <row r="60" spans="1:25" x14ac:dyDescent="0.25">
      <c r="A60" s="57"/>
      <c r="B60" s="162" t="s">
        <v>130</v>
      </c>
      <c r="C60" s="163">
        <v>0</v>
      </c>
      <c r="D60" s="163">
        <v>22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44</v>
      </c>
      <c r="U60" s="163">
        <v>151</v>
      </c>
      <c r="V60" s="163">
        <v>78</v>
      </c>
      <c r="W60" s="163">
        <v>164</v>
      </c>
      <c r="X60" s="164">
        <f t="shared" si="39"/>
        <v>1.1025641025641026</v>
      </c>
      <c r="Y60" s="164">
        <f t="shared" si="40"/>
        <v>7.9713924224138059E-5</v>
      </c>
    </row>
    <row r="61" spans="1:25" x14ac:dyDescent="0.25">
      <c r="A61" s="57"/>
      <c r="B61" s="162" t="s">
        <v>133</v>
      </c>
      <c r="C61" s="163">
        <v>0</v>
      </c>
      <c r="D61" s="163">
        <v>14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89</v>
      </c>
      <c r="U61" s="163">
        <v>138</v>
      </c>
      <c r="V61" s="163">
        <v>84</v>
      </c>
      <c r="W61" s="163">
        <v>405</v>
      </c>
      <c r="X61" s="164">
        <f t="shared" si="39"/>
        <v>3.8214285714285712</v>
      </c>
      <c r="Y61" s="164">
        <f t="shared" si="40"/>
        <v>1.9685450799253605E-4</v>
      </c>
    </row>
    <row r="62" spans="1:25" x14ac:dyDescent="0.25">
      <c r="A62" s="57"/>
      <c r="B62" s="167" t="s">
        <v>147</v>
      </c>
      <c r="C62" s="168">
        <f t="shared" ref="C62" si="41">C54-SUM(C55:C61)</f>
        <v>0</v>
      </c>
      <c r="D62" s="168">
        <f t="shared" ref="D62:H62" si="42">D54-SUM(D55:D61)</f>
        <v>997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3918</v>
      </c>
      <c r="U62" s="168">
        <f>U54-SUM(U55:U61)</f>
        <v>5218</v>
      </c>
      <c r="V62" s="168">
        <f>V54-SUM(V55:V61)</f>
        <v>5279</v>
      </c>
      <c r="W62" s="168">
        <f>W54-SUM(W55:W61)</f>
        <v>4928</v>
      </c>
      <c r="X62" s="169">
        <f t="shared" si="39"/>
        <v>-6.6489865504830492E-2</v>
      </c>
      <c r="Y62" s="169">
        <f t="shared" si="40"/>
        <v>2.3953062108326363E-3</v>
      </c>
    </row>
    <row r="63" spans="1:25" x14ac:dyDescent="0.25">
      <c r="A63" s="57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7"/>
      <c r="B64" s="155" t="s">
        <v>70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16603</v>
      </c>
      <c r="M64" s="175">
        <f t="shared" si="46"/>
        <v>0</v>
      </c>
      <c r="N64" s="175">
        <f t="shared" si="46"/>
        <v>21288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62155</v>
      </c>
      <c r="U64" s="175">
        <f>U65+U68</f>
        <v>82441</v>
      </c>
      <c r="V64" s="175">
        <f>V65+V68</f>
        <v>96861</v>
      </c>
      <c r="W64" s="175">
        <f>W65+W68</f>
        <v>75400</v>
      </c>
      <c r="X64" s="176">
        <f>IFERROR(W64/V64-1,"-")</f>
        <v>-0.22156492293079777</v>
      </c>
      <c r="Y64" s="176">
        <f>W64/W$8</f>
        <v>3.6648962722561032E-2</v>
      </c>
    </row>
    <row r="65" spans="1:25" x14ac:dyDescent="0.25">
      <c r="A65" s="57"/>
      <c r="B65" s="158" t="s">
        <v>99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8791</v>
      </c>
      <c r="M65" s="159">
        <v>0</v>
      </c>
      <c r="N65" s="159">
        <v>9045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14618</v>
      </c>
      <c r="U65" s="159">
        <v>14854</v>
      </c>
      <c r="V65" s="159">
        <v>27285</v>
      </c>
      <c r="W65" s="159">
        <v>18281</v>
      </c>
      <c r="X65" s="160">
        <f>IFERROR(W65/V65-1,"-")</f>
        <v>-0.32999816749129562</v>
      </c>
      <c r="Y65" s="160">
        <f>W65/W$8</f>
        <v>8.8856722484235845E-3</v>
      </c>
    </row>
    <row r="66" spans="1:25" x14ac:dyDescent="0.25">
      <c r="A66" s="57"/>
      <c r="B66" s="162" t="s">
        <v>105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8533</v>
      </c>
      <c r="M66" s="163">
        <v>0</v>
      </c>
      <c r="N66" s="163">
        <v>6774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10990</v>
      </c>
      <c r="U66" s="163">
        <v>11125</v>
      </c>
      <c r="V66" s="163">
        <v>16363</v>
      </c>
      <c r="W66" s="163">
        <v>6550</v>
      </c>
      <c r="X66" s="164">
        <f>IFERROR(W66/V66-1,"-")</f>
        <v>-0.59970665525881561</v>
      </c>
      <c r="Y66" s="164">
        <f>W66/W$8</f>
        <v>3.1836963638299039E-3</v>
      </c>
    </row>
    <row r="67" spans="1:25" x14ac:dyDescent="0.25">
      <c r="A67" s="57"/>
      <c r="B67" s="162" t="s">
        <v>102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258</v>
      </c>
      <c r="M67" s="163">
        <v>0</v>
      </c>
      <c r="N67" s="163">
        <v>2271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3628</v>
      </c>
      <c r="U67" s="163">
        <v>3729</v>
      </c>
      <c r="V67" s="163">
        <v>10922</v>
      </c>
      <c r="W67" s="163">
        <v>11731</v>
      </c>
      <c r="X67" s="164">
        <f>IFERROR(W67/V67-1,"-")</f>
        <v>7.4070683025087014E-2</v>
      </c>
      <c r="Y67" s="164">
        <f>W67/W$8</f>
        <v>5.7019758845936802E-3</v>
      </c>
    </row>
    <row r="68" spans="1:25" x14ac:dyDescent="0.25">
      <c r="A68" s="57"/>
      <c r="B68" s="158" t="s">
        <v>109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7812</v>
      </c>
      <c r="M68" s="159">
        <v>0</v>
      </c>
      <c r="N68" s="159">
        <v>12243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47537</v>
      </c>
      <c r="U68" s="159">
        <v>67587</v>
      </c>
      <c r="V68" s="159">
        <v>69576</v>
      </c>
      <c r="W68" s="159">
        <v>57119</v>
      </c>
      <c r="X68" s="160">
        <f>IFERROR(W68/V68-1,"-")</f>
        <v>-0.17904162354834996</v>
      </c>
      <c r="Y68" s="160">
        <f>W68/W$8</f>
        <v>2.7763290474137448E-2</v>
      </c>
    </row>
    <row r="69" spans="1:25" s="57" customFormat="1" x14ac:dyDescent="0.25">
      <c r="B69" s="162" t="s">
        <v>112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869</v>
      </c>
      <c r="M69" s="163">
        <v>0</v>
      </c>
      <c r="N69" s="163">
        <v>3814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18994</v>
      </c>
      <c r="U69" s="163">
        <v>23900</v>
      </c>
      <c r="V69" s="163">
        <v>21936</v>
      </c>
      <c r="W69" s="163">
        <v>24121</v>
      </c>
      <c r="X69" s="164">
        <f t="shared" ref="X69:X76" si="50">IFERROR(W69/V69-1,"-")</f>
        <v>9.96079504011671E-2</v>
      </c>
      <c r="Y69" s="164">
        <f t="shared" ref="Y69:Y76" si="51">W69/W$8</f>
        <v>1.1724265647624597E-2</v>
      </c>
    </row>
    <row r="70" spans="1:25" s="57" customFormat="1" x14ac:dyDescent="0.25">
      <c r="B70" s="162" t="s">
        <v>115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1195</v>
      </c>
      <c r="M70" s="163">
        <v>0</v>
      </c>
      <c r="N70" s="163">
        <v>1993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5107</v>
      </c>
      <c r="U70" s="163">
        <v>5122</v>
      </c>
      <c r="V70" s="163">
        <v>5111</v>
      </c>
      <c r="W70" s="163">
        <v>5483</v>
      </c>
      <c r="X70" s="164">
        <f t="shared" si="50"/>
        <v>7.2784190960673012E-2</v>
      </c>
      <c r="Y70" s="164">
        <f t="shared" si="51"/>
        <v>2.6650697958594447E-3</v>
      </c>
    </row>
    <row r="71" spans="1:25" x14ac:dyDescent="0.25">
      <c r="A71" s="57"/>
      <c r="B71" s="162" t="s">
        <v>118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1158</v>
      </c>
      <c r="M71" s="163">
        <v>0</v>
      </c>
      <c r="N71" s="163">
        <v>1042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6745</v>
      </c>
      <c r="U71" s="163">
        <v>8527</v>
      </c>
      <c r="V71" s="163">
        <v>10065</v>
      </c>
      <c r="W71" s="163">
        <v>5029</v>
      </c>
      <c r="X71" s="164">
        <f t="shared" si="50"/>
        <v>-0.50034773969200197</v>
      </c>
      <c r="Y71" s="164">
        <f t="shared" si="51"/>
        <v>2.44439832270238E-3</v>
      </c>
    </row>
    <row r="72" spans="1:25" x14ac:dyDescent="0.25">
      <c r="A72" s="57"/>
      <c r="B72" s="162" t="s">
        <v>125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415</v>
      </c>
      <c r="M72" s="163">
        <v>0</v>
      </c>
      <c r="N72" s="163">
        <v>289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787</v>
      </c>
      <c r="U72" s="163">
        <v>1669</v>
      </c>
      <c r="V72" s="163">
        <v>2367</v>
      </c>
      <c r="W72" s="163">
        <v>1356</v>
      </c>
      <c r="X72" s="164">
        <f t="shared" si="50"/>
        <v>-0.42712294043092525</v>
      </c>
      <c r="Y72" s="164">
        <f t="shared" si="51"/>
        <v>6.5909805638982445E-4</v>
      </c>
    </row>
    <row r="73" spans="1:25" x14ac:dyDescent="0.25">
      <c r="A73" s="57"/>
      <c r="B73" s="162" t="s">
        <v>121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413</v>
      </c>
      <c r="M73" s="163">
        <v>0</v>
      </c>
      <c r="N73" s="163">
        <v>337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1343</v>
      </c>
      <c r="U73" s="163">
        <v>1273</v>
      </c>
      <c r="V73" s="163">
        <v>1710</v>
      </c>
      <c r="W73" s="163">
        <v>1550</v>
      </c>
      <c r="X73" s="164">
        <f t="shared" si="50"/>
        <v>-9.3567251461988299E-2</v>
      </c>
      <c r="Y73" s="164">
        <f t="shared" si="51"/>
        <v>7.5339379602081696E-4</v>
      </c>
    </row>
    <row r="74" spans="1:25" x14ac:dyDescent="0.25">
      <c r="A74" s="57"/>
      <c r="B74" s="162" t="s">
        <v>130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1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878</v>
      </c>
      <c r="U74" s="163">
        <v>3180</v>
      </c>
      <c r="V74" s="163">
        <v>1641</v>
      </c>
      <c r="W74" s="163">
        <v>810</v>
      </c>
      <c r="X74" s="164">
        <f t="shared" si="50"/>
        <v>-0.50639853747714803</v>
      </c>
      <c r="Y74" s="164">
        <f t="shared" si="51"/>
        <v>3.9370901598507211E-4</v>
      </c>
    </row>
    <row r="75" spans="1:25" x14ac:dyDescent="0.25">
      <c r="A75" s="57"/>
      <c r="B75" s="162" t="s">
        <v>133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18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278</v>
      </c>
      <c r="U75" s="163">
        <v>906</v>
      </c>
      <c r="V75" s="163">
        <v>203</v>
      </c>
      <c r="W75" s="163">
        <v>521</v>
      </c>
      <c r="X75" s="164">
        <f t="shared" si="50"/>
        <v>1.5665024630541873</v>
      </c>
      <c r="Y75" s="164">
        <f t="shared" si="51"/>
        <v>2.532375275657069E-4</v>
      </c>
    </row>
    <row r="76" spans="1:25" x14ac:dyDescent="0.25">
      <c r="A76" s="57"/>
      <c r="B76" s="167" t="s">
        <v>147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3762</v>
      </c>
      <c r="M76" s="168">
        <f t="shared" si="54"/>
        <v>0</v>
      </c>
      <c r="N76" s="168">
        <f t="shared" si="54"/>
        <v>4749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13405</v>
      </c>
      <c r="U76" s="168">
        <f>U68-SUM(U69:U75)</f>
        <v>23010</v>
      </c>
      <c r="V76" s="168">
        <f>V68-SUM(V69:V75)</f>
        <v>26543</v>
      </c>
      <c r="W76" s="168">
        <f>W68-SUM(W69:W75)</f>
        <v>18249</v>
      </c>
      <c r="X76" s="169">
        <f t="shared" si="50"/>
        <v>-0.31247409863240783</v>
      </c>
      <c r="Y76" s="169">
        <f t="shared" si="51"/>
        <v>8.8701183119896058E-3</v>
      </c>
    </row>
    <row r="77" spans="1:25" x14ac:dyDescent="0.25">
      <c r="A77" s="57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7"/>
      <c r="B78" s="155" t="s">
        <v>70</v>
      </c>
      <c r="C78" s="175">
        <f t="shared" ref="C78:H78" si="55">C79+C82</f>
        <v>22825</v>
      </c>
      <c r="D78" s="175">
        <f t="shared" si="55"/>
        <v>20205</v>
      </c>
      <c r="E78" s="175">
        <f t="shared" si="55"/>
        <v>51269</v>
      </c>
      <c r="F78" s="175">
        <f t="shared" si="55"/>
        <v>50097</v>
      </c>
      <c r="G78" s="175">
        <f t="shared" si="55"/>
        <v>56290</v>
      </c>
      <c r="H78" s="175">
        <f t="shared" si="55"/>
        <v>59742</v>
      </c>
      <c r="I78" s="176">
        <f>IFERROR(H78/G78-1,"-")</f>
        <v>6.1325279801030419E-2</v>
      </c>
      <c r="J78" s="176">
        <f t="shared" ref="J78:J90" si="56">H78/H$8</f>
        <v>0.16025988379267239</v>
      </c>
      <c r="K78" s="175">
        <f t="shared" ref="K78:P78" si="57">K79+K82</f>
        <v>93394</v>
      </c>
      <c r="L78" s="175">
        <f t="shared" si="57"/>
        <v>30999</v>
      </c>
      <c r="M78" s="175">
        <f t="shared" si="57"/>
        <v>210056</v>
      </c>
      <c r="N78" s="175">
        <f t="shared" si="57"/>
        <v>256421</v>
      </c>
      <c r="O78" s="175">
        <f t="shared" si="57"/>
        <v>297132</v>
      </c>
      <c r="P78" s="175">
        <f t="shared" si="57"/>
        <v>291861</v>
      </c>
      <c r="Q78" s="176">
        <f>IFERROR(P78/O78-1,"-")</f>
        <v>-1.7739590485036927E-2</v>
      </c>
      <c r="R78" s="176">
        <f t="shared" ref="R78:R90" si="58">P78/P$8</f>
        <v>0.17325497529050354</v>
      </c>
      <c r="S78" s="175">
        <f>S79+S82</f>
        <v>116219</v>
      </c>
      <c r="T78" s="175">
        <f>T79+T82</f>
        <v>261325</v>
      </c>
      <c r="U78" s="175">
        <f>U79+U82</f>
        <v>306518</v>
      </c>
      <c r="V78" s="175">
        <f>V79+V82</f>
        <v>353422</v>
      </c>
      <c r="W78" s="175">
        <f>W79+W82</f>
        <v>351603</v>
      </c>
      <c r="X78" s="176">
        <f>IFERROR(W78/V78-1,"-")</f>
        <v>-5.1468216466433736E-3</v>
      </c>
      <c r="Y78" s="176">
        <f>W78/W$8</f>
        <v>0.17090033474987568</v>
      </c>
    </row>
    <row r="79" spans="1:25" x14ac:dyDescent="0.25">
      <c r="A79" s="57"/>
      <c r="B79" s="158" t="s">
        <v>99</v>
      </c>
      <c r="C79" s="159">
        <v>7130</v>
      </c>
      <c r="D79" s="159">
        <v>11886</v>
      </c>
      <c r="E79" s="159">
        <v>24698</v>
      </c>
      <c r="F79" s="159">
        <v>23276</v>
      </c>
      <c r="G79" s="159">
        <v>25800</v>
      </c>
      <c r="H79" s="159">
        <v>28395</v>
      </c>
      <c r="I79" s="160">
        <f>IFERROR(H79/G79-1,"-")</f>
        <v>0.10058139534883725</v>
      </c>
      <c r="J79" s="160">
        <f t="shared" si="56"/>
        <v>7.6170523254878192E-2</v>
      </c>
      <c r="K79" s="159">
        <v>33582</v>
      </c>
      <c r="L79" s="159">
        <v>16882</v>
      </c>
      <c r="M79" s="159">
        <v>101615</v>
      </c>
      <c r="N79" s="159">
        <v>112041</v>
      </c>
      <c r="O79" s="159">
        <v>114422</v>
      </c>
      <c r="P79" s="159">
        <v>112058</v>
      </c>
      <c r="Q79" s="160">
        <f>IFERROR(P79/O79-1,"-")</f>
        <v>-2.066036251769765E-2</v>
      </c>
      <c r="R79" s="160">
        <f t="shared" si="58"/>
        <v>6.6520042147129102E-2</v>
      </c>
      <c r="S79" s="159">
        <v>40712</v>
      </c>
      <c r="T79" s="159">
        <v>126313</v>
      </c>
      <c r="U79" s="159">
        <v>135317</v>
      </c>
      <c r="V79" s="159">
        <v>140222</v>
      </c>
      <c r="W79" s="159">
        <v>140453</v>
      </c>
      <c r="X79" s="160">
        <f>IFERROR(W79/V79-1,"-")</f>
        <v>1.6473877137681558E-3</v>
      </c>
      <c r="Y79" s="160">
        <f>W79/W$8</f>
        <v>6.8268657311297942E-2</v>
      </c>
    </row>
    <row r="80" spans="1:25" x14ac:dyDescent="0.25">
      <c r="A80" s="57"/>
      <c r="B80" s="162" t="s">
        <v>105</v>
      </c>
      <c r="C80" s="163">
        <v>2296</v>
      </c>
      <c r="D80" s="163">
        <v>8324</v>
      </c>
      <c r="E80" s="163">
        <v>14831</v>
      </c>
      <c r="F80" s="163">
        <v>13951</v>
      </c>
      <c r="G80" s="163">
        <v>13560</v>
      </c>
      <c r="H80" s="163">
        <v>13516</v>
      </c>
      <c r="I80" s="164">
        <f>IFERROR(H80/G80-1,"-")</f>
        <v>-3.244837758112129E-3</v>
      </c>
      <c r="J80" s="164">
        <f t="shared" si="56"/>
        <v>3.6257115418662916E-2</v>
      </c>
      <c r="K80" s="163">
        <v>4508</v>
      </c>
      <c r="L80" s="163">
        <v>3387</v>
      </c>
      <c r="M80" s="163">
        <v>14424</v>
      </c>
      <c r="N80" s="163">
        <v>13000</v>
      </c>
      <c r="O80" s="163">
        <v>20650</v>
      </c>
      <c r="P80" s="163">
        <v>15133</v>
      </c>
      <c r="Q80" s="164">
        <f>IFERROR(P80/O80-1,"-")</f>
        <v>-0.26716707021791763</v>
      </c>
      <c r="R80" s="164">
        <f t="shared" si="58"/>
        <v>8.9832747132065956E-3</v>
      </c>
      <c r="S80" s="163">
        <v>6804</v>
      </c>
      <c r="T80" s="163">
        <v>29255</v>
      </c>
      <c r="U80" s="163">
        <v>26951</v>
      </c>
      <c r="V80" s="163">
        <v>34210</v>
      </c>
      <c r="W80" s="163">
        <v>28649</v>
      </c>
      <c r="X80" s="164">
        <f>IFERROR(W80/V80-1,"-")</f>
        <v>-0.16255480853551596</v>
      </c>
      <c r="Y80" s="164">
        <f>W80/W$8</f>
        <v>1.3925147653032507E-2</v>
      </c>
    </row>
    <row r="81" spans="1:25" x14ac:dyDescent="0.25">
      <c r="A81" s="57"/>
      <c r="B81" s="162" t="s">
        <v>102</v>
      </c>
      <c r="C81" s="163">
        <v>4834</v>
      </c>
      <c r="D81" s="163">
        <v>3562</v>
      </c>
      <c r="E81" s="163">
        <v>9867</v>
      </c>
      <c r="F81" s="163">
        <v>9325</v>
      </c>
      <c r="G81" s="163">
        <v>12240</v>
      </c>
      <c r="H81" s="163">
        <v>14879</v>
      </c>
      <c r="I81" s="164">
        <f>IFERROR(H81/G81-1,"-")</f>
        <v>0.21560457516339859</v>
      </c>
      <c r="J81" s="164">
        <f t="shared" si="56"/>
        <v>3.9913407836215269E-2</v>
      </c>
      <c r="K81" s="163">
        <v>29074</v>
      </c>
      <c r="L81" s="163">
        <v>13495</v>
      </c>
      <c r="M81" s="163">
        <v>87191</v>
      </c>
      <c r="N81" s="163">
        <v>99041</v>
      </c>
      <c r="O81" s="163">
        <v>93772</v>
      </c>
      <c r="P81" s="163">
        <v>96925</v>
      </c>
      <c r="Q81" s="164">
        <f>IFERROR(P81/O81-1,"-")</f>
        <v>3.3624109542294001E-2</v>
      </c>
      <c r="R81" s="164">
        <f t="shared" si="58"/>
        <v>5.7536767433922505E-2</v>
      </c>
      <c r="S81" s="163">
        <v>33908</v>
      </c>
      <c r="T81" s="163">
        <v>97058</v>
      </c>
      <c r="U81" s="163">
        <v>108366</v>
      </c>
      <c r="V81" s="163">
        <v>106012</v>
      </c>
      <c r="W81" s="163">
        <v>111804</v>
      </c>
      <c r="X81" s="164">
        <f>IFERROR(W81/V81-1,"-")</f>
        <v>5.4635324302909183E-2</v>
      </c>
      <c r="Y81" s="164">
        <f>W81/W$8</f>
        <v>5.4343509658265433E-2</v>
      </c>
    </row>
    <row r="82" spans="1:25" x14ac:dyDescent="0.25">
      <c r="A82" s="57"/>
      <c r="B82" s="158" t="s">
        <v>109</v>
      </c>
      <c r="C82" s="159">
        <v>15695</v>
      </c>
      <c r="D82" s="159">
        <v>8319</v>
      </c>
      <c r="E82" s="159">
        <v>26571</v>
      </c>
      <c r="F82" s="159">
        <v>26821</v>
      </c>
      <c r="G82" s="159">
        <v>30490</v>
      </c>
      <c r="H82" s="159">
        <v>31347</v>
      </c>
      <c r="I82" s="160">
        <f>IFERROR(H82/G82-1,"-")</f>
        <v>2.810757625450977E-2</v>
      </c>
      <c r="J82" s="160">
        <f t="shared" si="56"/>
        <v>8.40893605377942E-2</v>
      </c>
      <c r="K82" s="159">
        <v>59812</v>
      </c>
      <c r="L82" s="159">
        <v>14117</v>
      </c>
      <c r="M82" s="159">
        <v>108441</v>
      </c>
      <c r="N82" s="159">
        <v>144380</v>
      </c>
      <c r="O82" s="159">
        <v>182710</v>
      </c>
      <c r="P82" s="159">
        <v>179803</v>
      </c>
      <c r="Q82" s="160">
        <f>IFERROR(P82/O82-1,"-")</f>
        <v>-1.5910459197635562E-2</v>
      </c>
      <c r="R82" s="160">
        <f t="shared" si="58"/>
        <v>0.10673493314337444</v>
      </c>
      <c r="S82" s="159">
        <v>75507</v>
      </c>
      <c r="T82" s="159">
        <v>135012</v>
      </c>
      <c r="U82" s="159">
        <v>171201</v>
      </c>
      <c r="V82" s="159">
        <v>213200</v>
      </c>
      <c r="W82" s="159">
        <v>211150</v>
      </c>
      <c r="X82" s="160">
        <f>IFERROR(W82/V82-1,"-")</f>
        <v>-9.6153846153845812E-3</v>
      </c>
      <c r="Y82" s="160">
        <f>W82/W$8</f>
        <v>0.10263167743857775</v>
      </c>
    </row>
    <row r="83" spans="1:25" s="57" customFormat="1" x14ac:dyDescent="0.25">
      <c r="B83" s="162" t="s">
        <v>112</v>
      </c>
      <c r="C83" s="163">
        <v>2122</v>
      </c>
      <c r="D83" s="163">
        <v>1060</v>
      </c>
      <c r="E83" s="163">
        <v>2705</v>
      </c>
      <c r="F83" s="163">
        <v>3631</v>
      </c>
      <c r="G83" s="163">
        <v>4400</v>
      </c>
      <c r="H83" s="163">
        <v>4182</v>
      </c>
      <c r="I83" s="164">
        <f t="shared" ref="I83:I90" si="59">IFERROR(H83/G83-1,"-")</f>
        <v>-4.9545454545454559E-2</v>
      </c>
      <c r="J83" s="164">
        <f t="shared" si="56"/>
        <v>1.1218352817464363E-2</v>
      </c>
      <c r="K83" s="163">
        <v>12866</v>
      </c>
      <c r="L83" s="163">
        <v>679</v>
      </c>
      <c r="M83" s="163">
        <v>23164</v>
      </c>
      <c r="N83" s="163">
        <v>31605</v>
      </c>
      <c r="O83" s="163">
        <v>39873</v>
      </c>
      <c r="P83" s="163">
        <v>41088</v>
      </c>
      <c r="Q83" s="164">
        <f t="shared" ref="Q83:Q90" si="60">IFERROR(P83/O83-1,"-")</f>
        <v>3.047174779926265E-2</v>
      </c>
      <c r="R83" s="164">
        <f t="shared" si="58"/>
        <v>2.4390721695383109E-2</v>
      </c>
      <c r="S83" s="163">
        <v>14988</v>
      </c>
      <c r="T83" s="163">
        <v>25869</v>
      </c>
      <c r="U83" s="163">
        <v>35236</v>
      </c>
      <c r="V83" s="163">
        <v>44273</v>
      </c>
      <c r="W83" s="163">
        <v>45270</v>
      </c>
      <c r="X83" s="164">
        <f t="shared" ref="X83:X90" si="61">IFERROR(W83/V83-1,"-")</f>
        <v>2.2519368463849387E-2</v>
      </c>
      <c r="Y83" s="164">
        <f t="shared" ref="Y83:Y90" si="62">W83/W$8</f>
        <v>2.2003959448943476E-2</v>
      </c>
    </row>
    <row r="84" spans="1:25" s="57" customFormat="1" x14ac:dyDescent="0.25">
      <c r="B84" s="162" t="s">
        <v>115</v>
      </c>
      <c r="C84" s="163">
        <v>4630</v>
      </c>
      <c r="D84" s="163">
        <v>1738</v>
      </c>
      <c r="E84" s="163">
        <v>6811</v>
      </c>
      <c r="F84" s="163">
        <v>7673</v>
      </c>
      <c r="G84" s="163">
        <v>7923</v>
      </c>
      <c r="H84" s="163">
        <v>7608</v>
      </c>
      <c r="I84" s="164">
        <f t="shared" si="59"/>
        <v>-3.9757667550170406E-2</v>
      </c>
      <c r="J84" s="164">
        <f t="shared" si="56"/>
        <v>2.0408710721011209E-2</v>
      </c>
      <c r="K84" s="163">
        <v>23780</v>
      </c>
      <c r="L84" s="163">
        <v>2853</v>
      </c>
      <c r="M84" s="163">
        <v>38807</v>
      </c>
      <c r="N84" s="163">
        <v>48521</v>
      </c>
      <c r="O84" s="163">
        <v>56382</v>
      </c>
      <c r="P84" s="163">
        <v>54274</v>
      </c>
      <c r="Q84" s="164">
        <f t="shared" si="60"/>
        <v>-3.7387818807420814E-2</v>
      </c>
      <c r="R84" s="164">
        <f t="shared" si="58"/>
        <v>3.2218215276850246E-2</v>
      </c>
      <c r="S84" s="163">
        <v>28410</v>
      </c>
      <c r="T84" s="163">
        <v>45618</v>
      </c>
      <c r="U84" s="163">
        <v>56194</v>
      </c>
      <c r="V84" s="163">
        <v>64305</v>
      </c>
      <c r="W84" s="163">
        <v>61882</v>
      </c>
      <c r="X84" s="164">
        <f t="shared" si="61"/>
        <v>-3.7679807168960466E-2</v>
      </c>
      <c r="Y84" s="164">
        <f t="shared" si="62"/>
        <v>3.0078396700232386E-2</v>
      </c>
    </row>
    <row r="85" spans="1:25" x14ac:dyDescent="0.25">
      <c r="A85" s="57"/>
      <c r="B85" s="162" t="s">
        <v>118</v>
      </c>
      <c r="C85" s="163">
        <v>1312</v>
      </c>
      <c r="D85" s="163">
        <v>2160</v>
      </c>
      <c r="E85" s="163">
        <v>3353</v>
      </c>
      <c r="F85" s="163">
        <v>3076</v>
      </c>
      <c r="G85" s="163">
        <v>3044</v>
      </c>
      <c r="H85" s="163">
        <v>3130</v>
      </c>
      <c r="I85" s="164">
        <f t="shared" si="59"/>
        <v>2.8252299605781905E-2</v>
      </c>
      <c r="J85" s="164">
        <f t="shared" si="56"/>
        <v>8.3963281488913088E-3</v>
      </c>
      <c r="K85" s="163">
        <v>3742</v>
      </c>
      <c r="L85" s="163">
        <v>2367</v>
      </c>
      <c r="M85" s="163">
        <v>9700</v>
      </c>
      <c r="N85" s="163">
        <v>14025</v>
      </c>
      <c r="O85" s="163">
        <v>23111</v>
      </c>
      <c r="P85" s="163">
        <v>20211</v>
      </c>
      <c r="Q85" s="164">
        <f t="shared" si="60"/>
        <v>-0.12548137250659863</v>
      </c>
      <c r="R85" s="164">
        <f t="shared" si="58"/>
        <v>1.1997684876007301E-2</v>
      </c>
      <c r="S85" s="163">
        <v>5054</v>
      </c>
      <c r="T85" s="163">
        <v>13053</v>
      </c>
      <c r="U85" s="163">
        <v>17101</v>
      </c>
      <c r="V85" s="163">
        <v>26155</v>
      </c>
      <c r="W85" s="163">
        <v>23341</v>
      </c>
      <c r="X85" s="164">
        <f t="shared" si="61"/>
        <v>-0.10758937105715927</v>
      </c>
      <c r="Y85" s="164">
        <f t="shared" si="62"/>
        <v>1.134513844704638E-2</v>
      </c>
    </row>
    <row r="86" spans="1:25" x14ac:dyDescent="0.25">
      <c r="A86" s="57"/>
      <c r="B86" s="162" t="s">
        <v>125</v>
      </c>
      <c r="C86" s="163">
        <v>223</v>
      </c>
      <c r="D86" s="163">
        <v>71</v>
      </c>
      <c r="E86" s="163">
        <v>678</v>
      </c>
      <c r="F86" s="163">
        <v>597</v>
      </c>
      <c r="G86" s="163">
        <v>767</v>
      </c>
      <c r="H86" s="163">
        <v>752</v>
      </c>
      <c r="I86" s="164">
        <f t="shared" si="59"/>
        <v>-1.9556714471968717E-2</v>
      </c>
      <c r="J86" s="164">
        <f t="shared" si="56"/>
        <v>2.0172647820978482E-3</v>
      </c>
      <c r="K86" s="163">
        <v>951</v>
      </c>
      <c r="L86" s="163">
        <v>246</v>
      </c>
      <c r="M86" s="163">
        <v>2194</v>
      </c>
      <c r="N86" s="163">
        <v>2146</v>
      </c>
      <c r="O86" s="163">
        <v>4217</v>
      </c>
      <c r="P86" s="163">
        <v>4809</v>
      </c>
      <c r="Q86" s="164">
        <f t="shared" si="60"/>
        <v>0.14038415935499171</v>
      </c>
      <c r="R86" s="164">
        <f t="shared" si="58"/>
        <v>2.854725969458172E-3</v>
      </c>
      <c r="S86" s="163">
        <v>1174</v>
      </c>
      <c r="T86" s="163">
        <v>2872</v>
      </c>
      <c r="U86" s="163">
        <v>2743</v>
      </c>
      <c r="V86" s="163">
        <v>4984</v>
      </c>
      <c r="W86" s="163">
        <v>5561</v>
      </c>
      <c r="X86" s="164">
        <f t="shared" si="61"/>
        <v>0.1157704654895666</v>
      </c>
      <c r="Y86" s="164">
        <f t="shared" si="62"/>
        <v>2.7029825159172668E-3</v>
      </c>
    </row>
    <row r="87" spans="1:25" x14ac:dyDescent="0.25">
      <c r="A87" s="57"/>
      <c r="B87" s="162" t="s">
        <v>121</v>
      </c>
      <c r="C87" s="163">
        <v>139</v>
      </c>
      <c r="D87" s="163">
        <v>186</v>
      </c>
      <c r="E87" s="163">
        <v>490</v>
      </c>
      <c r="F87" s="163">
        <v>383</v>
      </c>
      <c r="G87" s="163">
        <v>373</v>
      </c>
      <c r="H87" s="163">
        <v>394</v>
      </c>
      <c r="I87" s="164">
        <f t="shared" si="59"/>
        <v>5.6300268096514783E-2</v>
      </c>
      <c r="J87" s="164">
        <f t="shared" si="56"/>
        <v>1.0569179842374364E-3</v>
      </c>
      <c r="K87" s="163">
        <v>854</v>
      </c>
      <c r="L87" s="163">
        <v>392</v>
      </c>
      <c r="M87" s="163">
        <v>2031</v>
      </c>
      <c r="N87" s="163">
        <v>2061</v>
      </c>
      <c r="O87" s="163">
        <v>2858</v>
      </c>
      <c r="P87" s="163">
        <v>3007</v>
      </c>
      <c r="Q87" s="164">
        <f t="shared" si="60"/>
        <v>5.2134359692092458E-2</v>
      </c>
      <c r="R87" s="164">
        <f t="shared" si="58"/>
        <v>1.7850199605241679E-3</v>
      </c>
      <c r="S87" s="163">
        <v>993</v>
      </c>
      <c r="T87" s="163">
        <v>2521</v>
      </c>
      <c r="U87" s="163">
        <v>2444</v>
      </c>
      <c r="V87" s="163">
        <v>3231</v>
      </c>
      <c r="W87" s="163">
        <v>3401</v>
      </c>
      <c r="X87" s="164">
        <f t="shared" si="61"/>
        <v>5.2615289384091657E-2</v>
      </c>
      <c r="Y87" s="164">
        <f t="shared" si="62"/>
        <v>1.6530918066237411E-3</v>
      </c>
    </row>
    <row r="88" spans="1:25" x14ac:dyDescent="0.25">
      <c r="A88" s="57"/>
      <c r="B88" s="162" t="s">
        <v>130</v>
      </c>
      <c r="C88" s="163">
        <v>282</v>
      </c>
      <c r="D88" s="163">
        <v>26</v>
      </c>
      <c r="E88" s="163">
        <v>230</v>
      </c>
      <c r="F88" s="163">
        <v>273</v>
      </c>
      <c r="G88" s="163">
        <v>314</v>
      </c>
      <c r="H88" s="163">
        <v>338</v>
      </c>
      <c r="I88" s="164">
        <f t="shared" si="59"/>
        <v>7.6433121019108263E-2</v>
      </c>
      <c r="J88" s="164">
        <f t="shared" si="56"/>
        <v>9.0669613876206469E-4</v>
      </c>
      <c r="K88" s="163">
        <v>1406</v>
      </c>
      <c r="L88" s="163">
        <v>25</v>
      </c>
      <c r="M88" s="163">
        <v>1453</v>
      </c>
      <c r="N88" s="163">
        <v>2158</v>
      </c>
      <c r="O88" s="163">
        <v>2077</v>
      </c>
      <c r="P88" s="163">
        <v>2149</v>
      </c>
      <c r="Q88" s="164">
        <f t="shared" si="60"/>
        <v>3.4665382763601427E-2</v>
      </c>
      <c r="R88" s="164">
        <f t="shared" si="58"/>
        <v>1.2756926821305076E-3</v>
      </c>
      <c r="S88" s="163">
        <v>1688</v>
      </c>
      <c r="T88" s="163">
        <v>1683</v>
      </c>
      <c r="U88" s="163">
        <v>2431</v>
      </c>
      <c r="V88" s="163">
        <v>2391</v>
      </c>
      <c r="W88" s="163">
        <v>2487</v>
      </c>
      <c r="X88" s="164">
        <f t="shared" si="61"/>
        <v>4.0150564617315032E-2</v>
      </c>
      <c r="Y88" s="164">
        <f t="shared" si="62"/>
        <v>1.2088324972282399E-3</v>
      </c>
    </row>
    <row r="89" spans="1:25" x14ac:dyDescent="0.25">
      <c r="A89" s="57"/>
      <c r="B89" s="162" t="s">
        <v>133</v>
      </c>
      <c r="C89" s="163">
        <v>378</v>
      </c>
      <c r="D89" s="163">
        <v>90</v>
      </c>
      <c r="E89" s="163">
        <v>383</v>
      </c>
      <c r="F89" s="163">
        <v>366</v>
      </c>
      <c r="G89" s="163">
        <v>353</v>
      </c>
      <c r="H89" s="163">
        <v>426</v>
      </c>
      <c r="I89" s="164">
        <f t="shared" si="59"/>
        <v>0.20679886685552407</v>
      </c>
      <c r="J89" s="164">
        <f t="shared" si="56"/>
        <v>1.1427590387947915E-3</v>
      </c>
      <c r="K89" s="163">
        <v>1875</v>
      </c>
      <c r="L89" s="163">
        <v>110</v>
      </c>
      <c r="M89" s="163">
        <v>1032</v>
      </c>
      <c r="N89" s="163">
        <v>2083</v>
      </c>
      <c r="O89" s="163">
        <v>2560</v>
      </c>
      <c r="P89" s="163">
        <v>1632</v>
      </c>
      <c r="Q89" s="164">
        <f t="shared" si="60"/>
        <v>-0.36250000000000004</v>
      </c>
      <c r="R89" s="164">
        <f t="shared" si="58"/>
        <v>9.6879034771381507E-4</v>
      </c>
      <c r="S89" s="163">
        <v>2253</v>
      </c>
      <c r="T89" s="163">
        <v>1415</v>
      </c>
      <c r="U89" s="163">
        <v>2449</v>
      </c>
      <c r="V89" s="163">
        <v>2913</v>
      </c>
      <c r="W89" s="163">
        <v>2058</v>
      </c>
      <c r="X89" s="164">
        <f t="shared" si="61"/>
        <v>-0.2935118434603502</v>
      </c>
      <c r="Y89" s="164">
        <f t="shared" si="62"/>
        <v>1.0003125369102202E-3</v>
      </c>
    </row>
    <row r="90" spans="1:25" x14ac:dyDescent="0.25">
      <c r="A90" s="57"/>
      <c r="B90" s="167" t="s">
        <v>147</v>
      </c>
      <c r="C90" s="168">
        <f t="shared" ref="C90" si="63">C82-SUM(C83:C89)</f>
        <v>6609</v>
      </c>
      <c r="D90" s="168">
        <f t="shared" ref="D90:H90" si="64">D82-SUM(D83:D89)</f>
        <v>2988</v>
      </c>
      <c r="E90" s="168">
        <f t="shared" si="64"/>
        <v>11921</v>
      </c>
      <c r="F90" s="168">
        <f t="shared" si="64"/>
        <v>10822</v>
      </c>
      <c r="G90" s="168">
        <f t="shared" si="64"/>
        <v>13316</v>
      </c>
      <c r="H90" s="168">
        <f t="shared" si="64"/>
        <v>14517</v>
      </c>
      <c r="I90" s="169">
        <f t="shared" si="59"/>
        <v>9.0192249924902379E-2</v>
      </c>
      <c r="J90" s="169">
        <f t="shared" si="56"/>
        <v>3.8942330906535184E-2</v>
      </c>
      <c r="K90" s="168">
        <f t="shared" ref="K90:P90" si="65">K82-SUM(K83:K89)</f>
        <v>14338</v>
      </c>
      <c r="L90" s="168">
        <f t="shared" si="65"/>
        <v>7445</v>
      </c>
      <c r="M90" s="168">
        <f t="shared" si="65"/>
        <v>30060</v>
      </c>
      <c r="N90" s="168">
        <f t="shared" si="65"/>
        <v>41781</v>
      </c>
      <c r="O90" s="168">
        <f t="shared" si="65"/>
        <v>51632</v>
      </c>
      <c r="P90" s="168">
        <f t="shared" si="65"/>
        <v>52633</v>
      </c>
      <c r="Q90" s="169">
        <f t="shared" si="60"/>
        <v>1.9387201735358017E-2</v>
      </c>
      <c r="R90" s="169">
        <f t="shared" si="58"/>
        <v>3.1244082335307125E-2</v>
      </c>
      <c r="S90" s="168">
        <f>S82-SUM(S83:S89)</f>
        <v>20947</v>
      </c>
      <c r="T90" s="168">
        <f>T82-SUM(T83:T89)</f>
        <v>41981</v>
      </c>
      <c r="U90" s="168">
        <f>U82-SUM(U83:U89)</f>
        <v>52603</v>
      </c>
      <c r="V90" s="168">
        <f>V82-SUM(V83:V89)</f>
        <v>64948</v>
      </c>
      <c r="W90" s="168">
        <f>W82-SUM(W83:W89)</f>
        <v>67150</v>
      </c>
      <c r="X90" s="169">
        <f t="shared" si="61"/>
        <v>3.3904046313974145E-2</v>
      </c>
      <c r="Y90" s="169">
        <f t="shared" si="62"/>
        <v>3.2638963485676041E-2</v>
      </c>
    </row>
    <row r="91" spans="1:25" x14ac:dyDescent="0.25">
      <c r="A91" s="57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7"/>
      <c r="B92" s="155" t="s">
        <v>70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1382</v>
      </c>
      <c r="F92" s="175">
        <f t="shared" si="66"/>
        <v>4009</v>
      </c>
      <c r="G92" s="175">
        <f t="shared" si="66"/>
        <v>3918</v>
      </c>
      <c r="H92" s="175">
        <f t="shared" si="66"/>
        <v>4494</v>
      </c>
      <c r="I92" s="176">
        <f>IFERROR(H92/G92-1,"-")</f>
        <v>0.14701378254211339</v>
      </c>
      <c r="J92" s="176">
        <f t="shared" ref="J92:J104" si="67">H92/H$8</f>
        <v>1.2055303099398576E-2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10845</v>
      </c>
      <c r="N92" s="175">
        <f t="shared" si="68"/>
        <v>26674</v>
      </c>
      <c r="O92" s="175">
        <f t="shared" si="68"/>
        <v>25280</v>
      </c>
      <c r="P92" s="175">
        <f t="shared" si="68"/>
        <v>23778</v>
      </c>
      <c r="Q92" s="176">
        <f>IFERROR(P92/O92-1,"-")</f>
        <v>-5.9414556962025356E-2</v>
      </c>
      <c r="R92" s="176">
        <f t="shared" ref="R92:R104" si="69">P92/P$8</f>
        <v>1.4115132897021505E-2</v>
      </c>
      <c r="S92" s="175">
        <f>S93+S96</f>
        <v>12754</v>
      </c>
      <c r="T92" s="175">
        <f>T93+T96</f>
        <v>24671</v>
      </c>
      <c r="U92" s="175">
        <f>U93+U96</f>
        <v>30683</v>
      </c>
      <c r="V92" s="175">
        <f>V93+V96</f>
        <v>29198</v>
      </c>
      <c r="W92" s="175">
        <f>W93+W96</f>
        <v>28272</v>
      </c>
      <c r="X92" s="176">
        <f>IFERROR(W92/V92-1,"-")</f>
        <v>-3.1714500993218708E-2</v>
      </c>
      <c r="Y92" s="176">
        <f>W92/W$8</f>
        <v>1.3741902839419702E-2</v>
      </c>
    </row>
    <row r="93" spans="1:25" x14ac:dyDescent="0.25">
      <c r="A93" s="57"/>
      <c r="B93" s="158" t="s">
        <v>99</v>
      </c>
      <c r="C93" s="159">
        <v>2731</v>
      </c>
      <c r="D93" s="159">
        <v>0</v>
      </c>
      <c r="E93" s="159">
        <v>1140</v>
      </c>
      <c r="F93" s="159">
        <v>2733</v>
      </c>
      <c r="G93" s="159">
        <v>2789</v>
      </c>
      <c r="H93" s="159">
        <v>3156</v>
      </c>
      <c r="I93" s="160">
        <f>IFERROR(H93/G93-1,"-")</f>
        <v>0.13158838293295094</v>
      </c>
      <c r="J93" s="160">
        <f t="shared" si="67"/>
        <v>8.46607400571916E-3</v>
      </c>
      <c r="K93" s="159">
        <v>4723</v>
      </c>
      <c r="L93" s="159">
        <v>0</v>
      </c>
      <c r="M93" s="159">
        <v>7540</v>
      </c>
      <c r="N93" s="159">
        <v>17187</v>
      </c>
      <c r="O93" s="159">
        <v>14107</v>
      </c>
      <c r="P93" s="159">
        <v>13488</v>
      </c>
      <c r="Q93" s="160">
        <f>IFERROR(P93/O93-1,"-")</f>
        <v>-4.3878925356206189E-2</v>
      </c>
      <c r="R93" s="160">
        <f t="shared" si="69"/>
        <v>8.0067672855171183E-3</v>
      </c>
      <c r="S93" s="159">
        <v>7454</v>
      </c>
      <c r="T93" s="159">
        <v>15383</v>
      </c>
      <c r="U93" s="159">
        <v>19920</v>
      </c>
      <c r="V93" s="159">
        <v>16896</v>
      </c>
      <c r="W93" s="159">
        <v>16644</v>
      </c>
      <c r="X93" s="160">
        <f>IFERROR(W93/V93-1,"-")</f>
        <v>-1.4914772727272707E-2</v>
      </c>
      <c r="Y93" s="160">
        <f>W93/W$8</f>
        <v>8.0899911877228888E-3</v>
      </c>
    </row>
    <row r="94" spans="1:25" x14ac:dyDescent="0.25">
      <c r="A94" s="57"/>
      <c r="B94" s="162" t="s">
        <v>105</v>
      </c>
      <c r="C94" s="163">
        <v>2063</v>
      </c>
      <c r="D94" s="163">
        <v>0</v>
      </c>
      <c r="E94" s="163">
        <v>865</v>
      </c>
      <c r="F94" s="163">
        <v>1913</v>
      </c>
      <c r="G94" s="163">
        <v>1926</v>
      </c>
      <c r="H94" s="163">
        <v>2281</v>
      </c>
      <c r="I94" s="164">
        <f>IFERROR(H94/G94-1,"-")</f>
        <v>0.18431983385254402</v>
      </c>
      <c r="J94" s="164">
        <f t="shared" si="67"/>
        <v>6.118857670166478E-3</v>
      </c>
      <c r="K94" s="163">
        <v>2176</v>
      </c>
      <c r="L94" s="163">
        <v>0</v>
      </c>
      <c r="M94" s="163">
        <v>3401</v>
      </c>
      <c r="N94" s="163">
        <v>4042</v>
      </c>
      <c r="O94" s="163">
        <v>2738</v>
      </c>
      <c r="P94" s="163">
        <v>3113</v>
      </c>
      <c r="Q94" s="164">
        <f>IFERROR(P94/O94-1,"-")</f>
        <v>0.13696128560993426</v>
      </c>
      <c r="R94" s="164">
        <f t="shared" si="69"/>
        <v>1.8479438434026386E-3</v>
      </c>
      <c r="S94" s="163">
        <v>4239</v>
      </c>
      <c r="T94" s="163">
        <v>7500</v>
      </c>
      <c r="U94" s="163">
        <v>5955</v>
      </c>
      <c r="V94" s="163">
        <v>4664</v>
      </c>
      <c r="W94" s="163">
        <v>5394</v>
      </c>
      <c r="X94" s="164">
        <f>IFERROR(W94/V94-1,"-")</f>
        <v>0.15651801029159529</v>
      </c>
      <c r="Y94" s="164">
        <f>W94/W$8</f>
        <v>2.6218104101524433E-3</v>
      </c>
    </row>
    <row r="95" spans="1:25" x14ac:dyDescent="0.25">
      <c r="A95" s="57"/>
      <c r="B95" s="162" t="s">
        <v>102</v>
      </c>
      <c r="C95" s="163">
        <v>668</v>
      </c>
      <c r="D95" s="163">
        <v>0</v>
      </c>
      <c r="E95" s="163">
        <v>275</v>
      </c>
      <c r="F95" s="163">
        <v>820</v>
      </c>
      <c r="G95" s="163">
        <v>863</v>
      </c>
      <c r="H95" s="163">
        <v>875</v>
      </c>
      <c r="I95" s="164">
        <f>IFERROR(H95/G95-1,"-")</f>
        <v>1.3904982618771822E-2</v>
      </c>
      <c r="J95" s="164">
        <f t="shared" si="67"/>
        <v>2.3472163355526821E-3</v>
      </c>
      <c r="K95" s="163">
        <v>2547</v>
      </c>
      <c r="L95" s="163">
        <v>0</v>
      </c>
      <c r="M95" s="163">
        <v>4139</v>
      </c>
      <c r="N95" s="163">
        <v>13145</v>
      </c>
      <c r="O95" s="163">
        <v>11369</v>
      </c>
      <c r="P95" s="163">
        <v>10375</v>
      </c>
      <c r="Q95" s="164">
        <f>IFERROR(P95/O95-1,"-")</f>
        <v>-8.7430732694168345E-2</v>
      </c>
      <c r="R95" s="164">
        <f t="shared" si="69"/>
        <v>6.1588234421144803E-3</v>
      </c>
      <c r="S95" s="163">
        <v>3215</v>
      </c>
      <c r="T95" s="163">
        <v>7883</v>
      </c>
      <c r="U95" s="163">
        <v>13965</v>
      </c>
      <c r="V95" s="163">
        <v>12232</v>
      </c>
      <c r="W95" s="163">
        <v>11250</v>
      </c>
      <c r="X95" s="164">
        <f>IFERROR(W95/V95-1,"-")</f>
        <v>-8.0281229561805056E-2</v>
      </c>
      <c r="Y95" s="164">
        <f>W95/W$8</f>
        <v>5.468180777570446E-3</v>
      </c>
    </row>
    <row r="96" spans="1:25" x14ac:dyDescent="0.25">
      <c r="A96" s="57"/>
      <c r="B96" s="158" t="s">
        <v>109</v>
      </c>
      <c r="C96" s="159">
        <v>1330</v>
      </c>
      <c r="D96" s="159">
        <v>0</v>
      </c>
      <c r="E96" s="159">
        <v>242</v>
      </c>
      <c r="F96" s="159">
        <v>1276</v>
      </c>
      <c r="G96" s="159">
        <v>1129</v>
      </c>
      <c r="H96" s="159">
        <v>1338</v>
      </c>
      <c r="I96" s="160">
        <f>IFERROR(H96/G96-1,"-")</f>
        <v>0.18511957484499564</v>
      </c>
      <c r="J96" s="160">
        <f t="shared" si="67"/>
        <v>3.589229093679416E-3</v>
      </c>
      <c r="K96" s="159">
        <v>3970</v>
      </c>
      <c r="L96" s="159">
        <v>0</v>
      </c>
      <c r="M96" s="159">
        <v>3305</v>
      </c>
      <c r="N96" s="159">
        <v>9487</v>
      </c>
      <c r="O96" s="159">
        <v>11173</v>
      </c>
      <c r="P96" s="159">
        <v>10290</v>
      </c>
      <c r="Q96" s="160">
        <f>IFERROR(P96/O96-1,"-")</f>
        <v>-7.9029803991765846E-2</v>
      </c>
      <c r="R96" s="160">
        <f t="shared" si="69"/>
        <v>6.1083656115043855E-3</v>
      </c>
      <c r="S96" s="159">
        <v>5300</v>
      </c>
      <c r="T96" s="159">
        <v>9288</v>
      </c>
      <c r="U96" s="159">
        <v>10763</v>
      </c>
      <c r="V96" s="159">
        <v>12302</v>
      </c>
      <c r="W96" s="159">
        <v>11628</v>
      </c>
      <c r="X96" s="160">
        <f>IFERROR(W96/V96-1,"-")</f>
        <v>-5.47878393757113E-2</v>
      </c>
      <c r="Y96" s="160">
        <f>W96/W$8</f>
        <v>5.6519116516968127E-3</v>
      </c>
    </row>
    <row r="97" spans="1:25" s="57" customFormat="1" x14ac:dyDescent="0.25">
      <c r="B97" s="162" t="s">
        <v>112</v>
      </c>
      <c r="C97" s="163">
        <v>79</v>
      </c>
      <c r="D97" s="163">
        <v>0</v>
      </c>
      <c r="E97" s="163">
        <v>8</v>
      </c>
      <c r="F97" s="163">
        <v>65</v>
      </c>
      <c r="G97" s="163">
        <v>89</v>
      </c>
      <c r="H97" s="163">
        <v>76</v>
      </c>
      <c r="I97" s="164">
        <f t="shared" ref="I97:I104" si="70">IFERROR(H97/G97-1,"-")</f>
        <v>-0.1460674157303371</v>
      </c>
      <c r="J97" s="164">
        <f t="shared" si="67"/>
        <v>2.0387250457371868E-4</v>
      </c>
      <c r="K97" s="163">
        <v>915</v>
      </c>
      <c r="L97" s="163">
        <v>0</v>
      </c>
      <c r="M97" s="163">
        <v>384</v>
      </c>
      <c r="N97" s="163">
        <v>1496</v>
      </c>
      <c r="O97" s="163">
        <v>1756</v>
      </c>
      <c r="P97" s="163">
        <v>1476</v>
      </c>
      <c r="Q97" s="164">
        <f t="shared" ref="Q97:Q104" si="71">IFERROR(P97/O97-1,"-")</f>
        <v>-0.15945330296127558</v>
      </c>
      <c r="R97" s="164">
        <f t="shared" si="69"/>
        <v>8.7618538800587681E-4</v>
      </c>
      <c r="S97" s="163">
        <v>994</v>
      </c>
      <c r="T97" s="163">
        <v>1307</v>
      </c>
      <c r="U97" s="163">
        <v>1561</v>
      </c>
      <c r="V97" s="163">
        <v>1845</v>
      </c>
      <c r="W97" s="163">
        <v>1552</v>
      </c>
      <c r="X97" s="164">
        <f t="shared" ref="X97:X104" si="72">IFERROR(W97/V97-1,"-")</f>
        <v>-0.1588075880758808</v>
      </c>
      <c r="Y97" s="164">
        <f t="shared" ref="Y97:Y104" si="73">W97/W$8</f>
        <v>7.5436591704794063E-4</v>
      </c>
    </row>
    <row r="98" spans="1:25" s="57" customFormat="1" x14ac:dyDescent="0.25">
      <c r="B98" s="162" t="s">
        <v>115</v>
      </c>
      <c r="C98" s="163">
        <v>299</v>
      </c>
      <c r="D98" s="163">
        <v>0</v>
      </c>
      <c r="E98" s="163">
        <v>40</v>
      </c>
      <c r="F98" s="163">
        <v>157</v>
      </c>
      <c r="G98" s="163">
        <v>208</v>
      </c>
      <c r="H98" s="163">
        <v>185</v>
      </c>
      <c r="I98" s="164">
        <f t="shared" si="70"/>
        <v>-0.11057692307692313</v>
      </c>
      <c r="J98" s="164">
        <f t="shared" si="67"/>
        <v>4.9626859665970993E-4</v>
      </c>
      <c r="K98" s="163">
        <v>772</v>
      </c>
      <c r="L98" s="163">
        <v>0</v>
      </c>
      <c r="M98" s="163">
        <v>673</v>
      </c>
      <c r="N98" s="163">
        <v>1867</v>
      </c>
      <c r="O98" s="163">
        <v>2281</v>
      </c>
      <c r="P98" s="163">
        <v>1988</v>
      </c>
      <c r="Q98" s="164">
        <f t="shared" si="71"/>
        <v>-0.12845243314335819</v>
      </c>
      <c r="R98" s="164">
        <f t="shared" si="69"/>
        <v>1.1801196147396228E-3</v>
      </c>
      <c r="S98" s="163">
        <v>1071</v>
      </c>
      <c r="T98" s="163">
        <v>1843</v>
      </c>
      <c r="U98" s="163">
        <v>2024</v>
      </c>
      <c r="V98" s="163">
        <v>2489</v>
      </c>
      <c r="W98" s="163">
        <v>2173</v>
      </c>
      <c r="X98" s="164">
        <f t="shared" si="72"/>
        <v>-0.12695861791884289</v>
      </c>
      <c r="Y98" s="164">
        <f t="shared" si="73"/>
        <v>1.0562094959698292E-3</v>
      </c>
    </row>
    <row r="99" spans="1:25" x14ac:dyDescent="0.25">
      <c r="A99" s="57"/>
      <c r="B99" s="162" t="s">
        <v>118</v>
      </c>
      <c r="C99" s="163">
        <v>539</v>
      </c>
      <c r="D99" s="163">
        <v>0</v>
      </c>
      <c r="E99" s="163">
        <v>97</v>
      </c>
      <c r="F99" s="163">
        <v>526</v>
      </c>
      <c r="G99" s="163">
        <v>377</v>
      </c>
      <c r="H99" s="163">
        <v>452</v>
      </c>
      <c r="I99" s="164">
        <f t="shared" si="70"/>
        <v>0.19893899204244025</v>
      </c>
      <c r="J99" s="164">
        <f t="shared" si="67"/>
        <v>1.2125048956226428E-3</v>
      </c>
      <c r="K99" s="163">
        <v>622</v>
      </c>
      <c r="L99" s="163">
        <v>0</v>
      </c>
      <c r="M99" s="163">
        <v>586</v>
      </c>
      <c r="N99" s="163">
        <v>1591</v>
      </c>
      <c r="O99" s="163">
        <v>1705</v>
      </c>
      <c r="P99" s="163">
        <v>1578</v>
      </c>
      <c r="Q99" s="164">
        <f t="shared" si="71"/>
        <v>-7.4486803519061562E-2</v>
      </c>
      <c r="R99" s="164">
        <f t="shared" si="69"/>
        <v>9.3673478473799024E-4</v>
      </c>
      <c r="S99" s="163">
        <v>1161</v>
      </c>
      <c r="T99" s="163">
        <v>1779</v>
      </c>
      <c r="U99" s="163">
        <v>2117</v>
      </c>
      <c r="V99" s="163">
        <v>2082</v>
      </c>
      <c r="W99" s="163">
        <v>2030</v>
      </c>
      <c r="X99" s="164">
        <f t="shared" si="72"/>
        <v>-2.4975984630163262E-2</v>
      </c>
      <c r="Y99" s="164">
        <f t="shared" si="73"/>
        <v>9.8670284253048928E-4</v>
      </c>
    </row>
    <row r="100" spans="1:25" x14ac:dyDescent="0.25">
      <c r="A100" s="57"/>
      <c r="B100" s="162" t="s">
        <v>125</v>
      </c>
      <c r="C100" s="163">
        <v>55</v>
      </c>
      <c r="D100" s="163">
        <v>0</v>
      </c>
      <c r="E100" s="163">
        <v>9</v>
      </c>
      <c r="F100" s="163">
        <v>17</v>
      </c>
      <c r="G100" s="163">
        <v>55</v>
      </c>
      <c r="H100" s="163">
        <v>43</v>
      </c>
      <c r="I100" s="164">
        <f t="shared" si="70"/>
        <v>-0.21818181818181814</v>
      </c>
      <c r="J100" s="164">
        <f t="shared" si="67"/>
        <v>1.153489170614461E-4</v>
      </c>
      <c r="K100" s="163">
        <v>210</v>
      </c>
      <c r="L100" s="163">
        <v>0</v>
      </c>
      <c r="M100" s="163">
        <v>261</v>
      </c>
      <c r="N100" s="163">
        <v>514</v>
      </c>
      <c r="O100" s="163">
        <v>543</v>
      </c>
      <c r="P100" s="163">
        <v>533</v>
      </c>
      <c r="Q100" s="164">
        <f t="shared" si="71"/>
        <v>-1.8416206261510082E-2</v>
      </c>
      <c r="R100" s="164">
        <f t="shared" si="69"/>
        <v>3.1640027900212218E-4</v>
      </c>
      <c r="S100" s="163">
        <v>265</v>
      </c>
      <c r="T100" s="163">
        <v>672</v>
      </c>
      <c r="U100" s="163">
        <v>531</v>
      </c>
      <c r="V100" s="163">
        <v>598</v>
      </c>
      <c r="W100" s="163">
        <v>576</v>
      </c>
      <c r="X100" s="164">
        <f t="shared" si="72"/>
        <v>-3.6789297658862852E-2</v>
      </c>
      <c r="Y100" s="164">
        <f t="shared" si="73"/>
        <v>2.7997085581160685E-4</v>
      </c>
    </row>
    <row r="101" spans="1:25" x14ac:dyDescent="0.25">
      <c r="A101" s="57"/>
      <c r="B101" s="162" t="s">
        <v>121</v>
      </c>
      <c r="C101" s="163">
        <v>30</v>
      </c>
      <c r="D101" s="163">
        <v>0</v>
      </c>
      <c r="E101" s="163">
        <v>0</v>
      </c>
      <c r="F101" s="163">
        <v>59</v>
      </c>
      <c r="G101" s="163">
        <v>29</v>
      </c>
      <c r="H101" s="163">
        <v>41</v>
      </c>
      <c r="I101" s="164">
        <f t="shared" si="70"/>
        <v>0.4137931034482758</v>
      </c>
      <c r="J101" s="164">
        <f t="shared" si="67"/>
        <v>1.099838511516114E-4</v>
      </c>
      <c r="K101" s="163">
        <v>102</v>
      </c>
      <c r="L101" s="163">
        <v>0</v>
      </c>
      <c r="M101" s="163">
        <v>123</v>
      </c>
      <c r="N101" s="163">
        <v>234</v>
      </c>
      <c r="O101" s="163">
        <v>485</v>
      </c>
      <c r="P101" s="163">
        <v>443</v>
      </c>
      <c r="Q101" s="164">
        <f t="shared" si="71"/>
        <v>-8.6597938144329922E-2</v>
      </c>
      <c r="R101" s="164">
        <f t="shared" si="69"/>
        <v>2.6297434070908092E-4</v>
      </c>
      <c r="S101" s="163">
        <v>132</v>
      </c>
      <c r="T101" s="163">
        <v>373</v>
      </c>
      <c r="U101" s="163">
        <v>293</v>
      </c>
      <c r="V101" s="163">
        <v>514</v>
      </c>
      <c r="W101" s="163">
        <v>484</v>
      </c>
      <c r="X101" s="164">
        <f t="shared" si="72"/>
        <v>-5.8365758754863828E-2</v>
      </c>
      <c r="Y101" s="164">
        <f t="shared" si="73"/>
        <v>2.3525328856391963E-4</v>
      </c>
    </row>
    <row r="102" spans="1:25" x14ac:dyDescent="0.25">
      <c r="A102" s="57"/>
      <c r="B102" s="162" t="s">
        <v>130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3.2190395459008214E-5</v>
      </c>
      <c r="K102" s="163">
        <v>90</v>
      </c>
      <c r="L102" s="163">
        <v>0</v>
      </c>
      <c r="M102" s="163">
        <v>23</v>
      </c>
      <c r="N102" s="163">
        <v>81</v>
      </c>
      <c r="O102" s="163">
        <v>137</v>
      </c>
      <c r="P102" s="163">
        <v>116</v>
      </c>
      <c r="Q102" s="164">
        <f t="shared" si="71"/>
        <v>-0.15328467153284675</v>
      </c>
      <c r="R102" s="164">
        <f t="shared" si="69"/>
        <v>6.8860098244364305E-5</v>
      </c>
      <c r="S102" s="163">
        <v>112</v>
      </c>
      <c r="T102" s="163">
        <v>182</v>
      </c>
      <c r="U102" s="163">
        <v>87</v>
      </c>
      <c r="V102" s="163">
        <v>151</v>
      </c>
      <c r="W102" s="163">
        <v>128</v>
      </c>
      <c r="X102" s="164">
        <f t="shared" si="72"/>
        <v>-0.15231788079470199</v>
      </c>
      <c r="Y102" s="164">
        <f t="shared" si="73"/>
        <v>6.2215745735912624E-5</v>
      </c>
    </row>
    <row r="103" spans="1:25" x14ac:dyDescent="0.25">
      <c r="A103" s="57"/>
      <c r="B103" s="162" t="s">
        <v>133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2.1460263639338809E-5</v>
      </c>
      <c r="K103" s="163">
        <v>61</v>
      </c>
      <c r="L103" s="163">
        <v>0</v>
      </c>
      <c r="M103" s="163">
        <v>30</v>
      </c>
      <c r="N103" s="163">
        <v>155</v>
      </c>
      <c r="O103" s="163">
        <v>254</v>
      </c>
      <c r="P103" s="163">
        <v>135</v>
      </c>
      <c r="Q103" s="164">
        <f t="shared" si="71"/>
        <v>-0.46850393700787396</v>
      </c>
      <c r="R103" s="164">
        <f t="shared" si="69"/>
        <v>8.0138907439561912E-5</v>
      </c>
      <c r="S103" s="163">
        <v>61</v>
      </c>
      <c r="T103" s="163">
        <v>99</v>
      </c>
      <c r="U103" s="163">
        <v>155</v>
      </c>
      <c r="V103" s="163">
        <v>265</v>
      </c>
      <c r="W103" s="163">
        <v>143</v>
      </c>
      <c r="X103" s="164">
        <f t="shared" si="72"/>
        <v>-0.46037735849056605</v>
      </c>
      <c r="Y103" s="164">
        <f t="shared" si="73"/>
        <v>6.9506653439339891E-5</v>
      </c>
    </row>
    <row r="104" spans="1:25" x14ac:dyDescent="0.25">
      <c r="A104" s="57"/>
      <c r="B104" s="167" t="s">
        <v>147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88</v>
      </c>
      <c r="F104" s="168">
        <f t="shared" si="75"/>
        <v>446</v>
      </c>
      <c r="G104" s="168">
        <f t="shared" si="75"/>
        <v>346</v>
      </c>
      <c r="H104" s="168">
        <f t="shared" si="75"/>
        <v>521</v>
      </c>
      <c r="I104" s="169">
        <f t="shared" si="70"/>
        <v>0.5057803468208093</v>
      </c>
      <c r="J104" s="169">
        <f t="shared" si="67"/>
        <v>1.39759966951194E-3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1225</v>
      </c>
      <c r="N104" s="168">
        <f t="shared" si="76"/>
        <v>3549</v>
      </c>
      <c r="O104" s="168">
        <f t="shared" si="76"/>
        <v>4012</v>
      </c>
      <c r="P104" s="168">
        <f t="shared" si="76"/>
        <v>4021</v>
      </c>
      <c r="Q104" s="169">
        <f t="shared" si="71"/>
        <v>2.243270189431712E-3</v>
      </c>
      <c r="R104" s="169">
        <f t="shared" si="69"/>
        <v>2.3869521986257664E-3</v>
      </c>
      <c r="S104" s="168">
        <f>S96-SUM(S97:S103)</f>
        <v>1504</v>
      </c>
      <c r="T104" s="168">
        <f>T96-SUM(T97:T103)</f>
        <v>3033</v>
      </c>
      <c r="U104" s="168">
        <f>U96-SUM(U97:U103)</f>
        <v>3995</v>
      </c>
      <c r="V104" s="168">
        <f>V96-SUM(V97:V103)</f>
        <v>4358</v>
      </c>
      <c r="W104" s="168">
        <f>W96-SUM(W97:W103)</f>
        <v>4542</v>
      </c>
      <c r="X104" s="169">
        <f t="shared" si="72"/>
        <v>4.222120238641569E-2</v>
      </c>
      <c r="Y104" s="169">
        <f t="shared" si="73"/>
        <v>2.2076868525977749E-3</v>
      </c>
    </row>
    <row r="105" spans="1:25" x14ac:dyDescent="0.25">
      <c r="A105" s="57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7"/>
      <c r="B106" s="155" t="s">
        <v>70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79606</v>
      </c>
      <c r="U106" s="175">
        <f>U107+U110</f>
        <v>111862</v>
      </c>
      <c r="V106" s="175">
        <f>V107+V110</f>
        <v>103725</v>
      </c>
      <c r="W106" s="175">
        <f>W107+W110</f>
        <v>112596</v>
      </c>
      <c r="X106" s="176">
        <f>IFERROR(W106/V106-1,"-")</f>
        <v>8.5524222704266073E-2</v>
      </c>
      <c r="Y106" s="176">
        <f>W106/W$8</f>
        <v>5.4728469585006392E-2</v>
      </c>
    </row>
    <row r="107" spans="1:25" x14ac:dyDescent="0.25">
      <c r="A107" s="57"/>
      <c r="B107" s="158" t="s">
        <v>99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16402</v>
      </c>
      <c r="U107" s="159">
        <v>21854</v>
      </c>
      <c r="V107" s="159">
        <v>20614</v>
      </c>
      <c r="W107" s="159">
        <v>22311</v>
      </c>
      <c r="X107" s="160">
        <f>IFERROR(W107/V107-1,"-")</f>
        <v>8.2322693315222573E-2</v>
      </c>
      <c r="Y107" s="160">
        <f>W107/W$8</f>
        <v>1.0844496118077708E-2</v>
      </c>
    </row>
    <row r="108" spans="1:25" x14ac:dyDescent="0.25">
      <c r="A108" s="57"/>
      <c r="B108" s="162" t="s">
        <v>105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5588</v>
      </c>
      <c r="U108" s="163">
        <v>8088</v>
      </c>
      <c r="V108" s="163">
        <v>5528</v>
      </c>
      <c r="W108" s="163">
        <v>6995</v>
      </c>
      <c r="X108" s="164">
        <f>IFERROR(W108/V108-1,"-")</f>
        <v>0.26537626628075262</v>
      </c>
      <c r="Y108" s="164">
        <f>W108/W$8</f>
        <v>3.3999932923649127E-3</v>
      </c>
    </row>
    <row r="109" spans="1:25" x14ac:dyDescent="0.25">
      <c r="A109" s="57"/>
      <c r="B109" s="162" t="s">
        <v>102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10814</v>
      </c>
      <c r="U109" s="163">
        <v>13766</v>
      </c>
      <c r="V109" s="163">
        <v>15086</v>
      </c>
      <c r="W109" s="163">
        <v>15316</v>
      </c>
      <c r="X109" s="164">
        <f>IFERROR(W109/V109-1,"-")</f>
        <v>1.5245923372663395E-2</v>
      </c>
      <c r="Y109" s="164">
        <f>W109/W$8</f>
        <v>7.4445028257127954E-3</v>
      </c>
    </row>
    <row r="110" spans="1:25" x14ac:dyDescent="0.25">
      <c r="A110" s="57"/>
      <c r="B110" s="158" t="s">
        <v>109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63204</v>
      </c>
      <c r="U110" s="159">
        <v>90008</v>
      </c>
      <c r="V110" s="159">
        <v>83111</v>
      </c>
      <c r="W110" s="159">
        <v>90285</v>
      </c>
      <c r="X110" s="160">
        <f>IFERROR(W110/V110-1,"-")</f>
        <v>8.6318297216974926E-2</v>
      </c>
      <c r="Y110" s="160">
        <f>W110/W$8</f>
        <v>4.3883973466928683E-2</v>
      </c>
    </row>
    <row r="111" spans="1:25" s="57" customFormat="1" x14ac:dyDescent="0.25">
      <c r="B111" s="162" t="s">
        <v>112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36083</v>
      </c>
      <c r="U111" s="163">
        <v>58680</v>
      </c>
      <c r="V111" s="163">
        <v>50875</v>
      </c>
      <c r="W111" s="163">
        <v>53064</v>
      </c>
      <c r="X111" s="164">
        <f t="shared" ref="X111:X118" si="83">IFERROR(W111/V111-1,"-")</f>
        <v>4.3027027027026987E-2</v>
      </c>
      <c r="Y111" s="164">
        <f t="shared" ref="Y111:Y118" si="84">W111/W$8</f>
        <v>2.5792315091644279E-2</v>
      </c>
    </row>
    <row r="112" spans="1:25" s="57" customFormat="1" x14ac:dyDescent="0.25">
      <c r="B112" s="162" t="s">
        <v>115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3239</v>
      </c>
      <c r="U112" s="163">
        <v>4324</v>
      </c>
      <c r="V112" s="163">
        <v>3803</v>
      </c>
      <c r="W112" s="163">
        <v>4507</v>
      </c>
      <c r="X112" s="164">
        <f t="shared" si="83"/>
        <v>0.18511701288456472</v>
      </c>
      <c r="Y112" s="164">
        <f t="shared" si="84"/>
        <v>2.1906747346231111E-3</v>
      </c>
    </row>
    <row r="113" spans="1:25" x14ac:dyDescent="0.25">
      <c r="A113" s="57"/>
      <c r="B113" s="162" t="s">
        <v>118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4047</v>
      </c>
      <c r="U113" s="163">
        <v>7774</v>
      </c>
      <c r="V113" s="163">
        <v>5668</v>
      </c>
      <c r="W113" s="163">
        <v>7265</v>
      </c>
      <c r="X113" s="164">
        <f t="shared" si="83"/>
        <v>0.28175723359209592</v>
      </c>
      <c r="Y113" s="164">
        <f t="shared" si="84"/>
        <v>3.5312296310266037E-3</v>
      </c>
    </row>
    <row r="114" spans="1:25" x14ac:dyDescent="0.25">
      <c r="A114" s="57"/>
      <c r="B114" s="162" t="s">
        <v>125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3460</v>
      </c>
      <c r="U114" s="163">
        <v>2844</v>
      </c>
      <c r="V114" s="163">
        <v>3264</v>
      </c>
      <c r="W114" s="163">
        <v>3266</v>
      </c>
      <c r="X114" s="164">
        <f t="shared" si="83"/>
        <v>6.1274509803932453E-4</v>
      </c>
      <c r="Y114" s="164">
        <f t="shared" si="84"/>
        <v>1.5874736372928956E-3</v>
      </c>
    </row>
    <row r="115" spans="1:25" x14ac:dyDescent="0.25">
      <c r="A115" s="57"/>
      <c r="B115" s="162" t="s">
        <v>121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2207</v>
      </c>
      <c r="U115" s="163">
        <v>2103</v>
      </c>
      <c r="V115" s="163">
        <v>2457</v>
      </c>
      <c r="W115" s="163">
        <v>2247</v>
      </c>
      <c r="X115" s="164">
        <f t="shared" si="83"/>
        <v>-8.54700854700855E-2</v>
      </c>
      <c r="Y115" s="164">
        <f t="shared" si="84"/>
        <v>1.0921779739734038E-3</v>
      </c>
    </row>
    <row r="116" spans="1:25" x14ac:dyDescent="0.25">
      <c r="A116" s="57"/>
      <c r="B116" s="162" t="s">
        <v>130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419</v>
      </c>
      <c r="U116" s="163">
        <v>590</v>
      </c>
      <c r="V116" s="163">
        <v>813</v>
      </c>
      <c r="W116" s="163">
        <v>783</v>
      </c>
      <c r="X116" s="164">
        <f t="shared" si="83"/>
        <v>-3.6900369003690092E-2</v>
      </c>
      <c r="Y116" s="164">
        <f t="shared" si="84"/>
        <v>3.8058538211890305E-4</v>
      </c>
    </row>
    <row r="117" spans="1:25" x14ac:dyDescent="0.25">
      <c r="A117" s="57"/>
      <c r="B117" s="162" t="s">
        <v>133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623</v>
      </c>
      <c r="U117" s="163">
        <v>373</v>
      </c>
      <c r="V117" s="163">
        <v>1010</v>
      </c>
      <c r="W117" s="163">
        <v>661</v>
      </c>
      <c r="X117" s="164">
        <f t="shared" si="83"/>
        <v>-0.34554455445544552</v>
      </c>
      <c r="Y117" s="164">
        <f t="shared" si="84"/>
        <v>3.212859994643613E-4</v>
      </c>
    </row>
    <row r="118" spans="1:25" x14ac:dyDescent="0.25">
      <c r="A118" s="57"/>
      <c r="B118" s="167" t="s">
        <v>147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13126</v>
      </c>
      <c r="U118" s="168">
        <f>U110-SUM(U111:U117)</f>
        <v>13320</v>
      </c>
      <c r="V118" s="168">
        <f>V110-SUM(V111:V117)</f>
        <v>15221</v>
      </c>
      <c r="W118" s="168">
        <f>W110-SUM(W111:W117)</f>
        <v>18492</v>
      </c>
      <c r="X118" s="169">
        <f t="shared" si="83"/>
        <v>0.21490046646081074</v>
      </c>
      <c r="Y118" s="169">
        <f t="shared" si="84"/>
        <v>8.9882310167851281E-3</v>
      </c>
    </row>
    <row r="119" spans="1:25" x14ac:dyDescent="0.25">
      <c r="A119" s="57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7"/>
      <c r="B120" s="155" t="s">
        <v>70</v>
      </c>
      <c r="C120" s="175">
        <f t="shared" ref="C120:H120" si="88">C121+C124</f>
        <v>26561</v>
      </c>
      <c r="D120" s="175">
        <f t="shared" si="88"/>
        <v>23936</v>
      </c>
      <c r="E120" s="175">
        <f t="shared" si="88"/>
        <v>40296</v>
      </c>
      <c r="F120" s="175">
        <f t="shared" si="88"/>
        <v>51003</v>
      </c>
      <c r="G120" s="175">
        <f t="shared" si="88"/>
        <v>52931</v>
      </c>
      <c r="H120" s="175">
        <f t="shared" si="88"/>
        <v>49109</v>
      </c>
      <c r="I120" s="176">
        <f>IFERROR(H120/G120-1,"-")</f>
        <v>-7.2207213164308226E-2</v>
      </c>
      <c r="J120" s="176">
        <f t="shared" ref="J120:J132" si="89">H120/H$8</f>
        <v>0.1317365108830362</v>
      </c>
      <c r="K120" s="175">
        <f t="shared" ref="K120:P120" si="90">K121+K124</f>
        <v>26292</v>
      </c>
      <c r="L120" s="175">
        <f t="shared" si="90"/>
        <v>34867</v>
      </c>
      <c r="M120" s="175">
        <f t="shared" si="90"/>
        <v>64125</v>
      </c>
      <c r="N120" s="175">
        <f t="shared" si="90"/>
        <v>75573</v>
      </c>
      <c r="O120" s="175">
        <f t="shared" si="90"/>
        <v>72479</v>
      </c>
      <c r="P120" s="175">
        <f t="shared" si="90"/>
        <v>91652</v>
      </c>
      <c r="Q120" s="176">
        <f>IFERROR(P120/O120-1,"-")</f>
        <v>0.26453179541660332</v>
      </c>
      <c r="R120" s="176">
        <f t="shared" ref="R120:R132" si="91">P120/P$8</f>
        <v>5.4406601071486871E-2</v>
      </c>
      <c r="S120" s="175">
        <f>S121+S124</f>
        <v>52853</v>
      </c>
      <c r="T120" s="175">
        <f>T121+T124</f>
        <v>104421</v>
      </c>
      <c r="U120" s="175">
        <f>U121+U124</f>
        <v>126576</v>
      </c>
      <c r="V120" s="175">
        <f>V121+V124</f>
        <v>125410</v>
      </c>
      <c r="W120" s="175">
        <f>W121+W124</f>
        <v>140761</v>
      </c>
      <c r="X120" s="176">
        <f>IFERROR(W120/V120-1,"-")</f>
        <v>0.12240650665816122</v>
      </c>
      <c r="Y120" s="176">
        <f>W120/W$8</f>
        <v>6.8418363949474981E-2</v>
      </c>
    </row>
    <row r="121" spans="1:25" x14ac:dyDescent="0.25">
      <c r="A121" s="57"/>
      <c r="B121" s="158" t="s">
        <v>99</v>
      </c>
      <c r="C121" s="159">
        <v>12262</v>
      </c>
      <c r="D121" s="159">
        <v>12367</v>
      </c>
      <c r="E121" s="159">
        <v>23012</v>
      </c>
      <c r="F121" s="159">
        <v>31876</v>
      </c>
      <c r="G121" s="159">
        <v>35095</v>
      </c>
      <c r="H121" s="159">
        <v>30335</v>
      </c>
      <c r="I121" s="160">
        <f>IFERROR(H121/G121-1,"-")</f>
        <v>-0.13563185638979913</v>
      </c>
      <c r="J121" s="160">
        <f t="shared" si="89"/>
        <v>8.1374637187417845E-2</v>
      </c>
      <c r="K121" s="159">
        <v>14678</v>
      </c>
      <c r="L121" s="159">
        <v>26287</v>
      </c>
      <c r="M121" s="159">
        <v>39964</v>
      </c>
      <c r="N121" s="159">
        <v>44589</v>
      </c>
      <c r="O121" s="159">
        <v>40842</v>
      </c>
      <c r="P121" s="159">
        <v>57390</v>
      </c>
      <c r="Q121" s="160">
        <f>IFERROR(P121/O121-1,"-")</f>
        <v>0.40517114734831794</v>
      </c>
      <c r="R121" s="160">
        <f t="shared" si="91"/>
        <v>3.4067939984862648E-2</v>
      </c>
      <c r="S121" s="159">
        <v>26940</v>
      </c>
      <c r="T121" s="159">
        <v>62976</v>
      </c>
      <c r="U121" s="159">
        <v>76465</v>
      </c>
      <c r="V121" s="159">
        <v>75937</v>
      </c>
      <c r="W121" s="159">
        <v>87725</v>
      </c>
      <c r="X121" s="160">
        <f>IFERROR(W121/V121-1,"-")</f>
        <v>0.1552339439272028</v>
      </c>
      <c r="Y121" s="160">
        <f>W121/W$8</f>
        <v>4.2639658552210434E-2</v>
      </c>
    </row>
    <row r="122" spans="1:25" x14ac:dyDescent="0.25">
      <c r="A122" s="57"/>
      <c r="B122" s="162" t="s">
        <v>105</v>
      </c>
      <c r="C122" s="163">
        <v>6450</v>
      </c>
      <c r="D122" s="163">
        <v>6328</v>
      </c>
      <c r="E122" s="163">
        <v>12657</v>
      </c>
      <c r="F122" s="163">
        <v>14419</v>
      </c>
      <c r="G122" s="163">
        <v>19491</v>
      </c>
      <c r="H122" s="163">
        <v>17619</v>
      </c>
      <c r="I122" s="164">
        <f>IFERROR(H122/G122-1,"-")</f>
        <v>-9.6044328151454472E-2</v>
      </c>
      <c r="J122" s="164">
        <f t="shared" si="89"/>
        <v>4.7263548132688807E-2</v>
      </c>
      <c r="K122" s="163">
        <v>7265</v>
      </c>
      <c r="L122" s="163">
        <v>14533</v>
      </c>
      <c r="M122" s="163">
        <v>18857</v>
      </c>
      <c r="N122" s="163">
        <v>21142</v>
      </c>
      <c r="O122" s="163">
        <v>14618</v>
      </c>
      <c r="P122" s="163">
        <v>26425</v>
      </c>
      <c r="Q122" s="164">
        <f>IFERROR(P122/O122-1,"-")</f>
        <v>0.80770283212477767</v>
      </c>
      <c r="R122" s="164">
        <f t="shared" si="91"/>
        <v>1.5686449104373508E-2</v>
      </c>
      <c r="S122" s="163">
        <v>13715</v>
      </c>
      <c r="T122" s="163">
        <v>31514</v>
      </c>
      <c r="U122" s="163">
        <v>35561</v>
      </c>
      <c r="V122" s="163">
        <v>34109</v>
      </c>
      <c r="W122" s="163">
        <v>44044</v>
      </c>
      <c r="X122" s="164">
        <f>IFERROR(W122/V122-1,"-")</f>
        <v>0.29127209827318312</v>
      </c>
      <c r="Y122" s="164">
        <f>W122/W$8</f>
        <v>2.1408049259316688E-2</v>
      </c>
    </row>
    <row r="123" spans="1:25" x14ac:dyDescent="0.25">
      <c r="A123" s="57"/>
      <c r="B123" s="162" t="s">
        <v>102</v>
      </c>
      <c r="C123" s="163">
        <v>5812</v>
      </c>
      <c r="D123" s="163">
        <v>6039</v>
      </c>
      <c r="E123" s="163">
        <v>10355</v>
      </c>
      <c r="F123" s="163">
        <v>17457</v>
      </c>
      <c r="G123" s="163">
        <v>15604</v>
      </c>
      <c r="H123" s="163">
        <v>12716</v>
      </c>
      <c r="I123" s="164">
        <f>IFERROR(H123/G123-1,"-")</f>
        <v>-0.18508074852601897</v>
      </c>
      <c r="J123" s="164">
        <f t="shared" si="89"/>
        <v>3.4111089054729038E-2</v>
      </c>
      <c r="K123" s="163">
        <v>7413</v>
      </c>
      <c r="L123" s="163">
        <v>11754</v>
      </c>
      <c r="M123" s="163">
        <v>21107</v>
      </c>
      <c r="N123" s="163">
        <v>23447</v>
      </c>
      <c r="O123" s="163">
        <v>26224</v>
      </c>
      <c r="P123" s="163">
        <v>30965</v>
      </c>
      <c r="Q123" s="164">
        <f>IFERROR(P123/O123-1,"-")</f>
        <v>0.18078859060402674</v>
      </c>
      <c r="R123" s="164">
        <f t="shared" si="91"/>
        <v>1.8381490880489144E-2</v>
      </c>
      <c r="S123" s="163">
        <v>13225</v>
      </c>
      <c r="T123" s="163">
        <v>31462</v>
      </c>
      <c r="U123" s="163">
        <v>40904</v>
      </c>
      <c r="V123" s="163">
        <v>41828</v>
      </c>
      <c r="W123" s="163">
        <v>43681</v>
      </c>
      <c r="X123" s="164">
        <f>IFERROR(W123/V123-1,"-")</f>
        <v>4.4300468585636521E-2</v>
      </c>
      <c r="Y123" s="164">
        <f>W123/W$8</f>
        <v>2.1231609292893746E-2</v>
      </c>
    </row>
    <row r="124" spans="1:25" x14ac:dyDescent="0.25">
      <c r="A124" s="57"/>
      <c r="B124" s="158" t="s">
        <v>109</v>
      </c>
      <c r="C124" s="159">
        <v>14299</v>
      </c>
      <c r="D124" s="159">
        <v>11569</v>
      </c>
      <c r="E124" s="159">
        <v>17284</v>
      </c>
      <c r="F124" s="159">
        <v>19127</v>
      </c>
      <c r="G124" s="159">
        <v>17836</v>
      </c>
      <c r="H124" s="159">
        <v>18774</v>
      </c>
      <c r="I124" s="160">
        <f>IFERROR(H124/G124-1,"-")</f>
        <v>5.2590266875981229E-2</v>
      </c>
      <c r="J124" s="160">
        <f t="shared" si="89"/>
        <v>5.0361873695618349E-2</v>
      </c>
      <c r="K124" s="159">
        <v>11614</v>
      </c>
      <c r="L124" s="159">
        <v>8580</v>
      </c>
      <c r="M124" s="159">
        <v>24161</v>
      </c>
      <c r="N124" s="159">
        <v>30984</v>
      </c>
      <c r="O124" s="159">
        <v>31637</v>
      </c>
      <c r="P124" s="159">
        <v>34262</v>
      </c>
      <c r="Q124" s="160">
        <f>IFERROR(P124/O124-1,"-")</f>
        <v>8.2972468944590094E-2</v>
      </c>
      <c r="R124" s="160">
        <f t="shared" si="91"/>
        <v>2.0338661086624223E-2</v>
      </c>
      <c r="S124" s="159">
        <v>25913</v>
      </c>
      <c r="T124" s="159">
        <v>41445</v>
      </c>
      <c r="U124" s="159">
        <v>50111</v>
      </c>
      <c r="V124" s="159">
        <v>49473</v>
      </c>
      <c r="W124" s="159">
        <v>53036</v>
      </c>
      <c r="X124" s="160">
        <f>IFERROR(W124/V124-1,"-")</f>
        <v>7.20190811149517E-2</v>
      </c>
      <c r="Y124" s="160">
        <f>W124/W$8</f>
        <v>2.577870539726455E-2</v>
      </c>
    </row>
    <row r="125" spans="1:25" s="57" customFormat="1" x14ac:dyDescent="0.25">
      <c r="B125" s="162" t="s">
        <v>112</v>
      </c>
      <c r="C125" s="163">
        <v>1009</v>
      </c>
      <c r="D125" s="163">
        <v>123</v>
      </c>
      <c r="E125" s="163">
        <v>936</v>
      </c>
      <c r="F125" s="163">
        <v>1628</v>
      </c>
      <c r="G125" s="163">
        <v>1392</v>
      </c>
      <c r="H125" s="163">
        <v>1407</v>
      </c>
      <c r="I125" s="164">
        <f t="shared" ref="I125:I132" si="92">IFERROR(H125/G125-1,"-")</f>
        <v>1.0775862068965525E-2</v>
      </c>
      <c r="J125" s="164">
        <f t="shared" si="89"/>
        <v>3.7743238675687131E-3</v>
      </c>
      <c r="K125" s="163">
        <v>1801</v>
      </c>
      <c r="L125" s="163">
        <v>492</v>
      </c>
      <c r="M125" s="163">
        <v>3130</v>
      </c>
      <c r="N125" s="163">
        <v>4405</v>
      </c>
      <c r="O125" s="163">
        <v>4646</v>
      </c>
      <c r="P125" s="163">
        <v>4102</v>
      </c>
      <c r="Q125" s="164">
        <f t="shared" ref="Q125:Q132" si="93">IFERROR(P125/O125-1,"-")</f>
        <v>-0.11708996986655185</v>
      </c>
      <c r="R125" s="164">
        <f t="shared" si="91"/>
        <v>2.4350355430895034E-3</v>
      </c>
      <c r="S125" s="163">
        <v>2810</v>
      </c>
      <c r="T125" s="163">
        <v>4066</v>
      </c>
      <c r="U125" s="163">
        <v>6033</v>
      </c>
      <c r="V125" s="163">
        <v>6038</v>
      </c>
      <c r="W125" s="163">
        <v>5509</v>
      </c>
      <c r="X125" s="164">
        <f t="shared" ref="X125:X132" si="94">IFERROR(W125/V125-1,"-")</f>
        <v>-8.761179198410074E-2</v>
      </c>
      <c r="Y125" s="164">
        <f t="shared" ref="Y125:Y132" si="95">W125/W$8</f>
        <v>2.6777073692120521E-3</v>
      </c>
    </row>
    <row r="126" spans="1:25" s="57" customFormat="1" x14ac:dyDescent="0.25">
      <c r="B126" s="162" t="s">
        <v>115</v>
      </c>
      <c r="C126" s="163">
        <v>1174</v>
      </c>
      <c r="D126" s="163">
        <v>1035</v>
      </c>
      <c r="E126" s="163">
        <v>1469</v>
      </c>
      <c r="F126" s="163">
        <v>2796</v>
      </c>
      <c r="G126" s="163">
        <v>2703</v>
      </c>
      <c r="H126" s="163">
        <v>2707</v>
      </c>
      <c r="I126" s="164">
        <f t="shared" si="92"/>
        <v>1.4798372179061214E-3</v>
      </c>
      <c r="J126" s="164">
        <f t="shared" si="89"/>
        <v>7.2616167089612693E-3</v>
      </c>
      <c r="K126" s="163">
        <v>1720</v>
      </c>
      <c r="L126" s="163">
        <v>1088</v>
      </c>
      <c r="M126" s="163">
        <v>3182</v>
      </c>
      <c r="N126" s="163">
        <v>4808</v>
      </c>
      <c r="O126" s="163">
        <v>4464</v>
      </c>
      <c r="P126" s="163">
        <v>5311</v>
      </c>
      <c r="Q126" s="164">
        <f t="shared" si="93"/>
        <v>0.18974014336917566</v>
      </c>
      <c r="R126" s="164">
        <f t="shared" si="91"/>
        <v>3.1527239808260242E-3</v>
      </c>
      <c r="S126" s="163">
        <v>2894</v>
      </c>
      <c r="T126" s="163">
        <v>4651</v>
      </c>
      <c r="U126" s="163">
        <v>7604</v>
      </c>
      <c r="V126" s="163">
        <v>7167</v>
      </c>
      <c r="W126" s="163">
        <v>8018</v>
      </c>
      <c r="X126" s="164">
        <f t="shared" si="94"/>
        <v>0.11873866331798522</v>
      </c>
      <c r="Y126" s="164">
        <f t="shared" si="95"/>
        <v>3.8972331977386522E-3</v>
      </c>
    </row>
    <row r="127" spans="1:25" x14ac:dyDescent="0.25">
      <c r="A127" s="57"/>
      <c r="B127" s="162" t="s">
        <v>118</v>
      </c>
      <c r="C127" s="163">
        <v>890</v>
      </c>
      <c r="D127" s="163">
        <v>927</v>
      </c>
      <c r="E127" s="163">
        <v>1270</v>
      </c>
      <c r="F127" s="163">
        <v>1608</v>
      </c>
      <c r="G127" s="163">
        <v>1460</v>
      </c>
      <c r="H127" s="163">
        <v>1594</v>
      </c>
      <c r="I127" s="164">
        <f t="shared" si="92"/>
        <v>9.1780821917808231E-2</v>
      </c>
      <c r="J127" s="164">
        <f t="shared" si="89"/>
        <v>4.2759575301382574E-3</v>
      </c>
      <c r="K127" s="163">
        <v>1060</v>
      </c>
      <c r="L127" s="163">
        <v>1971</v>
      </c>
      <c r="M127" s="163">
        <v>2766</v>
      </c>
      <c r="N127" s="163">
        <v>2868</v>
      </c>
      <c r="O127" s="163">
        <v>2686</v>
      </c>
      <c r="P127" s="163">
        <v>2681</v>
      </c>
      <c r="Q127" s="164">
        <f t="shared" si="93"/>
        <v>-1.8615040953090523E-3</v>
      </c>
      <c r="R127" s="164">
        <f t="shared" si="91"/>
        <v>1.5914993395960406E-3</v>
      </c>
      <c r="S127" s="163">
        <v>1950</v>
      </c>
      <c r="T127" s="163">
        <v>4036</v>
      </c>
      <c r="U127" s="163">
        <v>4476</v>
      </c>
      <c r="V127" s="163">
        <v>4146</v>
      </c>
      <c r="W127" s="163">
        <v>4275</v>
      </c>
      <c r="X127" s="164">
        <f t="shared" si="94"/>
        <v>3.1114327062228719E-2</v>
      </c>
      <c r="Y127" s="164">
        <f t="shared" si="95"/>
        <v>2.0779086954767693E-3</v>
      </c>
    </row>
    <row r="128" spans="1:25" x14ac:dyDescent="0.25">
      <c r="A128" s="57"/>
      <c r="B128" s="162" t="s">
        <v>125</v>
      </c>
      <c r="C128" s="163">
        <v>261</v>
      </c>
      <c r="D128" s="163">
        <v>106</v>
      </c>
      <c r="E128" s="163">
        <v>339</v>
      </c>
      <c r="F128" s="163">
        <v>331</v>
      </c>
      <c r="G128" s="163">
        <v>346</v>
      </c>
      <c r="H128" s="163">
        <v>476</v>
      </c>
      <c r="I128" s="164">
        <f t="shared" si="92"/>
        <v>0.37572254335260125</v>
      </c>
      <c r="J128" s="164">
        <f t="shared" si="89"/>
        <v>1.2768856865406591E-3</v>
      </c>
      <c r="K128" s="163">
        <v>266</v>
      </c>
      <c r="L128" s="163">
        <v>205</v>
      </c>
      <c r="M128" s="163">
        <v>838</v>
      </c>
      <c r="N128" s="163">
        <v>882</v>
      </c>
      <c r="O128" s="163">
        <v>903</v>
      </c>
      <c r="P128" s="163">
        <v>822</v>
      </c>
      <c r="Q128" s="164">
        <f t="shared" si="93"/>
        <v>-8.9700996677740896E-2</v>
      </c>
      <c r="R128" s="164">
        <f t="shared" si="91"/>
        <v>4.879569030764436E-4</v>
      </c>
      <c r="S128" s="163">
        <v>527</v>
      </c>
      <c r="T128" s="163">
        <v>1177</v>
      </c>
      <c r="U128" s="163">
        <v>1213</v>
      </c>
      <c r="V128" s="163">
        <v>1249</v>
      </c>
      <c r="W128" s="163">
        <v>1298</v>
      </c>
      <c r="X128" s="164">
        <f t="shared" si="94"/>
        <v>3.9231385108086547E-2</v>
      </c>
      <c r="Y128" s="164">
        <f t="shared" si="95"/>
        <v>6.30906546603239E-4</v>
      </c>
    </row>
    <row r="129" spans="1:25" x14ac:dyDescent="0.25">
      <c r="A129" s="57"/>
      <c r="B129" s="162" t="s">
        <v>121</v>
      </c>
      <c r="C129" s="163">
        <v>170</v>
      </c>
      <c r="D129" s="163">
        <v>95</v>
      </c>
      <c r="E129" s="163">
        <v>276</v>
      </c>
      <c r="F129" s="163">
        <v>302</v>
      </c>
      <c r="G129" s="163">
        <v>316</v>
      </c>
      <c r="H129" s="163">
        <v>286</v>
      </c>
      <c r="I129" s="164">
        <f t="shared" si="92"/>
        <v>-9.4936708860759444E-2</v>
      </c>
      <c r="J129" s="164">
        <f t="shared" si="89"/>
        <v>7.6720442510636239E-4</v>
      </c>
      <c r="K129" s="163">
        <v>285</v>
      </c>
      <c r="L129" s="163">
        <v>210</v>
      </c>
      <c r="M129" s="163">
        <v>601</v>
      </c>
      <c r="N129" s="163">
        <v>638</v>
      </c>
      <c r="O129" s="163">
        <v>697</v>
      </c>
      <c r="P129" s="163">
        <v>841</v>
      </c>
      <c r="Q129" s="164">
        <f t="shared" si="93"/>
        <v>0.20659971305595404</v>
      </c>
      <c r="R129" s="164">
        <f t="shared" si="91"/>
        <v>4.9923571227164119E-4</v>
      </c>
      <c r="S129" s="163">
        <v>455</v>
      </c>
      <c r="T129" s="163">
        <v>877</v>
      </c>
      <c r="U129" s="163">
        <v>940</v>
      </c>
      <c r="V129" s="163">
        <v>1013</v>
      </c>
      <c r="W129" s="163">
        <v>1127</v>
      </c>
      <c r="X129" s="164">
        <f t="shared" si="94"/>
        <v>0.11253701875616984</v>
      </c>
      <c r="Y129" s="164">
        <f t="shared" si="95"/>
        <v>5.477901987841682E-4</v>
      </c>
    </row>
    <row r="130" spans="1:25" x14ac:dyDescent="0.25">
      <c r="A130" s="57"/>
      <c r="B130" s="162" t="s">
        <v>130</v>
      </c>
      <c r="C130" s="163">
        <v>169</v>
      </c>
      <c r="D130" s="163">
        <v>12</v>
      </c>
      <c r="E130" s="163">
        <v>143</v>
      </c>
      <c r="F130" s="163">
        <v>141</v>
      </c>
      <c r="G130" s="163">
        <v>161</v>
      </c>
      <c r="H130" s="163">
        <v>192</v>
      </c>
      <c r="I130" s="164">
        <f t="shared" si="92"/>
        <v>0.19254658385093171</v>
      </c>
      <c r="J130" s="164">
        <f t="shared" si="89"/>
        <v>5.1504632734413142E-4</v>
      </c>
      <c r="K130" s="163">
        <v>461</v>
      </c>
      <c r="L130" s="163">
        <v>22</v>
      </c>
      <c r="M130" s="163">
        <v>429</v>
      </c>
      <c r="N130" s="163">
        <v>634</v>
      </c>
      <c r="O130" s="163">
        <v>697</v>
      </c>
      <c r="P130" s="163">
        <v>477</v>
      </c>
      <c r="Q130" s="164">
        <f t="shared" si="93"/>
        <v>-0.31563845050215211</v>
      </c>
      <c r="R130" s="164">
        <f t="shared" si="91"/>
        <v>2.8315747295311875E-4</v>
      </c>
      <c r="S130" s="163">
        <v>630</v>
      </c>
      <c r="T130" s="163">
        <v>572</v>
      </c>
      <c r="U130" s="163">
        <v>775</v>
      </c>
      <c r="V130" s="163">
        <v>858</v>
      </c>
      <c r="W130" s="163">
        <v>669</v>
      </c>
      <c r="X130" s="164">
        <f t="shared" si="94"/>
        <v>-0.22027972027972031</v>
      </c>
      <c r="Y130" s="164">
        <f t="shared" si="95"/>
        <v>3.2517448357285587E-4</v>
      </c>
    </row>
    <row r="131" spans="1:25" x14ac:dyDescent="0.25">
      <c r="A131" s="57"/>
      <c r="B131" s="162" t="s">
        <v>133</v>
      </c>
      <c r="C131" s="163">
        <v>146</v>
      </c>
      <c r="D131" s="163">
        <v>66</v>
      </c>
      <c r="E131" s="163">
        <v>136</v>
      </c>
      <c r="F131" s="163">
        <v>250</v>
      </c>
      <c r="G131" s="163">
        <v>173</v>
      </c>
      <c r="H131" s="163">
        <v>173</v>
      </c>
      <c r="I131" s="164">
        <f t="shared" si="92"/>
        <v>0</v>
      </c>
      <c r="J131" s="164">
        <f t="shared" si="89"/>
        <v>4.6407820120070175E-4</v>
      </c>
      <c r="K131" s="163">
        <v>824</v>
      </c>
      <c r="L131" s="163">
        <v>75</v>
      </c>
      <c r="M131" s="163">
        <v>894</v>
      </c>
      <c r="N131" s="163">
        <v>1204</v>
      </c>
      <c r="O131" s="163">
        <v>1145</v>
      </c>
      <c r="P131" s="163">
        <v>1191</v>
      </c>
      <c r="Q131" s="164">
        <f t="shared" si="93"/>
        <v>4.0174672489083019E-2</v>
      </c>
      <c r="R131" s="164">
        <f t="shared" si="91"/>
        <v>7.070032500779128E-4</v>
      </c>
      <c r="S131" s="163">
        <v>970</v>
      </c>
      <c r="T131" s="163">
        <v>1030</v>
      </c>
      <c r="U131" s="163">
        <v>1454</v>
      </c>
      <c r="V131" s="163">
        <v>1318</v>
      </c>
      <c r="W131" s="163">
        <v>1364</v>
      </c>
      <c r="X131" s="164">
        <f t="shared" si="94"/>
        <v>3.4901365705614529E-2</v>
      </c>
      <c r="Y131" s="164">
        <f t="shared" si="95"/>
        <v>6.6298654049831891E-4</v>
      </c>
    </row>
    <row r="132" spans="1:25" x14ac:dyDescent="0.25">
      <c r="A132" s="57"/>
      <c r="B132" s="167" t="s">
        <v>147</v>
      </c>
      <c r="C132" s="168">
        <f t="shared" ref="C132" si="96">C124-SUM(C125:C131)</f>
        <v>10480</v>
      </c>
      <c r="D132" s="168">
        <f t="shared" ref="D132:H132" si="97">D124-SUM(D125:D131)</f>
        <v>9205</v>
      </c>
      <c r="E132" s="168">
        <f t="shared" si="97"/>
        <v>12715</v>
      </c>
      <c r="F132" s="168">
        <f t="shared" si="97"/>
        <v>12071</v>
      </c>
      <c r="G132" s="168">
        <f t="shared" si="97"/>
        <v>11285</v>
      </c>
      <c r="H132" s="168">
        <f t="shared" si="97"/>
        <v>11939</v>
      </c>
      <c r="I132" s="169">
        <f t="shared" si="92"/>
        <v>5.795303500221527E-2</v>
      </c>
      <c r="J132" s="169">
        <f t="shared" si="89"/>
        <v>3.2026760948758254E-2</v>
      </c>
      <c r="K132" s="168">
        <f t="shared" ref="K132:P132" si="98">K124-SUM(K125:K131)</f>
        <v>5197</v>
      </c>
      <c r="L132" s="168">
        <f t="shared" si="98"/>
        <v>4517</v>
      </c>
      <c r="M132" s="168">
        <f t="shared" si="98"/>
        <v>12321</v>
      </c>
      <c r="N132" s="168">
        <f t="shared" si="98"/>
        <v>15545</v>
      </c>
      <c r="O132" s="168">
        <f t="shared" si="98"/>
        <v>16399</v>
      </c>
      <c r="P132" s="168">
        <f t="shared" si="98"/>
        <v>18837</v>
      </c>
      <c r="Q132" s="169">
        <f t="shared" si="93"/>
        <v>0.1486676016830295</v>
      </c>
      <c r="R132" s="169">
        <f t="shared" si="91"/>
        <v>1.1182048884733538E-2</v>
      </c>
      <c r="S132" s="168">
        <f>S124-SUM(S125:S131)</f>
        <v>15677</v>
      </c>
      <c r="T132" s="168">
        <f>T124-SUM(T125:T131)</f>
        <v>25036</v>
      </c>
      <c r="U132" s="168">
        <f>U124-SUM(U125:U131)</f>
        <v>27616</v>
      </c>
      <c r="V132" s="168">
        <f>V124-SUM(V125:V131)</f>
        <v>27684</v>
      </c>
      <c r="W132" s="168">
        <f>W124-SUM(W125:W131)</f>
        <v>30776</v>
      </c>
      <c r="X132" s="169">
        <f t="shared" si="94"/>
        <v>0.11168906227423792</v>
      </c>
      <c r="Y132" s="169">
        <f t="shared" si="95"/>
        <v>1.4958998365378492E-2</v>
      </c>
    </row>
    <row r="133" spans="1:25" x14ac:dyDescent="0.25">
      <c r="A133" s="57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7"/>
      <c r="B134" s="155" t="s">
        <v>70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23519</v>
      </c>
      <c r="F134" s="175">
        <f t="shared" si="99"/>
        <v>22547</v>
      </c>
      <c r="G134" s="175">
        <f t="shared" si="99"/>
        <v>25679</v>
      </c>
      <c r="H134" s="175">
        <f t="shared" si="99"/>
        <v>24582</v>
      </c>
      <c r="I134" s="176">
        <f>IFERROR(H134/G134-1,"-")</f>
        <v>-4.2719732076794248E-2</v>
      </c>
      <c r="J134" s="176">
        <f t="shared" ref="J134:J146" si="100">H134/H$8</f>
        <v>6.5942025097778328E-2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77628</v>
      </c>
      <c r="N134" s="175">
        <f t="shared" si="101"/>
        <v>87658</v>
      </c>
      <c r="O134" s="175">
        <f t="shared" si="101"/>
        <v>92306</v>
      </c>
      <c r="P134" s="175">
        <f t="shared" si="101"/>
        <v>86086</v>
      </c>
      <c r="Q134" s="176">
        <f>IFERROR(P134/O134-1,"-")</f>
        <v>-6.7384568717093196E-2</v>
      </c>
      <c r="R134" s="176">
        <f t="shared" ref="R134:R146" si="102">P134/P$8</f>
        <v>5.1102503598830569E-2</v>
      </c>
      <c r="S134" s="175">
        <f>S135+S138</f>
        <v>39287</v>
      </c>
      <c r="T134" s="175">
        <f>T135+T138</f>
        <v>101147</v>
      </c>
      <c r="U134" s="175">
        <f>U135+U138</f>
        <v>110205</v>
      </c>
      <c r="V134" s="175">
        <f>V135+V138</f>
        <v>117985</v>
      </c>
      <c r="W134" s="175">
        <f>W135+W138</f>
        <v>110668</v>
      </c>
      <c r="X134" s="176">
        <f>IFERROR(W134/V134-1,"-")</f>
        <v>-6.201635801161165E-2</v>
      </c>
      <c r="Y134" s="176">
        <f>W134/W$8</f>
        <v>5.3791344914859207E-2</v>
      </c>
    </row>
    <row r="135" spans="1:25" x14ac:dyDescent="0.25">
      <c r="A135" s="57"/>
      <c r="B135" s="158" t="s">
        <v>99</v>
      </c>
      <c r="C135" s="159">
        <v>514</v>
      </c>
      <c r="D135" s="159">
        <v>0</v>
      </c>
      <c r="E135" s="159">
        <v>2433</v>
      </c>
      <c r="F135" s="159">
        <v>3307</v>
      </c>
      <c r="G135" s="159">
        <v>3095</v>
      </c>
      <c r="H135" s="159">
        <v>1174</v>
      </c>
      <c r="I135" s="160">
        <f>IFERROR(H135/G135-1,"-")</f>
        <v>-0.62067851373182559</v>
      </c>
      <c r="J135" s="160">
        <f t="shared" si="100"/>
        <v>3.1492936890729702E-3</v>
      </c>
      <c r="K135" s="159">
        <v>1373</v>
      </c>
      <c r="L135" s="159">
        <v>0</v>
      </c>
      <c r="M135" s="159">
        <v>6410</v>
      </c>
      <c r="N135" s="159">
        <v>7382</v>
      </c>
      <c r="O135" s="159">
        <v>4955</v>
      </c>
      <c r="P135" s="159">
        <v>5271</v>
      </c>
      <c r="Q135" s="160">
        <f>IFERROR(P135/O135-1,"-")</f>
        <v>6.3773965691221068E-2</v>
      </c>
      <c r="R135" s="160">
        <f t="shared" si="102"/>
        <v>3.1289791193624505E-3</v>
      </c>
      <c r="S135" s="159">
        <v>1887</v>
      </c>
      <c r="T135" s="159">
        <v>8843</v>
      </c>
      <c r="U135" s="159">
        <v>10689</v>
      </c>
      <c r="V135" s="159">
        <v>8050</v>
      </c>
      <c r="W135" s="159">
        <v>6445</v>
      </c>
      <c r="X135" s="160">
        <f>IFERROR(W135/V135-1,"-")</f>
        <v>-0.19937888198757769</v>
      </c>
      <c r="Y135" s="160">
        <f>W135/W$8</f>
        <v>3.1326600099059131E-3</v>
      </c>
    </row>
    <row r="136" spans="1:25" x14ac:dyDescent="0.25">
      <c r="A136" s="57"/>
      <c r="B136" s="162" t="s">
        <v>105</v>
      </c>
      <c r="C136" s="163">
        <v>514</v>
      </c>
      <c r="D136" s="163">
        <v>0</v>
      </c>
      <c r="E136" s="163">
        <v>2362</v>
      </c>
      <c r="F136" s="163">
        <v>3307</v>
      </c>
      <c r="G136" s="163">
        <v>3095</v>
      </c>
      <c r="H136" s="163">
        <v>1174</v>
      </c>
      <c r="I136" s="164">
        <f>IFERROR(H136/G136-1,"-")</f>
        <v>-0.62067851373182559</v>
      </c>
      <c r="J136" s="164">
        <f t="shared" si="100"/>
        <v>3.1492936890729702E-3</v>
      </c>
      <c r="K136" s="163">
        <v>632</v>
      </c>
      <c r="L136" s="163">
        <v>0</v>
      </c>
      <c r="M136" s="163">
        <v>3781</v>
      </c>
      <c r="N136" s="163">
        <v>3681</v>
      </c>
      <c r="O136" s="163">
        <v>1954</v>
      </c>
      <c r="P136" s="163">
        <v>1654</v>
      </c>
      <c r="Q136" s="164">
        <f>IFERROR(P136/O136-1,"-")</f>
        <v>-0.15353121801432956</v>
      </c>
      <c r="R136" s="164">
        <f t="shared" si="102"/>
        <v>9.8185002151878072E-4</v>
      </c>
      <c r="S136" s="163">
        <v>1146</v>
      </c>
      <c r="T136" s="163">
        <v>6143</v>
      </c>
      <c r="U136" s="163">
        <v>6988</v>
      </c>
      <c r="V136" s="163">
        <v>5049</v>
      </c>
      <c r="W136" s="163">
        <v>2828</v>
      </c>
      <c r="X136" s="164">
        <f>IFERROR(W136/V136-1,"-")</f>
        <v>-0.43988908694791051</v>
      </c>
      <c r="Y136" s="164">
        <f>W136/W$8</f>
        <v>1.3745791323528196E-3</v>
      </c>
    </row>
    <row r="137" spans="1:25" x14ac:dyDescent="0.25">
      <c r="A137" s="57"/>
      <c r="B137" s="162" t="s">
        <v>102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2629</v>
      </c>
      <c r="N137" s="163">
        <v>3701</v>
      </c>
      <c r="O137" s="163">
        <v>3001</v>
      </c>
      <c r="P137" s="163">
        <v>3617</v>
      </c>
      <c r="Q137" s="164">
        <f>IFERROR(P137/O137-1,"-")</f>
        <v>0.20526491169610139</v>
      </c>
      <c r="R137" s="164">
        <f t="shared" si="102"/>
        <v>2.1471290978436696E-3</v>
      </c>
      <c r="S137" s="163">
        <v>741</v>
      </c>
      <c r="T137" s="163">
        <v>2700</v>
      </c>
      <c r="U137" s="163">
        <v>3701</v>
      </c>
      <c r="V137" s="163">
        <v>3001</v>
      </c>
      <c r="W137" s="163">
        <v>3617</v>
      </c>
      <c r="X137" s="164">
        <f>IFERROR(W137/V137-1,"-")</f>
        <v>0.20526491169610139</v>
      </c>
      <c r="Y137" s="164">
        <f>W137/W$8</f>
        <v>1.7580808775530935E-3</v>
      </c>
    </row>
    <row r="138" spans="1:25" x14ac:dyDescent="0.25">
      <c r="A138" s="57"/>
      <c r="B138" s="158" t="s">
        <v>109</v>
      </c>
      <c r="C138" s="159">
        <v>6239</v>
      </c>
      <c r="D138" s="159">
        <v>0</v>
      </c>
      <c r="E138" s="159">
        <v>21086</v>
      </c>
      <c r="F138" s="159">
        <v>19240</v>
      </c>
      <c r="G138" s="159">
        <v>22584</v>
      </c>
      <c r="H138" s="159">
        <v>23408</v>
      </c>
      <c r="I138" s="160">
        <f>IFERROR(H138/G138-1,"-")</f>
        <v>3.6486007793127939E-2</v>
      </c>
      <c r="J138" s="160">
        <f t="shared" si="100"/>
        <v>6.2792731408705352E-2</v>
      </c>
      <c r="K138" s="159">
        <v>31161</v>
      </c>
      <c r="L138" s="159">
        <v>0</v>
      </c>
      <c r="M138" s="159">
        <v>71218</v>
      </c>
      <c r="N138" s="159">
        <v>80276</v>
      </c>
      <c r="O138" s="159">
        <v>87351</v>
      </c>
      <c r="P138" s="159">
        <v>80815</v>
      </c>
      <c r="Q138" s="160">
        <f>IFERROR(P138/O138-1,"-")</f>
        <v>-7.4824558390859885E-2</v>
      </c>
      <c r="R138" s="160">
        <f t="shared" si="102"/>
        <v>4.7973524479468115E-2</v>
      </c>
      <c r="S138" s="159">
        <v>37400</v>
      </c>
      <c r="T138" s="159">
        <v>92304</v>
      </c>
      <c r="U138" s="159">
        <v>99516</v>
      </c>
      <c r="V138" s="159">
        <v>109935</v>
      </c>
      <c r="W138" s="159">
        <v>104223</v>
      </c>
      <c r="X138" s="160">
        <f>IFERROR(W138/V138-1,"-")</f>
        <v>-5.1957975167144177E-2</v>
      </c>
      <c r="Y138" s="160">
        <f>W138/W$8</f>
        <v>5.0658684904953295E-2</v>
      </c>
    </row>
    <row r="139" spans="1:25" s="57" customFormat="1" x14ac:dyDescent="0.25">
      <c r="B139" s="162" t="s">
        <v>112</v>
      </c>
      <c r="C139" s="163">
        <v>3314</v>
      </c>
      <c r="D139" s="163">
        <v>0</v>
      </c>
      <c r="E139" s="163">
        <v>10828</v>
      </c>
      <c r="F139" s="163">
        <v>9935</v>
      </c>
      <c r="G139" s="163">
        <v>12948</v>
      </c>
      <c r="H139" s="163">
        <v>13391</v>
      </c>
      <c r="I139" s="164">
        <f t="shared" ref="I139:I146" si="103">IFERROR(H139/G139-1,"-")</f>
        <v>3.4213778189681854E-2</v>
      </c>
      <c r="J139" s="164">
        <f t="shared" si="100"/>
        <v>3.592179879929825E-2</v>
      </c>
      <c r="K139" s="163">
        <v>12322</v>
      </c>
      <c r="L139" s="163">
        <v>0</v>
      </c>
      <c r="M139" s="163">
        <v>27933</v>
      </c>
      <c r="N139" s="163">
        <v>30542</v>
      </c>
      <c r="O139" s="163">
        <v>34943</v>
      </c>
      <c r="P139" s="163">
        <v>33896</v>
      </c>
      <c r="Q139" s="164">
        <f t="shared" ref="Q139:Q146" si="104">IFERROR(P139/O139-1,"-")</f>
        <v>-2.9963082734739466E-2</v>
      </c>
      <c r="R139" s="164">
        <f t="shared" si="102"/>
        <v>2.0121395604232522E-2</v>
      </c>
      <c r="S139" s="163">
        <v>15636</v>
      </c>
      <c r="T139" s="163">
        <v>38761</v>
      </c>
      <c r="U139" s="163">
        <v>40477</v>
      </c>
      <c r="V139" s="163">
        <v>47891</v>
      </c>
      <c r="W139" s="163">
        <v>47287</v>
      </c>
      <c r="X139" s="164">
        <f t="shared" ref="X139:X146" si="105">IFERROR(W139/V139-1,"-")</f>
        <v>-1.2611973022070955E-2</v>
      </c>
      <c r="Y139" s="164">
        <f t="shared" ref="Y139:Y146" si="106">W139/W$8</f>
        <v>2.2984343504797659E-2</v>
      </c>
    </row>
    <row r="140" spans="1:25" s="57" customFormat="1" x14ac:dyDescent="0.25">
      <c r="B140" s="162" t="s">
        <v>115</v>
      </c>
      <c r="C140" s="163">
        <v>966</v>
      </c>
      <c r="D140" s="163">
        <v>0</v>
      </c>
      <c r="E140" s="163">
        <v>680</v>
      </c>
      <c r="F140" s="163">
        <v>1010</v>
      </c>
      <c r="G140" s="163">
        <v>905</v>
      </c>
      <c r="H140" s="163">
        <v>989</v>
      </c>
      <c r="I140" s="164">
        <f t="shared" si="103"/>
        <v>9.2817679558011124E-2</v>
      </c>
      <c r="J140" s="164">
        <f t="shared" si="100"/>
        <v>2.6530250924132605E-3</v>
      </c>
      <c r="K140" s="163">
        <v>1709</v>
      </c>
      <c r="L140" s="163">
        <v>0</v>
      </c>
      <c r="M140" s="163">
        <v>5286</v>
      </c>
      <c r="N140" s="163">
        <v>7937</v>
      </c>
      <c r="O140" s="163">
        <v>9338</v>
      </c>
      <c r="P140" s="163">
        <v>8014</v>
      </c>
      <c r="Q140" s="164">
        <f t="shared" si="104"/>
        <v>-0.14178624973227671</v>
      </c>
      <c r="R140" s="164">
        <f t="shared" si="102"/>
        <v>4.7572829942270304E-3</v>
      </c>
      <c r="S140" s="163">
        <v>2675</v>
      </c>
      <c r="T140" s="163">
        <v>5966</v>
      </c>
      <c r="U140" s="163">
        <v>8947</v>
      </c>
      <c r="V140" s="163">
        <v>10243</v>
      </c>
      <c r="W140" s="163">
        <v>9003</v>
      </c>
      <c r="X140" s="164">
        <f t="shared" si="105"/>
        <v>-0.12105828370594551</v>
      </c>
      <c r="Y140" s="164">
        <f t="shared" si="106"/>
        <v>4.3760028035970426E-3</v>
      </c>
    </row>
    <row r="141" spans="1:25" x14ac:dyDescent="0.25">
      <c r="A141" s="57"/>
      <c r="B141" s="162" t="s">
        <v>118</v>
      </c>
      <c r="C141" s="163">
        <v>87</v>
      </c>
      <c r="D141" s="163">
        <v>0</v>
      </c>
      <c r="E141" s="163">
        <v>2817</v>
      </c>
      <c r="F141" s="163">
        <v>2350</v>
      </c>
      <c r="G141" s="163">
        <v>2542</v>
      </c>
      <c r="H141" s="163">
        <v>2491</v>
      </c>
      <c r="I141" s="164">
        <f t="shared" si="103"/>
        <v>-2.0062942564909481E-2</v>
      </c>
      <c r="J141" s="164">
        <f t="shared" si="100"/>
        <v>6.6821895906991214E-3</v>
      </c>
      <c r="K141" s="163">
        <v>3010</v>
      </c>
      <c r="L141" s="163">
        <v>0</v>
      </c>
      <c r="M141" s="163">
        <v>9061</v>
      </c>
      <c r="N141" s="163">
        <v>8605</v>
      </c>
      <c r="O141" s="163">
        <v>8958</v>
      </c>
      <c r="P141" s="163">
        <v>6948</v>
      </c>
      <c r="Q141" s="164">
        <f t="shared" si="104"/>
        <v>-0.22438044206296048</v>
      </c>
      <c r="R141" s="164">
        <f t="shared" si="102"/>
        <v>4.1244824362227858E-3</v>
      </c>
      <c r="S141" s="163">
        <v>3097</v>
      </c>
      <c r="T141" s="163">
        <v>11878</v>
      </c>
      <c r="U141" s="163">
        <v>10955</v>
      </c>
      <c r="V141" s="163">
        <v>11500</v>
      </c>
      <c r="W141" s="163">
        <v>9439</v>
      </c>
      <c r="X141" s="164">
        <f t="shared" si="105"/>
        <v>-0.17921739130434777</v>
      </c>
      <c r="Y141" s="164">
        <f t="shared" si="106"/>
        <v>4.587925187509995E-3</v>
      </c>
    </row>
    <row r="142" spans="1:25" x14ac:dyDescent="0.25">
      <c r="A142" s="57"/>
      <c r="B142" s="162" t="s">
        <v>125</v>
      </c>
      <c r="C142" s="163">
        <v>94</v>
      </c>
      <c r="D142" s="163">
        <v>0</v>
      </c>
      <c r="E142" s="163">
        <v>1834</v>
      </c>
      <c r="F142" s="163">
        <v>1328</v>
      </c>
      <c r="G142" s="163">
        <v>915</v>
      </c>
      <c r="H142" s="163">
        <v>725</v>
      </c>
      <c r="I142" s="164">
        <f t="shared" si="103"/>
        <v>-0.20765027322404372</v>
      </c>
      <c r="J142" s="164">
        <f t="shared" si="100"/>
        <v>1.9448363923150796E-3</v>
      </c>
      <c r="K142" s="163">
        <v>312</v>
      </c>
      <c r="L142" s="163">
        <v>0</v>
      </c>
      <c r="M142" s="163">
        <v>2052</v>
      </c>
      <c r="N142" s="163">
        <v>2139</v>
      </c>
      <c r="O142" s="163">
        <v>1695</v>
      </c>
      <c r="P142" s="163">
        <v>1587</v>
      </c>
      <c r="Q142" s="164">
        <f t="shared" si="104"/>
        <v>-6.371681415929209E-2</v>
      </c>
      <c r="R142" s="164">
        <f t="shared" si="102"/>
        <v>9.4207737856729441E-4</v>
      </c>
      <c r="S142" s="163">
        <v>406</v>
      </c>
      <c r="T142" s="163">
        <v>3886</v>
      </c>
      <c r="U142" s="163">
        <v>3467</v>
      </c>
      <c r="V142" s="163">
        <v>2610</v>
      </c>
      <c r="W142" s="163">
        <v>2312</v>
      </c>
      <c r="X142" s="164">
        <f t="shared" si="105"/>
        <v>-0.114176245210728</v>
      </c>
      <c r="Y142" s="164">
        <f t="shared" si="106"/>
        <v>1.1237719073549219E-3</v>
      </c>
    </row>
    <row r="143" spans="1:25" x14ac:dyDescent="0.25">
      <c r="A143" s="57"/>
      <c r="B143" s="162" t="s">
        <v>121</v>
      </c>
      <c r="C143" s="163">
        <v>52</v>
      </c>
      <c r="D143" s="163">
        <v>0</v>
      </c>
      <c r="E143" s="163">
        <v>172</v>
      </c>
      <c r="F143" s="163">
        <v>299</v>
      </c>
      <c r="G143" s="163">
        <v>453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1515</v>
      </c>
      <c r="N143" s="163">
        <v>1741</v>
      </c>
      <c r="O143" s="163">
        <v>2059</v>
      </c>
      <c r="P143" s="163">
        <v>1714</v>
      </c>
      <c r="Q143" s="164">
        <f t="shared" si="104"/>
        <v>-0.16755706653715396</v>
      </c>
      <c r="R143" s="164">
        <f t="shared" si="102"/>
        <v>1.0174673137141415E-3</v>
      </c>
      <c r="S143" s="163">
        <v>671</v>
      </c>
      <c r="T143" s="163">
        <v>1687</v>
      </c>
      <c r="U143" s="163">
        <v>2040</v>
      </c>
      <c r="V143" s="163">
        <v>2512</v>
      </c>
      <c r="W143" s="163">
        <v>1714</v>
      </c>
      <c r="X143" s="164">
        <f t="shared" si="105"/>
        <v>-0.3176751592356688</v>
      </c>
      <c r="Y143" s="164">
        <f t="shared" si="106"/>
        <v>8.3310772024495507E-4</v>
      </c>
    </row>
    <row r="144" spans="1:25" x14ac:dyDescent="0.25">
      <c r="A144" s="57"/>
      <c r="B144" s="162" t="s">
        <v>130</v>
      </c>
      <c r="C144" s="163">
        <v>142</v>
      </c>
      <c r="D144" s="163">
        <v>0</v>
      </c>
      <c r="E144" s="163">
        <v>68</v>
      </c>
      <c r="F144" s="163">
        <v>139</v>
      </c>
      <c r="G144" s="163">
        <v>6</v>
      </c>
      <c r="H144" s="163">
        <v>0</v>
      </c>
      <c r="I144" s="164">
        <f t="shared" si="103"/>
        <v>-1</v>
      </c>
      <c r="J144" s="164">
        <f t="shared" si="100"/>
        <v>0</v>
      </c>
      <c r="K144" s="163">
        <v>1439</v>
      </c>
      <c r="L144" s="163">
        <v>0</v>
      </c>
      <c r="M144" s="163">
        <v>1492</v>
      </c>
      <c r="N144" s="163">
        <v>1807</v>
      </c>
      <c r="O144" s="163">
        <v>1790</v>
      </c>
      <c r="P144" s="163">
        <v>1993</v>
      </c>
      <c r="Q144" s="164">
        <f t="shared" si="104"/>
        <v>0.11340782122905035</v>
      </c>
      <c r="R144" s="164">
        <f t="shared" si="102"/>
        <v>1.1830877224225694E-3</v>
      </c>
      <c r="S144" s="163">
        <v>1581</v>
      </c>
      <c r="T144" s="163">
        <v>1560</v>
      </c>
      <c r="U144" s="163">
        <v>1946</v>
      </c>
      <c r="V144" s="163">
        <v>1796</v>
      </c>
      <c r="W144" s="163">
        <v>1993</v>
      </c>
      <c r="X144" s="164">
        <f t="shared" si="105"/>
        <v>0.10968819599109136</v>
      </c>
      <c r="Y144" s="164">
        <f t="shared" si="106"/>
        <v>9.6871860352870209E-4</v>
      </c>
    </row>
    <row r="145" spans="1:25" x14ac:dyDescent="0.25">
      <c r="A145" s="57"/>
      <c r="B145" s="162" t="s">
        <v>133</v>
      </c>
      <c r="C145" s="163">
        <v>815</v>
      </c>
      <c r="D145" s="163">
        <v>0</v>
      </c>
      <c r="E145" s="163">
        <v>49</v>
      </c>
      <c r="F145" s="163">
        <v>62</v>
      </c>
      <c r="G145" s="163">
        <v>53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676</v>
      </c>
      <c r="N145" s="163">
        <v>1230</v>
      </c>
      <c r="O145" s="163">
        <v>1100</v>
      </c>
      <c r="P145" s="163">
        <v>806</v>
      </c>
      <c r="Q145" s="164">
        <f t="shared" si="104"/>
        <v>-0.26727272727272722</v>
      </c>
      <c r="R145" s="164">
        <f t="shared" si="102"/>
        <v>4.7845895849101406E-4</v>
      </c>
      <c r="S145" s="163">
        <v>3277</v>
      </c>
      <c r="T145" s="163">
        <v>725</v>
      </c>
      <c r="U145" s="163">
        <v>1292</v>
      </c>
      <c r="V145" s="163">
        <v>1153</v>
      </c>
      <c r="W145" s="163">
        <v>806</v>
      </c>
      <c r="X145" s="164">
        <f t="shared" si="105"/>
        <v>-0.30095403295750212</v>
      </c>
      <c r="Y145" s="164">
        <f t="shared" si="106"/>
        <v>3.9176477393082482E-4</v>
      </c>
    </row>
    <row r="146" spans="1:25" x14ac:dyDescent="0.25">
      <c r="A146" s="57"/>
      <c r="B146" s="167" t="s">
        <v>147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4638</v>
      </c>
      <c r="F146" s="168">
        <f t="shared" si="108"/>
        <v>4117</v>
      </c>
      <c r="G146" s="168">
        <f t="shared" si="108"/>
        <v>4762</v>
      </c>
      <c r="H146" s="168">
        <f t="shared" si="108"/>
        <v>5812</v>
      </c>
      <c r="I146" s="169">
        <f t="shared" si="103"/>
        <v>0.22049559008819819</v>
      </c>
      <c r="J146" s="169">
        <f t="shared" si="100"/>
        <v>1.5590881533979644E-2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23203</v>
      </c>
      <c r="N146" s="168">
        <f t="shared" si="109"/>
        <v>26275</v>
      </c>
      <c r="O146" s="168">
        <f t="shared" si="109"/>
        <v>27468</v>
      </c>
      <c r="P146" s="168">
        <f t="shared" si="109"/>
        <v>25857</v>
      </c>
      <c r="Q146" s="169">
        <f t="shared" si="104"/>
        <v>-5.8650065530799433E-2</v>
      </c>
      <c r="R146" s="169">
        <f t="shared" si="102"/>
        <v>1.5349272071590757E-2</v>
      </c>
      <c r="S146" s="168">
        <f>S138-SUM(S139:S145)</f>
        <v>10057</v>
      </c>
      <c r="T146" s="168">
        <f>T138-SUM(T139:T145)</f>
        <v>27841</v>
      </c>
      <c r="U146" s="168">
        <f>U138-SUM(U139:U145)</f>
        <v>30392</v>
      </c>
      <c r="V146" s="168">
        <f>V138-SUM(V139:V145)</f>
        <v>32230</v>
      </c>
      <c r="W146" s="168">
        <f>W138-SUM(W139:W145)</f>
        <v>31669</v>
      </c>
      <c r="X146" s="169">
        <f t="shared" si="105"/>
        <v>-1.7406143344709912E-2</v>
      </c>
      <c r="Y146" s="169">
        <f t="shared" si="106"/>
        <v>1.5393050403989196E-2</v>
      </c>
    </row>
    <row r="147" spans="1:25" x14ac:dyDescent="0.25">
      <c r="A147" s="57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7"/>
      <c r="B148" s="155" t="s">
        <v>70</v>
      </c>
      <c r="C148" s="175">
        <f t="shared" ref="C148:H148" si="110">C149+C152</f>
        <v>5487</v>
      </c>
      <c r="D148" s="175">
        <f t="shared" si="110"/>
        <v>3113</v>
      </c>
      <c r="E148" s="175">
        <f t="shared" si="110"/>
        <v>13860</v>
      </c>
      <c r="F148" s="175">
        <f t="shared" si="110"/>
        <v>14694</v>
      </c>
      <c r="G148" s="175">
        <f t="shared" si="110"/>
        <v>16870</v>
      </c>
      <c r="H148" s="175">
        <f t="shared" si="110"/>
        <v>16261</v>
      </c>
      <c r="I148" s="176">
        <f>IFERROR(H148/G148-1,"-")</f>
        <v>-3.6099585062240647E-2</v>
      </c>
      <c r="J148" s="176">
        <f t="shared" ref="J148:J160" si="111">H148/H$8</f>
        <v>4.3620668379911048E-2</v>
      </c>
      <c r="K148" s="175">
        <f t="shared" ref="K148:P148" si="112">K149+K152</f>
        <v>16907</v>
      </c>
      <c r="L148" s="175">
        <f t="shared" si="112"/>
        <v>19017</v>
      </c>
      <c r="M148" s="175">
        <f t="shared" si="112"/>
        <v>37631</v>
      </c>
      <c r="N148" s="175">
        <f t="shared" si="112"/>
        <v>39860</v>
      </c>
      <c r="O148" s="175">
        <f t="shared" si="112"/>
        <v>39612</v>
      </c>
      <c r="P148" s="175">
        <f t="shared" si="112"/>
        <v>37470</v>
      </c>
      <c r="Q148" s="176">
        <f>IFERROR(P148/O148-1,"-")</f>
        <v>-5.4074522871856989E-2</v>
      </c>
      <c r="R148" s="176">
        <f t="shared" ref="R148:R160" si="113">P148/P$8</f>
        <v>2.2242998976002848E-2</v>
      </c>
      <c r="S148" s="175">
        <f>S149+S152</f>
        <v>22394</v>
      </c>
      <c r="T148" s="175">
        <f>T149+T152</f>
        <v>51491</v>
      </c>
      <c r="U148" s="175">
        <f>U149+U152</f>
        <v>54554</v>
      </c>
      <c r="V148" s="175">
        <f>V149+V152</f>
        <v>56482</v>
      </c>
      <c r="W148" s="175">
        <f>W149+W152</f>
        <v>53731</v>
      </c>
      <c r="X148" s="176">
        <f>IFERROR(W148/V148-1,"-")</f>
        <v>-4.8705782373145379E-2</v>
      </c>
      <c r="Y148" s="176">
        <f>W148/W$8</f>
        <v>2.6116517454190011E-2</v>
      </c>
    </row>
    <row r="149" spans="1:25" x14ac:dyDescent="0.25">
      <c r="A149" s="57"/>
      <c r="B149" s="158" t="s">
        <v>99</v>
      </c>
      <c r="C149" s="159">
        <v>3443</v>
      </c>
      <c r="D149" s="159">
        <v>1543</v>
      </c>
      <c r="E149" s="159">
        <v>8280</v>
      </c>
      <c r="F149" s="159">
        <v>9548</v>
      </c>
      <c r="G149" s="159">
        <v>9005</v>
      </c>
      <c r="H149" s="159">
        <v>8151</v>
      </c>
      <c r="I149" s="160">
        <f>IFERROR(H149/G149-1,"-")</f>
        <v>-9.4836202109938927E-2</v>
      </c>
      <c r="J149" s="160">
        <f t="shared" si="111"/>
        <v>2.1865326115531328E-2</v>
      </c>
      <c r="K149" s="159">
        <v>4415</v>
      </c>
      <c r="L149" s="159">
        <v>13948</v>
      </c>
      <c r="M149" s="159">
        <v>19286</v>
      </c>
      <c r="N149" s="159">
        <v>18369</v>
      </c>
      <c r="O149" s="159">
        <v>16168</v>
      </c>
      <c r="P149" s="159">
        <v>14375</v>
      </c>
      <c r="Q149" s="160">
        <f>IFERROR(P149/O149-1,"-")</f>
        <v>-0.11089807026224641</v>
      </c>
      <c r="R149" s="160">
        <f t="shared" si="113"/>
        <v>8.5333095884718695E-3</v>
      </c>
      <c r="S149" s="159">
        <v>7858</v>
      </c>
      <c r="T149" s="159">
        <v>27566</v>
      </c>
      <c r="U149" s="159">
        <v>27917</v>
      </c>
      <c r="V149" s="159">
        <v>25173</v>
      </c>
      <c r="W149" s="159">
        <v>22526</v>
      </c>
      <c r="X149" s="160">
        <f>IFERROR(W149/V149-1,"-")</f>
        <v>-0.10515234576729038</v>
      </c>
      <c r="Y149" s="160">
        <f>W149/W$8</f>
        <v>1.09489991284935E-2</v>
      </c>
    </row>
    <row r="150" spans="1:25" x14ac:dyDescent="0.25">
      <c r="A150" s="57"/>
      <c r="B150" s="162" t="s">
        <v>105</v>
      </c>
      <c r="C150" s="163">
        <v>545</v>
      </c>
      <c r="D150" s="163">
        <v>997</v>
      </c>
      <c r="E150" s="163">
        <v>2273</v>
      </c>
      <c r="F150" s="163">
        <v>2218</v>
      </c>
      <c r="G150" s="163">
        <v>1936</v>
      </c>
      <c r="H150" s="163">
        <v>2365</v>
      </c>
      <c r="I150" s="164">
        <f>IFERROR(H150/G150-1,"-")</f>
        <v>0.22159090909090917</v>
      </c>
      <c r="J150" s="164">
        <f t="shared" si="111"/>
        <v>6.3441904383795353E-3</v>
      </c>
      <c r="K150" s="163">
        <v>3315</v>
      </c>
      <c r="L150" s="163">
        <v>12585</v>
      </c>
      <c r="M150" s="163">
        <v>16947</v>
      </c>
      <c r="N150" s="163">
        <v>17220</v>
      </c>
      <c r="O150" s="163">
        <v>15163</v>
      </c>
      <c r="P150" s="163">
        <v>12196</v>
      </c>
      <c r="Q150" s="164">
        <f>IFERROR(P150/O150-1,"-")</f>
        <v>-0.19567367935105195</v>
      </c>
      <c r="R150" s="164">
        <f t="shared" si="113"/>
        <v>7.239808260243682E-3</v>
      </c>
      <c r="S150" s="163">
        <v>3860</v>
      </c>
      <c r="T150" s="163">
        <v>19220</v>
      </c>
      <c r="U150" s="163">
        <v>19438</v>
      </c>
      <c r="V150" s="163">
        <v>17099</v>
      </c>
      <c r="W150" s="163">
        <v>14561</v>
      </c>
      <c r="X150" s="164">
        <f>IFERROR(W150/V150-1,"-")</f>
        <v>-0.14842973273290838</v>
      </c>
      <c r="Y150" s="164">
        <f>W150/W$8</f>
        <v>7.0775271379736231E-3</v>
      </c>
    </row>
    <row r="151" spans="1:25" x14ac:dyDescent="0.25">
      <c r="A151" s="57"/>
      <c r="B151" s="162" t="s">
        <v>102</v>
      </c>
      <c r="C151" s="163">
        <v>2898</v>
      </c>
      <c r="D151" s="163">
        <v>546</v>
      </c>
      <c r="E151" s="163">
        <v>6007</v>
      </c>
      <c r="F151" s="163">
        <v>7330</v>
      </c>
      <c r="G151" s="163">
        <v>7069</v>
      </c>
      <c r="H151" s="163">
        <v>5786</v>
      </c>
      <c r="I151" s="164">
        <f>IFERROR(H151/G151-1,"-")</f>
        <v>-0.1814966756259726</v>
      </c>
      <c r="J151" s="164">
        <f t="shared" si="111"/>
        <v>1.5521135677151793E-2</v>
      </c>
      <c r="K151" s="163">
        <v>1100</v>
      </c>
      <c r="L151" s="163">
        <v>1363</v>
      </c>
      <c r="M151" s="163">
        <v>2339</v>
      </c>
      <c r="N151" s="163">
        <v>1149</v>
      </c>
      <c r="O151" s="163">
        <v>1005</v>
      </c>
      <c r="P151" s="163">
        <v>2179</v>
      </c>
      <c r="Q151" s="164">
        <f>IFERROR(P151/O151-1,"-")</f>
        <v>1.1681592039800996</v>
      </c>
      <c r="R151" s="164">
        <f t="shared" si="113"/>
        <v>1.2935013282281882E-3</v>
      </c>
      <c r="S151" s="163">
        <v>3998</v>
      </c>
      <c r="T151" s="163">
        <v>8346</v>
      </c>
      <c r="U151" s="163">
        <v>8479</v>
      </c>
      <c r="V151" s="163">
        <v>8074</v>
      </c>
      <c r="W151" s="163">
        <v>7965</v>
      </c>
      <c r="X151" s="164">
        <f>IFERROR(W151/V151-1,"-")</f>
        <v>-1.350012385434729E-2</v>
      </c>
      <c r="Y151" s="164">
        <f>W151/W$8</f>
        <v>3.8714719905198758E-3</v>
      </c>
    </row>
    <row r="152" spans="1:25" x14ac:dyDescent="0.25">
      <c r="A152" s="57"/>
      <c r="B152" s="158" t="s">
        <v>109</v>
      </c>
      <c r="C152" s="159">
        <v>2044</v>
      </c>
      <c r="D152" s="159">
        <v>1570</v>
      </c>
      <c r="E152" s="159">
        <v>5580</v>
      </c>
      <c r="F152" s="159">
        <v>5146</v>
      </c>
      <c r="G152" s="159">
        <v>7865</v>
      </c>
      <c r="H152" s="159">
        <v>8110</v>
      </c>
      <c r="I152" s="160">
        <f>IFERROR(H152/G152-1,"-")</f>
        <v>3.1150667514303843E-2</v>
      </c>
      <c r="J152" s="160">
        <f t="shared" si="111"/>
        <v>2.1755342264379716E-2</v>
      </c>
      <c r="K152" s="159">
        <v>12492</v>
      </c>
      <c r="L152" s="159">
        <v>5069</v>
      </c>
      <c r="M152" s="159">
        <v>18345</v>
      </c>
      <c r="N152" s="159">
        <v>21491</v>
      </c>
      <c r="O152" s="159">
        <v>23444</v>
      </c>
      <c r="P152" s="159">
        <v>23095</v>
      </c>
      <c r="Q152" s="160">
        <f>IFERROR(P152/O152-1,"-")</f>
        <v>-1.4886538133424332E-2</v>
      </c>
      <c r="R152" s="160">
        <f t="shared" si="113"/>
        <v>1.370968938753098E-2</v>
      </c>
      <c r="S152" s="159">
        <v>14536</v>
      </c>
      <c r="T152" s="159">
        <v>23925</v>
      </c>
      <c r="U152" s="159">
        <v>26637</v>
      </c>
      <c r="V152" s="159">
        <v>31309</v>
      </c>
      <c r="W152" s="159">
        <v>31205</v>
      </c>
      <c r="X152" s="160">
        <f>IFERROR(W152/V152-1,"-")</f>
        <v>-3.3217285764476356E-3</v>
      </c>
      <c r="Y152" s="160">
        <f>W152/W$8</f>
        <v>1.5167518325696513E-2</v>
      </c>
    </row>
    <row r="153" spans="1:25" s="57" customFormat="1" x14ac:dyDescent="0.25">
      <c r="B153" s="162" t="s">
        <v>112</v>
      </c>
      <c r="C153" s="163">
        <v>267</v>
      </c>
      <c r="D153" s="163">
        <v>76</v>
      </c>
      <c r="E153" s="163">
        <v>525</v>
      </c>
      <c r="F153" s="163">
        <v>410</v>
      </c>
      <c r="G153" s="163">
        <v>700</v>
      </c>
      <c r="H153" s="163">
        <v>689</v>
      </c>
      <c r="I153" s="164">
        <f t="shared" ref="I153:I160" si="114">IFERROR(H153/G153-1,"-")</f>
        <v>-1.5714285714285681E-2</v>
      </c>
      <c r="J153" s="164">
        <f t="shared" si="111"/>
        <v>1.848265205938055E-3</v>
      </c>
      <c r="K153" s="163">
        <v>4639</v>
      </c>
      <c r="L153" s="163">
        <v>178</v>
      </c>
      <c r="M153" s="163">
        <v>8155</v>
      </c>
      <c r="N153" s="163">
        <v>8955</v>
      </c>
      <c r="O153" s="163">
        <v>9720</v>
      </c>
      <c r="P153" s="163">
        <v>8002</v>
      </c>
      <c r="Q153" s="164">
        <f t="shared" ref="Q153:Q160" si="115">IFERROR(P153/O153-1,"-")</f>
        <v>-0.17674897119341559</v>
      </c>
      <c r="R153" s="164">
        <f t="shared" si="113"/>
        <v>4.7501595357879586E-3</v>
      </c>
      <c r="S153" s="163">
        <v>4906</v>
      </c>
      <c r="T153" s="163">
        <v>8680</v>
      </c>
      <c r="U153" s="163">
        <v>9365</v>
      </c>
      <c r="V153" s="163">
        <v>10420</v>
      </c>
      <c r="W153" s="163">
        <v>8691</v>
      </c>
      <c r="X153" s="164">
        <f t="shared" ref="X153:X160" si="116">IFERROR(W153/V153-1,"-")</f>
        <v>-0.16593090211132433</v>
      </c>
      <c r="Y153" s="164">
        <f t="shared" ref="Y153:Y160" si="117">W153/W$8</f>
        <v>4.2243519233657548E-3</v>
      </c>
    </row>
    <row r="154" spans="1:25" s="57" customFormat="1" x14ac:dyDescent="0.25">
      <c r="B154" s="162" t="s">
        <v>115</v>
      </c>
      <c r="C154" s="163">
        <v>395</v>
      </c>
      <c r="D154" s="163">
        <v>245</v>
      </c>
      <c r="E154" s="163">
        <v>1106</v>
      </c>
      <c r="F154" s="163">
        <v>1137</v>
      </c>
      <c r="G154" s="163">
        <v>1589</v>
      </c>
      <c r="H154" s="163">
        <v>1521</v>
      </c>
      <c r="I154" s="164">
        <f t="shared" si="114"/>
        <v>-4.279421019509122E-2</v>
      </c>
      <c r="J154" s="164">
        <f t="shared" si="111"/>
        <v>4.0801326244292915E-3</v>
      </c>
      <c r="K154" s="163">
        <v>3440</v>
      </c>
      <c r="L154" s="163">
        <v>990</v>
      </c>
      <c r="M154" s="163">
        <v>4102</v>
      </c>
      <c r="N154" s="163">
        <v>3927</v>
      </c>
      <c r="O154" s="163">
        <v>3720</v>
      </c>
      <c r="P154" s="163">
        <v>3717</v>
      </c>
      <c r="Q154" s="164">
        <f t="shared" si="115"/>
        <v>-8.064516129032695E-4</v>
      </c>
      <c r="R154" s="164">
        <f t="shared" si="113"/>
        <v>2.2064912515026044E-3</v>
      </c>
      <c r="S154" s="163">
        <v>3835</v>
      </c>
      <c r="T154" s="163">
        <v>5208</v>
      </c>
      <c r="U154" s="163">
        <v>5064</v>
      </c>
      <c r="V154" s="163">
        <v>5309</v>
      </c>
      <c r="W154" s="163">
        <v>5238</v>
      </c>
      <c r="X154" s="164">
        <f t="shared" si="116"/>
        <v>-1.3373516669806018E-2</v>
      </c>
      <c r="Y154" s="164">
        <f t="shared" si="117"/>
        <v>2.5459849700367999E-3</v>
      </c>
    </row>
    <row r="155" spans="1:25" x14ac:dyDescent="0.25">
      <c r="A155" s="57"/>
      <c r="B155" s="162" t="s">
        <v>118</v>
      </c>
      <c r="C155" s="163">
        <v>268</v>
      </c>
      <c r="D155" s="163">
        <v>387</v>
      </c>
      <c r="E155" s="163">
        <v>1014</v>
      </c>
      <c r="F155" s="163">
        <v>940</v>
      </c>
      <c r="G155" s="163">
        <v>1332</v>
      </c>
      <c r="H155" s="163">
        <v>1366</v>
      </c>
      <c r="I155" s="164">
        <f t="shared" si="114"/>
        <v>2.5525525525525561E-2</v>
      </c>
      <c r="J155" s="164">
        <f t="shared" si="111"/>
        <v>3.6643400164171015E-3</v>
      </c>
      <c r="K155" s="163">
        <v>1433</v>
      </c>
      <c r="L155" s="163">
        <v>1576</v>
      </c>
      <c r="M155" s="163">
        <v>1747</v>
      </c>
      <c r="N155" s="163">
        <v>3085</v>
      </c>
      <c r="O155" s="163">
        <v>3732</v>
      </c>
      <c r="P155" s="163">
        <v>5838</v>
      </c>
      <c r="Q155" s="164">
        <f t="shared" si="115"/>
        <v>0.56430868167202575</v>
      </c>
      <c r="R155" s="164">
        <f t="shared" si="113"/>
        <v>3.4655625306086106E-3</v>
      </c>
      <c r="S155" s="163">
        <v>1701</v>
      </c>
      <c r="T155" s="163">
        <v>2761</v>
      </c>
      <c r="U155" s="163">
        <v>4025</v>
      </c>
      <c r="V155" s="163">
        <v>5064</v>
      </c>
      <c r="W155" s="163">
        <v>7204</v>
      </c>
      <c r="X155" s="164">
        <f t="shared" si="116"/>
        <v>0.42259083728278046</v>
      </c>
      <c r="Y155" s="164">
        <f t="shared" si="117"/>
        <v>3.5015799396993326E-3</v>
      </c>
    </row>
    <row r="156" spans="1:25" x14ac:dyDescent="0.25">
      <c r="A156" s="57"/>
      <c r="B156" s="162" t="s">
        <v>125</v>
      </c>
      <c r="C156" s="163">
        <v>189</v>
      </c>
      <c r="D156" s="163">
        <v>75</v>
      </c>
      <c r="E156" s="163">
        <v>348</v>
      </c>
      <c r="F156" s="163">
        <v>340</v>
      </c>
      <c r="G156" s="163">
        <v>486</v>
      </c>
      <c r="H156" s="163">
        <v>551</v>
      </c>
      <c r="I156" s="164">
        <f t="shared" si="114"/>
        <v>0.13374485596707819</v>
      </c>
      <c r="J156" s="164">
        <f t="shared" si="111"/>
        <v>1.4780756581594604E-3</v>
      </c>
      <c r="K156" s="163">
        <v>306</v>
      </c>
      <c r="L156" s="163">
        <v>162</v>
      </c>
      <c r="M156" s="163">
        <v>399</v>
      </c>
      <c r="N156" s="163">
        <v>398</v>
      </c>
      <c r="O156" s="163">
        <v>576</v>
      </c>
      <c r="P156" s="163">
        <v>541</v>
      </c>
      <c r="Q156" s="164">
        <f t="shared" si="115"/>
        <v>-6.076388888888884E-2</v>
      </c>
      <c r="R156" s="164">
        <f t="shared" si="113"/>
        <v>3.21149251294837E-4</v>
      </c>
      <c r="S156" s="163">
        <v>495</v>
      </c>
      <c r="T156" s="163">
        <v>747</v>
      </c>
      <c r="U156" s="163">
        <v>738</v>
      </c>
      <c r="V156" s="163">
        <v>1062</v>
      </c>
      <c r="W156" s="163">
        <v>1092</v>
      </c>
      <c r="X156" s="164">
        <f t="shared" si="116"/>
        <v>2.8248587570621542E-2</v>
      </c>
      <c r="Y156" s="164">
        <f t="shared" si="117"/>
        <v>5.3077808080950457E-4</v>
      </c>
    </row>
    <row r="157" spans="1:25" x14ac:dyDescent="0.25">
      <c r="A157" s="57"/>
      <c r="B157" s="162" t="s">
        <v>121</v>
      </c>
      <c r="C157" s="163">
        <v>114</v>
      </c>
      <c r="D157" s="163">
        <v>92</v>
      </c>
      <c r="E157" s="163">
        <v>249</v>
      </c>
      <c r="F157" s="163">
        <v>243</v>
      </c>
      <c r="G157" s="163">
        <v>351</v>
      </c>
      <c r="H157" s="163">
        <v>421</v>
      </c>
      <c r="I157" s="164">
        <f t="shared" si="114"/>
        <v>0.19943019943019946</v>
      </c>
      <c r="J157" s="164">
        <f t="shared" si="111"/>
        <v>1.1293463740202048E-3</v>
      </c>
      <c r="K157" s="163">
        <v>393</v>
      </c>
      <c r="L157" s="163">
        <v>190</v>
      </c>
      <c r="M157" s="163">
        <v>852</v>
      </c>
      <c r="N157" s="163">
        <v>1016</v>
      </c>
      <c r="O157" s="163">
        <v>925</v>
      </c>
      <c r="P157" s="163">
        <v>732</v>
      </c>
      <c r="Q157" s="164">
        <f t="shared" si="115"/>
        <v>-0.20864864864864863</v>
      </c>
      <c r="R157" s="164">
        <f t="shared" si="113"/>
        <v>4.3453096478340234E-4</v>
      </c>
      <c r="S157" s="163">
        <v>507</v>
      </c>
      <c r="T157" s="163">
        <v>1101</v>
      </c>
      <c r="U157" s="163">
        <v>1259</v>
      </c>
      <c r="V157" s="163">
        <v>1276</v>
      </c>
      <c r="W157" s="163">
        <v>1153</v>
      </c>
      <c r="X157" s="164">
        <f t="shared" si="116"/>
        <v>-9.6394984326018784E-2</v>
      </c>
      <c r="Y157" s="164">
        <f t="shared" si="117"/>
        <v>5.6042777213677548E-4</v>
      </c>
    </row>
    <row r="158" spans="1:25" x14ac:dyDescent="0.25">
      <c r="A158" s="57"/>
      <c r="B158" s="162" t="s">
        <v>130</v>
      </c>
      <c r="C158" s="163">
        <v>42</v>
      </c>
      <c r="D158" s="163">
        <v>16</v>
      </c>
      <c r="E158" s="163">
        <v>72</v>
      </c>
      <c r="F158" s="163">
        <v>67</v>
      </c>
      <c r="G158" s="163">
        <v>62</v>
      </c>
      <c r="H158" s="163">
        <v>50</v>
      </c>
      <c r="I158" s="164">
        <f t="shared" si="114"/>
        <v>-0.19354838709677424</v>
      </c>
      <c r="J158" s="164">
        <f t="shared" si="111"/>
        <v>1.3412664774586756E-4</v>
      </c>
      <c r="K158" s="163">
        <v>167</v>
      </c>
      <c r="L158" s="163">
        <v>8</v>
      </c>
      <c r="M158" s="163">
        <v>169</v>
      </c>
      <c r="N158" s="163">
        <v>169</v>
      </c>
      <c r="O158" s="163">
        <v>196</v>
      </c>
      <c r="P158" s="163">
        <v>138</v>
      </c>
      <c r="Q158" s="164">
        <f t="shared" si="115"/>
        <v>-0.29591836734693877</v>
      </c>
      <c r="R158" s="164">
        <f t="shared" si="113"/>
        <v>8.1919772049329943E-5</v>
      </c>
      <c r="S158" s="163">
        <v>209</v>
      </c>
      <c r="T158" s="163">
        <v>241</v>
      </c>
      <c r="U158" s="163">
        <v>236</v>
      </c>
      <c r="V158" s="163">
        <v>258</v>
      </c>
      <c r="W158" s="163">
        <v>188</v>
      </c>
      <c r="X158" s="164">
        <f t="shared" si="116"/>
        <v>-0.27131782945736438</v>
      </c>
      <c r="Y158" s="164">
        <f t="shared" si="117"/>
        <v>9.1379376549621677E-5</v>
      </c>
    </row>
    <row r="159" spans="1:25" x14ac:dyDescent="0.25">
      <c r="A159" s="57"/>
      <c r="B159" s="162" t="s">
        <v>133</v>
      </c>
      <c r="C159" s="163">
        <v>56</v>
      </c>
      <c r="D159" s="163">
        <v>21</v>
      </c>
      <c r="E159" s="163">
        <v>56</v>
      </c>
      <c r="F159" s="163">
        <v>46</v>
      </c>
      <c r="G159" s="163">
        <v>44</v>
      </c>
      <c r="H159" s="163">
        <v>53</v>
      </c>
      <c r="I159" s="164">
        <f t="shared" si="114"/>
        <v>0.20454545454545459</v>
      </c>
      <c r="J159" s="164">
        <f t="shared" si="111"/>
        <v>1.421742466106196E-4</v>
      </c>
      <c r="K159" s="163">
        <v>221</v>
      </c>
      <c r="L159" s="163">
        <v>41</v>
      </c>
      <c r="M159" s="163">
        <v>326</v>
      </c>
      <c r="N159" s="163">
        <v>450</v>
      </c>
      <c r="O159" s="163">
        <v>323</v>
      </c>
      <c r="P159" s="163">
        <v>211</v>
      </c>
      <c r="Q159" s="164">
        <f t="shared" si="115"/>
        <v>-0.34674922600619196</v>
      </c>
      <c r="R159" s="164">
        <f t="shared" si="113"/>
        <v>1.2525414422035231E-4</v>
      </c>
      <c r="S159" s="163">
        <v>277</v>
      </c>
      <c r="T159" s="163">
        <v>382</v>
      </c>
      <c r="U159" s="163">
        <v>496</v>
      </c>
      <c r="V159" s="163">
        <v>367</v>
      </c>
      <c r="W159" s="163">
        <v>264</v>
      </c>
      <c r="X159" s="164">
        <f t="shared" si="116"/>
        <v>-0.28065395095367851</v>
      </c>
      <c r="Y159" s="164">
        <f t="shared" si="117"/>
        <v>1.2831997558031979E-4</v>
      </c>
    </row>
    <row r="160" spans="1:25" x14ac:dyDescent="0.25">
      <c r="A160" s="57"/>
      <c r="B160" s="167" t="s">
        <v>147</v>
      </c>
      <c r="C160" s="168">
        <f t="shared" ref="C160" si="118">C152-SUM(C153:C159)</f>
        <v>713</v>
      </c>
      <c r="D160" s="168">
        <f t="shared" ref="D160:H160" si="119">D152-SUM(D153:D159)</f>
        <v>658</v>
      </c>
      <c r="E160" s="168">
        <f t="shared" si="119"/>
        <v>2210</v>
      </c>
      <c r="F160" s="168">
        <f t="shared" si="119"/>
        <v>1963</v>
      </c>
      <c r="G160" s="168">
        <f t="shared" si="119"/>
        <v>3301</v>
      </c>
      <c r="H160" s="168">
        <f t="shared" si="119"/>
        <v>3459</v>
      </c>
      <c r="I160" s="169">
        <f t="shared" si="114"/>
        <v>4.7864283550439257E-2</v>
      </c>
      <c r="J160" s="169">
        <f t="shared" si="111"/>
        <v>9.278881491059118E-3</v>
      </c>
      <c r="K160" s="168">
        <f t="shared" ref="K160:P160" si="120">K152-SUM(K153:K159)</f>
        <v>1893</v>
      </c>
      <c r="L160" s="168">
        <f t="shared" si="120"/>
        <v>1924</v>
      </c>
      <c r="M160" s="168">
        <f t="shared" si="120"/>
        <v>2595</v>
      </c>
      <c r="N160" s="168">
        <f t="shared" si="120"/>
        <v>3491</v>
      </c>
      <c r="O160" s="168">
        <f t="shared" si="120"/>
        <v>4252</v>
      </c>
      <c r="P160" s="168">
        <f t="shared" si="120"/>
        <v>3916</v>
      </c>
      <c r="Q160" s="169">
        <f t="shared" si="115"/>
        <v>-7.902163687676389E-2</v>
      </c>
      <c r="R160" s="169">
        <f t="shared" si="113"/>
        <v>2.3246219372838849E-3</v>
      </c>
      <c r="S160" s="168">
        <f>S152-SUM(S153:S159)</f>
        <v>2606</v>
      </c>
      <c r="T160" s="168">
        <f>T152-SUM(T153:T159)</f>
        <v>4805</v>
      </c>
      <c r="U160" s="168">
        <f>U152-SUM(U153:U159)</f>
        <v>5454</v>
      </c>
      <c r="V160" s="168">
        <f>V152-SUM(V153:V159)</f>
        <v>7553</v>
      </c>
      <c r="W160" s="168">
        <f>W152-SUM(W153:W159)</f>
        <v>7375</v>
      </c>
      <c r="X160" s="169">
        <f t="shared" si="116"/>
        <v>-2.3566794651131984E-2</v>
      </c>
      <c r="Y160" s="169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2529-56CD-453A-B11E-0B1A2298623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10" t="s">
        <v>64</v>
      </c>
      <c r="D6" s="311"/>
      <c r="E6" s="311"/>
      <c r="F6" s="311"/>
      <c r="G6" s="311"/>
      <c r="H6" s="311"/>
      <c r="I6" s="311"/>
      <c r="J6" s="311"/>
      <c r="K6" s="310" t="s">
        <v>63</v>
      </c>
      <c r="L6" s="311"/>
      <c r="M6" s="311"/>
      <c r="N6" s="311"/>
      <c r="O6" s="311"/>
      <c r="P6" s="311"/>
      <c r="Q6" s="311"/>
      <c r="R6" s="311"/>
      <c r="S6" s="310" t="s">
        <v>139</v>
      </c>
      <c r="T6" s="311"/>
      <c r="U6" s="311"/>
      <c r="V6" s="311"/>
      <c r="W6" s="311"/>
      <c r="X6" s="311"/>
      <c r="Y6" s="311"/>
      <c r="Z6" s="311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45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70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98</v>
      </c>
      <c r="B10" s="158" t="s">
        <v>99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105</v>
      </c>
      <c r="B11" s="162" t="s">
        <v>105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102</v>
      </c>
      <c r="B12" s="162" t="s">
        <v>102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148</v>
      </c>
      <c r="B13" s="158" t="s">
        <v>109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112</v>
      </c>
      <c r="B14" s="162" t="s">
        <v>112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115</v>
      </c>
      <c r="B15" s="162" t="s">
        <v>115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118</v>
      </c>
      <c r="B16" s="162" t="s">
        <v>118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125</v>
      </c>
      <c r="B17" s="162" t="s">
        <v>125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121</v>
      </c>
      <c r="B18" s="162" t="s">
        <v>121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130</v>
      </c>
      <c r="B19" s="162" t="s">
        <v>130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133</v>
      </c>
      <c r="B20" s="162" t="s">
        <v>133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147</v>
      </c>
      <c r="B21" s="167" t="s">
        <v>147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46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70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98</v>
      </c>
      <c r="B24" s="158" t="s">
        <v>99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105</v>
      </c>
      <c r="B25" s="162" t="s">
        <v>105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102</v>
      </c>
      <c r="B26" s="162" t="s">
        <v>102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148</v>
      </c>
      <c r="B27" s="158" t="s">
        <v>109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112</v>
      </c>
      <c r="B28" s="162" t="s">
        <v>112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115</v>
      </c>
      <c r="B29" s="162" t="s">
        <v>115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118</v>
      </c>
      <c r="B30" s="162" t="s">
        <v>118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125</v>
      </c>
      <c r="B31" s="162" t="s">
        <v>125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121</v>
      </c>
      <c r="B32" s="162" t="s">
        <v>121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130</v>
      </c>
      <c r="B33" s="162" t="s">
        <v>130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133</v>
      </c>
      <c r="B34" s="162" t="s">
        <v>133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147</v>
      </c>
      <c r="B35" s="167" t="s">
        <v>147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47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70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98</v>
      </c>
      <c r="B38" s="158" t="s">
        <v>99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105</v>
      </c>
      <c r="B39" s="162" t="s">
        <v>105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102</v>
      </c>
      <c r="B40" s="162" t="s">
        <v>102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148</v>
      </c>
      <c r="B41" s="158" t="s">
        <v>109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112</v>
      </c>
      <c r="B42" s="162" t="s">
        <v>112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115</v>
      </c>
      <c r="B43" s="162" t="s">
        <v>115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118</v>
      </c>
      <c r="B44" s="162" t="s">
        <v>118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125</v>
      </c>
      <c r="B45" s="162" t="s">
        <v>125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121</v>
      </c>
      <c r="B46" s="162" t="s">
        <v>121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130</v>
      </c>
      <c r="B47" s="162" t="s">
        <v>130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133</v>
      </c>
      <c r="B48" s="162" t="s">
        <v>133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147</v>
      </c>
      <c r="B49" s="167" t="s">
        <v>147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48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70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98</v>
      </c>
      <c r="B52" s="158" t="s">
        <v>99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105</v>
      </c>
      <c r="B53" s="162" t="s">
        <v>105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102</v>
      </c>
      <c r="B54" s="162" t="s">
        <v>102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148</v>
      </c>
      <c r="B55" s="158" t="s">
        <v>109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112</v>
      </c>
      <c r="B56" s="162" t="s">
        <v>112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115</v>
      </c>
      <c r="B57" s="162" t="s">
        <v>115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118</v>
      </c>
      <c r="B58" s="162" t="s">
        <v>118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125</v>
      </c>
      <c r="B59" s="162" t="s">
        <v>125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121</v>
      </c>
      <c r="B60" s="162" t="s">
        <v>121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130</v>
      </c>
      <c r="B61" s="162" t="s">
        <v>130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133</v>
      </c>
      <c r="B62" s="162" t="s">
        <v>133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147</v>
      </c>
      <c r="B63" s="167" t="s">
        <v>147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49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70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98</v>
      </c>
      <c r="B66" s="158" t="s">
        <v>99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105</v>
      </c>
      <c r="B67" s="162" t="s">
        <v>105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102</v>
      </c>
      <c r="B68" s="162" t="s">
        <v>102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148</v>
      </c>
      <c r="B69" s="158" t="s">
        <v>109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112</v>
      </c>
      <c r="B70" s="162" t="s">
        <v>112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115</v>
      </c>
      <c r="B71" s="162" t="s">
        <v>115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118</v>
      </c>
      <c r="B72" s="162" t="s">
        <v>118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125</v>
      </c>
      <c r="B73" s="162" t="s">
        <v>125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121</v>
      </c>
      <c r="B74" s="162" t="s">
        <v>121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130</v>
      </c>
      <c r="B75" s="162" t="s">
        <v>130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133</v>
      </c>
      <c r="B76" s="162" t="s">
        <v>133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147</v>
      </c>
      <c r="B77" s="167" t="s">
        <v>147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50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70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98</v>
      </c>
      <c r="B80" s="158" t="s">
        <v>99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105</v>
      </c>
      <c r="B81" s="162" t="s">
        <v>105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102</v>
      </c>
      <c r="B82" s="162" t="s">
        <v>102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148</v>
      </c>
      <c r="B83" s="158" t="s">
        <v>109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112</v>
      </c>
      <c r="B84" s="162" t="s">
        <v>112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115</v>
      </c>
      <c r="B85" s="162" t="s">
        <v>115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118</v>
      </c>
      <c r="B86" s="162" t="s">
        <v>118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125</v>
      </c>
      <c r="B87" s="162" t="s">
        <v>125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121</v>
      </c>
      <c r="B88" s="162" t="s">
        <v>121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130</v>
      </c>
      <c r="B89" s="162" t="s">
        <v>130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133</v>
      </c>
      <c r="B90" s="162" t="s">
        <v>133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147</v>
      </c>
      <c r="B91" s="167" t="s">
        <v>147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51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70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98</v>
      </c>
      <c r="B94" s="158" t="s">
        <v>99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105</v>
      </c>
      <c r="B95" s="162" t="s">
        <v>105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102</v>
      </c>
      <c r="B96" s="162" t="s">
        <v>102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148</v>
      </c>
      <c r="B97" s="158" t="s">
        <v>109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112</v>
      </c>
      <c r="B98" s="162" t="s">
        <v>112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115</v>
      </c>
      <c r="B99" s="162" t="s">
        <v>115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118</v>
      </c>
      <c r="B100" s="162" t="s">
        <v>118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125</v>
      </c>
      <c r="B101" s="162" t="s">
        <v>125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121</v>
      </c>
      <c r="B102" s="162" t="s">
        <v>121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130</v>
      </c>
      <c r="B103" s="162" t="s">
        <v>130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133</v>
      </c>
      <c r="B104" s="162" t="s">
        <v>133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147</v>
      </c>
      <c r="B105" s="167" t="s">
        <v>147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52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70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98</v>
      </c>
      <c r="B108" s="158" t="s">
        <v>99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105</v>
      </c>
      <c r="B109" s="162" t="s">
        <v>105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102</v>
      </c>
      <c r="B110" s="162" t="s">
        <v>102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148</v>
      </c>
      <c r="B111" s="158" t="s">
        <v>109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112</v>
      </c>
      <c r="B112" s="162" t="s">
        <v>112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115</v>
      </c>
      <c r="B113" s="162" t="s">
        <v>115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118</v>
      </c>
      <c r="B114" s="162" t="s">
        <v>118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125</v>
      </c>
      <c r="B115" s="162" t="s">
        <v>125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121</v>
      </c>
      <c r="B116" s="162" t="s">
        <v>121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130</v>
      </c>
      <c r="B117" s="162" t="s">
        <v>130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133</v>
      </c>
      <c r="B118" s="162" t="s">
        <v>133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147</v>
      </c>
      <c r="B119" s="167" t="s">
        <v>147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53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70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98</v>
      </c>
      <c r="B122" s="158" t="s">
        <v>99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105</v>
      </c>
      <c r="B123" s="162" t="s">
        <v>105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102</v>
      </c>
      <c r="B124" s="162" t="s">
        <v>102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148</v>
      </c>
      <c r="B125" s="158" t="s">
        <v>109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112</v>
      </c>
      <c r="B126" s="162" t="s">
        <v>112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115</v>
      </c>
      <c r="B127" s="162" t="s">
        <v>115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118</v>
      </c>
      <c r="B128" s="162" t="s">
        <v>118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125</v>
      </c>
      <c r="B129" s="162" t="s">
        <v>125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121</v>
      </c>
      <c r="B130" s="162" t="s">
        <v>121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130</v>
      </c>
      <c r="B131" s="162" t="s">
        <v>130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133</v>
      </c>
      <c r="B132" s="162" t="s">
        <v>133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147</v>
      </c>
      <c r="B133" s="167" t="s">
        <v>147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54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70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98</v>
      </c>
      <c r="B136" s="158" t="s">
        <v>99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105</v>
      </c>
      <c r="B137" s="162" t="s">
        <v>105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102</v>
      </c>
      <c r="B138" s="162" t="s">
        <v>102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148</v>
      </c>
      <c r="B139" s="158" t="s">
        <v>109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112</v>
      </c>
      <c r="B140" s="162" t="s">
        <v>112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115</v>
      </c>
      <c r="B141" s="162" t="s">
        <v>115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118</v>
      </c>
      <c r="B142" s="162" t="s">
        <v>118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125</v>
      </c>
      <c r="B143" s="162" t="s">
        <v>125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121</v>
      </c>
      <c r="B144" s="162" t="s">
        <v>121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130</v>
      </c>
      <c r="B145" s="162" t="s">
        <v>130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133</v>
      </c>
      <c r="B146" s="162" t="s">
        <v>133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147</v>
      </c>
      <c r="B147" s="167" t="s">
        <v>147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55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70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98</v>
      </c>
      <c r="B150" s="158" t="s">
        <v>99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105</v>
      </c>
      <c r="B151" s="162" t="s">
        <v>105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102</v>
      </c>
      <c r="B152" s="162" t="s">
        <v>102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148</v>
      </c>
      <c r="B153" s="158" t="s">
        <v>109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112</v>
      </c>
      <c r="B154" s="162" t="s">
        <v>112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115</v>
      </c>
      <c r="B155" s="162" t="s">
        <v>115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118</v>
      </c>
      <c r="B156" s="162" t="s">
        <v>118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125</v>
      </c>
      <c r="B157" s="162" t="s">
        <v>125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121</v>
      </c>
      <c r="B158" s="162" t="s">
        <v>121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130</v>
      </c>
      <c r="B159" s="162" t="s">
        <v>130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133</v>
      </c>
      <c r="B160" s="162" t="s">
        <v>133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147</v>
      </c>
      <c r="B161" s="167" t="s">
        <v>147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DD509-4783-4D42-86E0-6B9152B3ADC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0" t="s">
        <v>225</v>
      </c>
      <c r="C4" s="280"/>
      <c r="D4" s="280"/>
      <c r="E4" s="280"/>
      <c r="F4" s="280"/>
      <c r="G4" s="280"/>
      <c r="H4" s="280"/>
      <c r="I4" s="280"/>
      <c r="J4" s="280"/>
      <c r="K4" s="28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93" t="s">
        <v>54</v>
      </c>
      <c r="C7" s="288" t="s">
        <v>8</v>
      </c>
      <c r="D7" s="15" t="s">
        <v>32</v>
      </c>
      <c r="E7" s="16">
        <v>3802</v>
      </c>
      <c r="F7" s="16">
        <v>18886</v>
      </c>
      <c r="G7" s="16">
        <v>21065</v>
      </c>
      <c r="H7" s="16">
        <v>22841</v>
      </c>
      <c r="I7" s="16">
        <v>23159</v>
      </c>
      <c r="J7" s="17">
        <f>I7/H7-1</f>
        <v>1.3922332647432256E-2</v>
      </c>
      <c r="K7" s="16">
        <f>I7-H7</f>
        <v>318</v>
      </c>
      <c r="L7" s="18">
        <f>I7/$I$7</f>
        <v>1</v>
      </c>
    </row>
    <row r="8" spans="2:12" x14ac:dyDescent="0.25">
      <c r="B8" s="281"/>
      <c r="C8" s="283"/>
      <c r="D8" s="19" t="s">
        <v>33</v>
      </c>
      <c r="E8" s="20">
        <v>2370</v>
      </c>
      <c r="F8" s="20">
        <v>15881</v>
      </c>
      <c r="G8" s="20">
        <v>17783</v>
      </c>
      <c r="H8" s="20">
        <v>19273</v>
      </c>
      <c r="I8" s="20">
        <v>19200</v>
      </c>
      <c r="J8" s="21">
        <f t="shared" ref="J8:J20" si="0">I8/H8-1</f>
        <v>-3.7876822497794338E-3</v>
      </c>
      <c r="K8" s="20">
        <f t="shared" ref="K8:K17" si="1">I8-H8</f>
        <v>-73</v>
      </c>
      <c r="L8" s="22">
        <f>I8/$I$7</f>
        <v>0.82905134073146514</v>
      </c>
    </row>
    <row r="9" spans="2:12" x14ac:dyDescent="0.25">
      <c r="B9" s="281"/>
      <c r="C9" s="284"/>
      <c r="D9" s="23" t="s">
        <v>34</v>
      </c>
      <c r="E9" s="24">
        <v>1432</v>
      </c>
      <c r="F9" s="24">
        <v>3005</v>
      </c>
      <c r="G9" s="24">
        <v>3282</v>
      </c>
      <c r="H9" s="24">
        <v>3568</v>
      </c>
      <c r="I9" s="24">
        <v>3959</v>
      </c>
      <c r="J9" s="25">
        <f>IFERROR(I9/H9-1,"-")</f>
        <v>0.109585201793722</v>
      </c>
      <c r="K9" s="24">
        <f>IFERROR(I9-H9,"-")</f>
        <v>391</v>
      </c>
      <c r="L9" s="25">
        <f>IFERROR(I9/$I$7,"-")</f>
        <v>0.17094865926853492</v>
      </c>
    </row>
    <row r="10" spans="2:12" x14ac:dyDescent="0.25">
      <c r="B10" s="281"/>
      <c r="C10" s="285" t="s">
        <v>35</v>
      </c>
      <c r="D10" s="26" t="s">
        <v>32</v>
      </c>
      <c r="E10" s="27">
        <v>4233</v>
      </c>
      <c r="F10" s="27">
        <v>22878</v>
      </c>
      <c r="G10" s="27">
        <v>25226</v>
      </c>
      <c r="H10" s="27">
        <v>27463</v>
      </c>
      <c r="I10" s="27">
        <v>27371</v>
      </c>
      <c r="J10" s="28">
        <f t="shared" si="0"/>
        <v>-3.3499617667407389E-3</v>
      </c>
      <c r="K10" s="27">
        <f t="shared" si="1"/>
        <v>-92</v>
      </c>
      <c r="L10" s="18">
        <f>I10/$I$10</f>
        <v>1</v>
      </c>
    </row>
    <row r="11" spans="2:12" x14ac:dyDescent="0.25">
      <c r="B11" s="281"/>
      <c r="C11" s="286"/>
      <c r="D11" s="4" t="s">
        <v>33</v>
      </c>
      <c r="E11" s="29">
        <v>2649</v>
      </c>
      <c r="F11" s="29">
        <v>19476</v>
      </c>
      <c r="G11" s="29">
        <v>21517</v>
      </c>
      <c r="H11" s="29">
        <v>23234</v>
      </c>
      <c r="I11" s="29">
        <v>22713</v>
      </c>
      <c r="J11" s="30">
        <f t="shared" si="0"/>
        <v>-2.2424033743651539E-2</v>
      </c>
      <c r="K11" s="29">
        <f t="shared" si="1"/>
        <v>-521</v>
      </c>
      <c r="L11" s="31">
        <f>I11/$I$10</f>
        <v>0.82981988235723947</v>
      </c>
    </row>
    <row r="12" spans="2:12" x14ac:dyDescent="0.25">
      <c r="B12" s="281"/>
      <c r="C12" s="287"/>
      <c r="D12" s="32" t="s">
        <v>34</v>
      </c>
      <c r="E12" s="33">
        <v>1584</v>
      </c>
      <c r="F12" s="33">
        <v>3402</v>
      </c>
      <c r="G12" s="33">
        <v>3709</v>
      </c>
      <c r="H12" s="33">
        <v>4229</v>
      </c>
      <c r="I12" s="33">
        <v>4658</v>
      </c>
      <c r="J12" s="34">
        <f>IFERROR(I12/H12-1,"-")</f>
        <v>0.10144242137621196</v>
      </c>
      <c r="K12" s="33">
        <f>IFERROR(I12-H12,"-")</f>
        <v>429</v>
      </c>
      <c r="L12" s="34">
        <f>IFERROR(I12/$I$10,"-")</f>
        <v>0.17018011764276059</v>
      </c>
    </row>
    <row r="13" spans="2:12" x14ac:dyDescent="0.25">
      <c r="B13" s="281"/>
      <c r="C13" s="288" t="s">
        <v>21</v>
      </c>
      <c r="D13" s="15" t="s">
        <v>32</v>
      </c>
      <c r="E13" s="16">
        <v>18794</v>
      </c>
      <c r="F13" s="16">
        <v>132220</v>
      </c>
      <c r="G13" s="16">
        <v>142289</v>
      </c>
      <c r="H13" s="16">
        <v>157113</v>
      </c>
      <c r="I13" s="16">
        <v>156124</v>
      </c>
      <c r="J13" s="17">
        <f t="shared" si="0"/>
        <v>-6.2948323817888507E-3</v>
      </c>
      <c r="K13" s="16">
        <f t="shared" si="1"/>
        <v>-989</v>
      </c>
      <c r="L13" s="18">
        <f>I13/$I$13</f>
        <v>1</v>
      </c>
    </row>
    <row r="14" spans="2:12" x14ac:dyDescent="0.25">
      <c r="B14" s="281"/>
      <c r="C14" s="283"/>
      <c r="D14" s="19" t="s">
        <v>33</v>
      </c>
      <c r="E14" s="20">
        <v>12366</v>
      </c>
      <c r="F14" s="20">
        <v>116273</v>
      </c>
      <c r="G14" s="20">
        <v>123362</v>
      </c>
      <c r="H14" s="20">
        <v>137217</v>
      </c>
      <c r="I14" s="20">
        <v>131926</v>
      </c>
      <c r="J14" s="21">
        <f t="shared" si="0"/>
        <v>-3.8559362178155809E-2</v>
      </c>
      <c r="K14" s="20">
        <f t="shared" si="1"/>
        <v>-5291</v>
      </c>
      <c r="L14" s="22">
        <f>I14/$I$13</f>
        <v>0.84500781430145266</v>
      </c>
    </row>
    <row r="15" spans="2:12" x14ac:dyDescent="0.25">
      <c r="B15" s="281"/>
      <c r="C15" s="284"/>
      <c r="D15" s="23" t="s">
        <v>34</v>
      </c>
      <c r="E15" s="24">
        <v>6428</v>
      </c>
      <c r="F15" s="24">
        <v>15947</v>
      </c>
      <c r="G15" s="24">
        <v>18927</v>
      </c>
      <c r="H15" s="24">
        <v>19896</v>
      </c>
      <c r="I15" s="24">
        <v>24198</v>
      </c>
      <c r="J15" s="25">
        <f>IFERROR(I15/H15-1,"-")</f>
        <v>0.21622436670687573</v>
      </c>
      <c r="K15" s="24">
        <f>IFERROR(I15-H15,"-")</f>
        <v>4302</v>
      </c>
      <c r="L15" s="25">
        <f>IFERROR(I15/$I$13,"-")</f>
        <v>0.15499218569854731</v>
      </c>
    </row>
    <row r="16" spans="2:12" x14ac:dyDescent="0.25">
      <c r="B16" s="281"/>
      <c r="C16" s="285" t="s">
        <v>22</v>
      </c>
      <c r="D16" s="26" t="s">
        <v>32</v>
      </c>
      <c r="E16" s="35">
        <v>4.9431877958968959</v>
      </c>
      <c r="F16" s="35">
        <v>7.000953086942709</v>
      </c>
      <c r="G16" s="35">
        <v>6.7547590790410634</v>
      </c>
      <c r="H16" s="35">
        <v>6.8785517271573049</v>
      </c>
      <c r="I16" s="35">
        <v>6.7413964333520449</v>
      </c>
      <c r="J16" s="36">
        <f t="shared" si="0"/>
        <v>-1.9939559844226462E-2</v>
      </c>
      <c r="K16" s="37">
        <f t="shared" si="1"/>
        <v>-0.13715529380526004</v>
      </c>
      <c r="L16" s="38"/>
    </row>
    <row r="17" spans="2:12" x14ac:dyDescent="0.25">
      <c r="B17" s="281"/>
      <c r="C17" s="286"/>
      <c r="D17" s="4" t="s">
        <v>33</v>
      </c>
      <c r="E17" s="39">
        <f>E14/E8</f>
        <v>5.217721518987342</v>
      </c>
      <c r="F17" s="39">
        <f t="shared" ref="F17:I17" si="2">F14/F8</f>
        <v>7.3215162773125115</v>
      </c>
      <c r="G17" s="39">
        <f t="shared" si="2"/>
        <v>6.9370747342968002</v>
      </c>
      <c r="H17" s="39">
        <f t="shared" si="2"/>
        <v>7.119649250246459</v>
      </c>
      <c r="I17" s="39">
        <f t="shared" si="2"/>
        <v>6.8711458333333333</v>
      </c>
      <c r="J17" s="40">
        <f t="shared" si="0"/>
        <v>-3.490388475310402E-2</v>
      </c>
      <c r="K17" s="41">
        <f t="shared" si="1"/>
        <v>-0.24850341691312572</v>
      </c>
      <c r="L17" s="42"/>
    </row>
    <row r="18" spans="2:12" x14ac:dyDescent="0.25">
      <c r="B18" s="281"/>
      <c r="C18" s="287"/>
      <c r="D18" s="32" t="s">
        <v>34</v>
      </c>
      <c r="E18" s="43">
        <f>IFERROR(E15/E9,"-")</f>
        <v>4.488826815642458</v>
      </c>
      <c r="F18" s="43">
        <f t="shared" ref="F18:I18" si="3">IFERROR(F15/F9,"-")</f>
        <v>5.3068219633943432</v>
      </c>
      <c r="G18" s="43">
        <f t="shared" si="3"/>
        <v>5.7669104204753197</v>
      </c>
      <c r="H18" s="43">
        <f t="shared" si="3"/>
        <v>5.5762331838565027</v>
      </c>
      <c r="I18" s="43">
        <f t="shared" si="3"/>
        <v>6.1121495327102799</v>
      </c>
      <c r="J18" s="34">
        <f>IFERROR(I18/H18-1,"-")</f>
        <v>9.6107234253632656E-2</v>
      </c>
      <c r="K18" s="33">
        <f>IFERROR(I18-H18,"-")</f>
        <v>0.53591634885377726</v>
      </c>
      <c r="L18" s="34"/>
    </row>
    <row r="19" spans="2:12" x14ac:dyDescent="0.25">
      <c r="B19" s="281"/>
      <c r="C19" s="289" t="s">
        <v>36</v>
      </c>
      <c r="D19" s="15" t="s">
        <v>32</v>
      </c>
      <c r="E19" s="18">
        <v>0.20440000000000003</v>
      </c>
      <c r="F19" s="18">
        <v>0.6873999999999999</v>
      </c>
      <c r="G19" s="18">
        <v>0.76780000000000004</v>
      </c>
      <c r="H19" s="18">
        <v>0.81640000000000001</v>
      </c>
      <c r="I19" s="18">
        <v>0.80099999999999993</v>
      </c>
      <c r="J19" s="17">
        <f t="shared" si="0"/>
        <v>-1.8863302302792873E-2</v>
      </c>
      <c r="K19" s="44">
        <f>(I19-H19)*100</f>
        <v>-1.540000000000008</v>
      </c>
      <c r="L19" s="18"/>
    </row>
    <row r="20" spans="2:12" x14ac:dyDescent="0.25">
      <c r="B20" s="281"/>
      <c r="C20" s="290"/>
      <c r="D20" s="19" t="s">
        <v>33</v>
      </c>
      <c r="E20" s="22">
        <v>0.26039999999999996</v>
      </c>
      <c r="F20" s="22">
        <v>0.81559999999999999</v>
      </c>
      <c r="G20" s="22">
        <v>0.9104000000000001</v>
      </c>
      <c r="H20" s="22">
        <v>0.96189999999999998</v>
      </c>
      <c r="I20" s="22">
        <v>0.92480000000000007</v>
      </c>
      <c r="J20" s="21">
        <f t="shared" si="0"/>
        <v>-3.8569497868801261E-2</v>
      </c>
      <c r="K20" s="46">
        <f>(I20-H20)*100</f>
        <v>-3.7099999999999911</v>
      </c>
      <c r="L20" s="22"/>
    </row>
    <row r="21" spans="2:12" x14ac:dyDescent="0.25">
      <c r="B21" s="281"/>
      <c r="C21" s="291"/>
      <c r="D21" s="23" t="s">
        <v>34</v>
      </c>
      <c r="E21" s="25">
        <v>0.14460000000000001</v>
      </c>
      <c r="F21" s="25">
        <v>0.32020000000000004</v>
      </c>
      <c r="G21" s="25">
        <v>0.38009999999999999</v>
      </c>
      <c r="H21" s="25">
        <v>0.39950000000000002</v>
      </c>
      <c r="I21" s="25">
        <v>0.46299999999999997</v>
      </c>
      <c r="J21" s="25">
        <f>IFERROR(I21/H21-1,"-")</f>
        <v>0.15894868585732147</v>
      </c>
      <c r="K21" s="24">
        <f>IFERROR(I21-H21,"-")</f>
        <v>6.3499999999999945E-2</v>
      </c>
      <c r="L21" s="47"/>
    </row>
    <row r="22" spans="2:12" x14ac:dyDescent="0.25">
      <c r="B22" s="281"/>
      <c r="C22" s="292" t="s">
        <v>37</v>
      </c>
      <c r="D22" s="26" t="s">
        <v>32</v>
      </c>
      <c r="E22" s="27">
        <v>3065</v>
      </c>
      <c r="F22" s="27">
        <v>6412</v>
      </c>
      <c r="G22" s="27">
        <v>6177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81"/>
      <c r="C23" s="294"/>
      <c r="D23" s="4" t="s">
        <v>33</v>
      </c>
      <c r="E23" s="29">
        <v>1583</v>
      </c>
      <c r="F23" s="29">
        <v>4752</v>
      </c>
      <c r="G23" s="29">
        <v>4517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82"/>
      <c r="C24" s="295"/>
      <c r="D24" s="32" t="s">
        <v>34</v>
      </c>
      <c r="E24" s="33">
        <v>1482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48"/>
    </row>
    <row r="26" spans="2:12" ht="24.75" customHeight="1" x14ac:dyDescent="0.25">
      <c r="B26" s="278" t="s">
        <v>38</v>
      </c>
      <c r="C26" s="279"/>
      <c r="D26" s="279"/>
      <c r="E26" s="279"/>
      <c r="F26" s="279"/>
      <c r="G26" s="279"/>
      <c r="H26" s="279"/>
      <c r="I26" s="279"/>
      <c r="J26" s="279"/>
      <c r="K26" s="279"/>
    </row>
    <row r="29" spans="2:12" ht="21.75" customHeight="1" thickBot="1" x14ac:dyDescent="0.3">
      <c r="B29" s="280" t="s">
        <v>225</v>
      </c>
      <c r="C29" s="280"/>
      <c r="D29" s="280"/>
      <c r="E29" s="280"/>
      <c r="F29" s="280"/>
      <c r="G29" s="280"/>
      <c r="H29" s="280"/>
      <c r="I29" s="280"/>
      <c r="J29" s="280"/>
      <c r="K29" s="28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93" t="s">
        <v>54</v>
      </c>
      <c r="C32" s="288" t="s">
        <v>8</v>
      </c>
      <c r="D32" s="15" t="s">
        <v>32</v>
      </c>
      <c r="E32" s="50">
        <v>33859</v>
      </c>
      <c r="F32" s="50">
        <v>122526</v>
      </c>
      <c r="G32" s="50">
        <v>133361</v>
      </c>
      <c r="H32" s="50">
        <v>142422</v>
      </c>
      <c r="I32" s="50">
        <v>136065</v>
      </c>
      <c r="J32" s="17">
        <f>I32/H32-1</f>
        <v>-4.4634958082318765E-2</v>
      </c>
      <c r="K32" s="16">
        <f>I32-H32</f>
        <v>-6357</v>
      </c>
      <c r="L32" s="18">
        <f>I32/$I$32</f>
        <v>1</v>
      </c>
    </row>
    <row r="33" spans="1:12" x14ac:dyDescent="0.25">
      <c r="B33" s="281"/>
      <c r="C33" s="283"/>
      <c r="D33" s="19" t="s">
        <v>33</v>
      </c>
      <c r="E33" s="51">
        <v>27596</v>
      </c>
      <c r="F33" s="51">
        <v>101147</v>
      </c>
      <c r="G33" s="51">
        <v>110205</v>
      </c>
      <c r="H33" s="51">
        <v>117985</v>
      </c>
      <c r="I33" s="51">
        <v>110668</v>
      </c>
      <c r="J33" s="21">
        <f t="shared" ref="J33:J45" si="4">I33/H33-1</f>
        <v>-6.201635801161165E-2</v>
      </c>
      <c r="K33" s="20">
        <f t="shared" ref="K33:K42" si="5">I33-H33</f>
        <v>-7317</v>
      </c>
      <c r="L33" s="22">
        <f>I33/$I$32</f>
        <v>0.81334656230478075</v>
      </c>
    </row>
    <row r="34" spans="1:12" x14ac:dyDescent="0.25">
      <c r="B34" s="281"/>
      <c r="C34" s="284"/>
      <c r="D34" s="23" t="s">
        <v>34</v>
      </c>
      <c r="E34" s="24">
        <v>6263</v>
      </c>
      <c r="F34" s="24">
        <v>21379</v>
      </c>
      <c r="G34" s="24">
        <v>23156</v>
      </c>
      <c r="H34" s="24">
        <v>24437</v>
      </c>
      <c r="I34" s="24">
        <v>25397</v>
      </c>
      <c r="J34" s="25">
        <f>IFERROR(I34/H34-1,"-")</f>
        <v>3.9284691246879833E-2</v>
      </c>
      <c r="K34" s="24">
        <f>IFERROR(I34-H34,"-")</f>
        <v>960</v>
      </c>
      <c r="L34" s="25">
        <f>IFERROR(I34/I32,"-")</f>
        <v>0.18665343769521919</v>
      </c>
    </row>
    <row r="35" spans="1:12" x14ac:dyDescent="0.25">
      <c r="B35" s="281"/>
      <c r="C35" s="285" t="s">
        <v>35</v>
      </c>
      <c r="D35" s="26" t="s">
        <v>32</v>
      </c>
      <c r="E35" s="52">
        <v>37492</v>
      </c>
      <c r="F35" s="52">
        <v>145591</v>
      </c>
      <c r="G35" s="52">
        <v>159135</v>
      </c>
      <c r="H35" s="52">
        <v>171016</v>
      </c>
      <c r="I35" s="52">
        <v>163088</v>
      </c>
      <c r="J35" s="28">
        <f t="shared" si="4"/>
        <v>-4.635823548673812E-2</v>
      </c>
      <c r="K35" s="27">
        <f t="shared" si="5"/>
        <v>-7928</v>
      </c>
      <c r="L35" s="18">
        <f>I35/$I$35</f>
        <v>1</v>
      </c>
    </row>
    <row r="36" spans="1:12" x14ac:dyDescent="0.25">
      <c r="B36" s="281"/>
      <c r="C36" s="286"/>
      <c r="D36" s="4" t="s">
        <v>33</v>
      </c>
      <c r="E36" s="53">
        <v>30202</v>
      </c>
      <c r="F36" s="53">
        <v>120584</v>
      </c>
      <c r="G36" s="53">
        <v>131511</v>
      </c>
      <c r="H36" s="53">
        <v>142037</v>
      </c>
      <c r="I36" s="53">
        <v>132960</v>
      </c>
      <c r="J36" s="30">
        <f t="shared" si="4"/>
        <v>-6.3905883678196496E-2</v>
      </c>
      <c r="K36" s="29">
        <f t="shared" si="5"/>
        <v>-9077</v>
      </c>
      <c r="L36" s="31">
        <f>I36/$I$35</f>
        <v>0.81526537820072598</v>
      </c>
    </row>
    <row r="37" spans="1:12" x14ac:dyDescent="0.25">
      <c r="B37" s="281"/>
      <c r="C37" s="287"/>
      <c r="D37" s="32" t="s">
        <v>34</v>
      </c>
      <c r="E37" s="33">
        <v>7290</v>
      </c>
      <c r="F37" s="33">
        <v>25007</v>
      </c>
      <c r="G37" s="33">
        <v>27624</v>
      </c>
      <c r="H37" s="33">
        <v>28979</v>
      </c>
      <c r="I37" s="33">
        <v>30128</v>
      </c>
      <c r="J37" s="34">
        <f>IFERROR(I37/H37-1,"-")</f>
        <v>3.9649401290589692E-2</v>
      </c>
      <c r="K37" s="33">
        <f>IFERROR(I37-H37,"-")</f>
        <v>1149</v>
      </c>
      <c r="L37" s="34">
        <f>IFERROR(I37/I35,"-")</f>
        <v>0.18473462179927402</v>
      </c>
    </row>
    <row r="38" spans="1:12" x14ac:dyDescent="0.25">
      <c r="B38" s="281"/>
      <c r="C38" s="288" t="s">
        <v>21</v>
      </c>
      <c r="D38" s="15" t="s">
        <v>32</v>
      </c>
      <c r="E38" s="50">
        <v>132161</v>
      </c>
      <c r="F38" s="50">
        <v>815705</v>
      </c>
      <c r="G38" s="50">
        <v>894003</v>
      </c>
      <c r="H38" s="50">
        <v>988736</v>
      </c>
      <c r="I38" s="50">
        <v>963996</v>
      </c>
      <c r="J38" s="17">
        <f t="shared" si="4"/>
        <v>-2.5021846074179566E-2</v>
      </c>
      <c r="K38" s="16">
        <f t="shared" si="5"/>
        <v>-24740</v>
      </c>
      <c r="L38" s="18">
        <f>I38/$I$38</f>
        <v>1</v>
      </c>
    </row>
    <row r="39" spans="1:12" x14ac:dyDescent="0.25">
      <c r="B39" s="281"/>
      <c r="C39" s="283"/>
      <c r="D39" s="19" t="s">
        <v>33</v>
      </c>
      <c r="E39" s="51">
        <v>102942</v>
      </c>
      <c r="F39" s="51">
        <v>684784</v>
      </c>
      <c r="G39" s="51">
        <v>745563</v>
      </c>
      <c r="H39" s="51">
        <v>837202</v>
      </c>
      <c r="I39" s="51">
        <v>793790</v>
      </c>
      <c r="J39" s="21">
        <f t="shared" si="4"/>
        <v>-5.1853674501494251E-2</v>
      </c>
      <c r="K39" s="20">
        <f t="shared" si="5"/>
        <v>-43412</v>
      </c>
      <c r="L39" s="22">
        <f>I39/$I$38</f>
        <v>0.82343702670965435</v>
      </c>
    </row>
    <row r="40" spans="1:12" x14ac:dyDescent="0.25">
      <c r="B40" s="281"/>
      <c r="C40" s="284"/>
      <c r="D40" s="23" t="s">
        <v>34</v>
      </c>
      <c r="E40" s="24">
        <v>29219</v>
      </c>
      <c r="F40" s="24">
        <v>130921</v>
      </c>
      <c r="G40" s="24">
        <v>148440</v>
      </c>
      <c r="H40" s="24">
        <v>151534</v>
      </c>
      <c r="I40" s="24">
        <v>170206</v>
      </c>
      <c r="J40" s="25">
        <f>IFERROR(I40/H40-1,"-")</f>
        <v>0.12321987144799196</v>
      </c>
      <c r="K40" s="24">
        <f>IFERROR(I40-H40,"-")</f>
        <v>18672</v>
      </c>
      <c r="L40" s="25">
        <f>IFERROR(I40/I38,"-")</f>
        <v>0.17656297329034559</v>
      </c>
    </row>
    <row r="41" spans="1:12" x14ac:dyDescent="0.25">
      <c r="B41" s="281"/>
      <c r="C41" s="285" t="s">
        <v>22</v>
      </c>
      <c r="D41" s="26" t="s">
        <v>32</v>
      </c>
      <c r="E41" s="54">
        <v>3.9032753477657343</v>
      </c>
      <c r="F41" s="54">
        <v>6.6574033266408765</v>
      </c>
      <c r="G41" s="54">
        <v>6.7036314964644834</v>
      </c>
      <c r="H41" s="54">
        <v>6.9422982404403815</v>
      </c>
      <c r="I41" s="54">
        <v>7.0848197552640286</v>
      </c>
      <c r="J41" s="36">
        <f t="shared" si="4"/>
        <v>2.0529442828230771E-2</v>
      </c>
      <c r="K41" s="37">
        <f t="shared" si="5"/>
        <v>0.14252151482364717</v>
      </c>
      <c r="L41" s="38"/>
    </row>
    <row r="42" spans="1:12" x14ac:dyDescent="0.25">
      <c r="B42" s="281"/>
      <c r="C42" s="286"/>
      <c r="D42" s="4" t="s">
        <v>33</v>
      </c>
      <c r="E42" s="55">
        <f t="shared" ref="E42:I42" si="6">E39/E33</f>
        <v>3.7303232352514857</v>
      </c>
      <c r="F42" s="55">
        <f t="shared" si="6"/>
        <v>6.7701859669589801</v>
      </c>
      <c r="G42" s="55">
        <f t="shared" si="6"/>
        <v>6.7652375119096231</v>
      </c>
      <c r="H42" s="55">
        <f t="shared" si="6"/>
        <v>7.0958342162139258</v>
      </c>
      <c r="I42" s="55">
        <f t="shared" si="6"/>
        <v>7.1727147865688368</v>
      </c>
      <c r="J42" s="40">
        <f t="shared" si="4"/>
        <v>1.08346063355369E-2</v>
      </c>
      <c r="K42" s="41">
        <f t="shared" si="5"/>
        <v>7.6880570354910915E-2</v>
      </c>
      <c r="L42" s="42"/>
    </row>
    <row r="43" spans="1:12" x14ac:dyDescent="0.25">
      <c r="B43" s="281"/>
      <c r="C43" s="287"/>
      <c r="D43" s="32" t="s">
        <v>34</v>
      </c>
      <c r="E43" s="43">
        <f>IFERROR(E40/E34,"-")</f>
        <v>4.6653361009101069</v>
      </c>
      <c r="F43" s="43">
        <f t="shared" ref="F43:I43" si="7">IFERROR(F40/F34,"-")</f>
        <v>6.123813087609336</v>
      </c>
      <c r="G43" s="43">
        <f t="shared" si="7"/>
        <v>6.4104335809293485</v>
      </c>
      <c r="H43" s="43">
        <f t="shared" si="7"/>
        <v>6.201006670213201</v>
      </c>
      <c r="I43" s="43">
        <f t="shared" si="7"/>
        <v>6.7018151750206716</v>
      </c>
      <c r="J43" s="34">
        <f>IFERROR(I43/H43-1,"-")</f>
        <v>8.0762452202015167E-2</v>
      </c>
      <c r="K43" s="33">
        <f>IFERROR(I43-H43,"-")</f>
        <v>0.50080850480747063</v>
      </c>
      <c r="L43" s="56"/>
    </row>
    <row r="44" spans="1:12" x14ac:dyDescent="0.25">
      <c r="A44" s="57"/>
      <c r="B44" s="281"/>
      <c r="C44" s="289" t="s">
        <v>36</v>
      </c>
      <c r="D44" s="15" t="s">
        <v>32</v>
      </c>
      <c r="E44" s="58">
        <v>0.24035478250748374</v>
      </c>
      <c r="F44" s="58">
        <v>0.70284738904609112</v>
      </c>
      <c r="G44" s="58">
        <v>0.78458686900865937</v>
      </c>
      <c r="H44" s="58">
        <v>0.84686132262126024</v>
      </c>
      <c r="I44" s="58">
        <v>0.81975446381117678</v>
      </c>
      <c r="J44" s="58">
        <f t="shared" si="4"/>
        <v>-3.2008615916216954E-2</v>
      </c>
      <c r="K44" s="44">
        <f>(I44-H44)*100</f>
        <v>-2.7106858810083456</v>
      </c>
      <c r="L44" s="18"/>
    </row>
    <row r="45" spans="1:12" x14ac:dyDescent="0.25">
      <c r="B45" s="281"/>
      <c r="C45" s="290"/>
      <c r="D45" s="19" t="s">
        <v>33</v>
      </c>
      <c r="E45" s="59">
        <v>0.36554031020964717</v>
      </c>
      <c r="F45" s="59">
        <v>0.796156779582194</v>
      </c>
      <c r="G45" s="59">
        <v>0.8886360737881065</v>
      </c>
      <c r="H45" s="59">
        <v>0.96740504500756863</v>
      </c>
      <c r="I45" s="59">
        <v>0.92230917150309943</v>
      </c>
      <c r="J45" s="59">
        <f t="shared" si="4"/>
        <v>-4.6615297012552181E-2</v>
      </c>
      <c r="K45" s="46">
        <f>(I45-H45)*100</f>
        <v>-4.5095873504469193</v>
      </c>
      <c r="L45" s="22"/>
    </row>
    <row r="46" spans="1:12" x14ac:dyDescent="0.25">
      <c r="B46" s="281"/>
      <c r="C46" s="291"/>
      <c r="D46" s="23" t="s">
        <v>34</v>
      </c>
      <c r="E46" s="60">
        <v>0.10892775926215879</v>
      </c>
      <c r="F46" s="60">
        <v>0.43573520601743992</v>
      </c>
      <c r="G46" s="60">
        <v>0.49404246821540304</v>
      </c>
      <c r="H46" s="60">
        <v>0.50156891301469619</v>
      </c>
      <c r="I46" s="60">
        <v>0.53981896721238687</v>
      </c>
      <c r="J46" s="25">
        <f>IFERROR(I46/H46-1,"-")</f>
        <v>7.62608152243478E-2</v>
      </c>
      <c r="K46" s="24">
        <f>IFERROR(I46-H46,"-")</f>
        <v>3.8250054197690675E-2</v>
      </c>
      <c r="L46" s="47"/>
    </row>
    <row r="47" spans="1:12" x14ac:dyDescent="0.25">
      <c r="B47" s="281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1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1"/>
      <c r="C49" s="292" t="s">
        <v>39</v>
      </c>
      <c r="D49" s="26" t="s">
        <v>32</v>
      </c>
      <c r="E49" s="52">
        <v>3033.5</v>
      </c>
      <c r="F49" s="52">
        <v>6412</v>
      </c>
      <c r="G49" s="52">
        <v>6296</v>
      </c>
      <c r="H49" s="52">
        <v>6415</v>
      </c>
      <c r="I49" s="52">
        <v>6497</v>
      </c>
      <c r="J49" s="36">
        <f>I49/H49-1</f>
        <v>1.278254091971931E-2</v>
      </c>
      <c r="K49" s="27">
        <f>I49-H49</f>
        <v>82</v>
      </c>
      <c r="L49" s="38">
        <f>I49/$I$22</f>
        <v>1</v>
      </c>
    </row>
    <row r="50" spans="2:12" x14ac:dyDescent="0.25">
      <c r="B50" s="281"/>
      <c r="C50" s="286"/>
      <c r="D50" s="4" t="s">
        <v>33</v>
      </c>
      <c r="E50" s="53">
        <v>1551.5</v>
      </c>
      <c r="F50" s="53">
        <v>4752</v>
      </c>
      <c r="G50" s="53">
        <v>4636</v>
      </c>
      <c r="H50" s="53">
        <v>4755</v>
      </c>
      <c r="I50" s="53">
        <v>4755</v>
      </c>
      <c r="J50" s="40">
        <f>I50/H50-1</f>
        <v>0</v>
      </c>
      <c r="K50" s="29">
        <f>I50-H50</f>
        <v>0</v>
      </c>
      <c r="L50" s="42">
        <f>I50/$I$22</f>
        <v>0.73187625057718952</v>
      </c>
    </row>
    <row r="51" spans="2:12" x14ac:dyDescent="0.25">
      <c r="B51" s="282"/>
      <c r="C51" s="287"/>
      <c r="D51" s="32" t="s">
        <v>34</v>
      </c>
      <c r="E51" s="33">
        <v>1482</v>
      </c>
      <c r="F51" s="33">
        <v>1660</v>
      </c>
      <c r="G51" s="33">
        <v>1660</v>
      </c>
      <c r="H51" s="33">
        <v>1660</v>
      </c>
      <c r="I51" s="33">
        <v>1742</v>
      </c>
      <c r="J51" s="34">
        <f>IFERROR(I51/H51-1,"-")</f>
        <v>4.9397590361445864E-2</v>
      </c>
      <c r="K51" s="33">
        <f>IFERROR(I51-H51,"-")</f>
        <v>82</v>
      </c>
      <c r="L51" s="34">
        <f>IFERROR(I51/I49,"-")</f>
        <v>0.26812374942281053</v>
      </c>
    </row>
    <row r="52" spans="2:12" ht="6" customHeight="1" x14ac:dyDescent="0.25"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48"/>
    </row>
    <row r="53" spans="2:12" ht="28.5" customHeight="1" x14ac:dyDescent="0.25">
      <c r="B53" s="278" t="s">
        <v>40</v>
      </c>
      <c r="C53" s="279"/>
      <c r="D53" s="279"/>
      <c r="E53" s="279"/>
      <c r="F53" s="279"/>
      <c r="G53" s="279"/>
      <c r="H53" s="279"/>
      <c r="I53" s="279"/>
      <c r="J53" s="279"/>
      <c r="K53" s="279"/>
    </row>
    <row r="54" spans="2:12" x14ac:dyDescent="0.25">
      <c r="B54" s="64"/>
    </row>
    <row r="56" spans="2:12" ht="21.75" thickBot="1" x14ac:dyDescent="0.3">
      <c r="B56" s="280" t="s">
        <v>225</v>
      </c>
      <c r="C56" s="280"/>
      <c r="D56" s="280"/>
      <c r="E56" s="280"/>
      <c r="F56" s="280"/>
      <c r="G56" s="280"/>
      <c r="H56" s="280"/>
      <c r="I56" s="280"/>
      <c r="J56" s="280"/>
      <c r="K56" s="280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1"/>
      <c r="C59" s="283"/>
      <c r="D59" s="19" t="s">
        <v>33</v>
      </c>
      <c r="E59" s="51">
        <v>77095</v>
      </c>
      <c r="F59" s="51">
        <v>116590</v>
      </c>
      <c r="G59" s="51">
        <v>211298</v>
      </c>
      <c r="H59" s="51">
        <v>229046</v>
      </c>
      <c r="I59" s="51">
        <v>235930</v>
      </c>
      <c r="J59" s="21">
        <f t="shared" ref="J59:J74" si="8">I59/H59-1</f>
        <v>3.0055098102564459E-2</v>
      </c>
      <c r="K59" s="20">
        <f t="shared" ref="K59:K74" si="9">I59-H59</f>
        <v>6884</v>
      </c>
      <c r="L59" s="21" t="e">
        <f>I59/#REF!</f>
        <v>#REF!</v>
      </c>
    </row>
    <row r="60" spans="2:12" x14ac:dyDescent="0.25">
      <c r="B60" s="281"/>
      <c r="C60" s="284"/>
      <c r="D60" s="23" t="s">
        <v>34</v>
      </c>
      <c r="E60" s="24">
        <v>19586</v>
      </c>
      <c r="F60" s="24">
        <v>23756</v>
      </c>
      <c r="G60" s="24">
        <v>45819</v>
      </c>
      <c r="H60" s="24">
        <v>49548</v>
      </c>
      <c r="I60" s="24">
        <v>51880</v>
      </c>
      <c r="J60" s="25">
        <f>IFERROR(I60/H60-1,"-")</f>
        <v>4.7065471865665565E-2</v>
      </c>
      <c r="K60" s="24">
        <f>IFERROR(I60-H60,"-")</f>
        <v>2332</v>
      </c>
      <c r="L60" s="25" t="str">
        <f>IFERROR(I60/#REF!,"-")</f>
        <v>-</v>
      </c>
    </row>
    <row r="61" spans="2:12" x14ac:dyDescent="0.25">
      <c r="B61" s="281"/>
      <c r="C61" s="285" t="s">
        <v>35</v>
      </c>
      <c r="D61" s="26" t="s">
        <v>32</v>
      </c>
      <c r="E61" s="52">
        <v>96681</v>
      </c>
      <c r="F61" s="52">
        <v>140346</v>
      </c>
      <c r="G61" s="52">
        <v>257117</v>
      </c>
      <c r="H61" s="52">
        <v>278594</v>
      </c>
      <c r="I61" s="52">
        <v>287810</v>
      </c>
      <c r="J61" s="36">
        <f t="shared" si="8"/>
        <v>3.3080396562739978E-2</v>
      </c>
      <c r="K61" s="52">
        <f t="shared" si="9"/>
        <v>9216</v>
      </c>
      <c r="L61" s="36">
        <f>I61/$I$61</f>
        <v>1</v>
      </c>
    </row>
    <row r="62" spans="2:12" x14ac:dyDescent="0.25">
      <c r="B62" s="281"/>
      <c r="C62" s="286"/>
      <c r="D62" s="4" t="s">
        <v>33</v>
      </c>
      <c r="E62" s="53">
        <v>77095</v>
      </c>
      <c r="F62" s="53">
        <v>116590</v>
      </c>
      <c r="G62" s="53">
        <v>211298</v>
      </c>
      <c r="H62" s="53">
        <v>229046</v>
      </c>
      <c r="I62" s="53">
        <v>235930</v>
      </c>
      <c r="J62" s="40">
        <f t="shared" si="8"/>
        <v>3.0055098102564459E-2</v>
      </c>
      <c r="K62" s="53">
        <f t="shared" si="9"/>
        <v>6884</v>
      </c>
      <c r="L62" s="40">
        <f t="shared" ref="L62" si="10">I62/$I$61</f>
        <v>0.81974219102880375</v>
      </c>
    </row>
    <row r="63" spans="2:12" x14ac:dyDescent="0.25">
      <c r="B63" s="281"/>
      <c r="C63" s="287"/>
      <c r="D63" s="32" t="s">
        <v>34</v>
      </c>
      <c r="E63" s="33">
        <v>19586</v>
      </c>
      <c r="F63" s="33">
        <v>23756</v>
      </c>
      <c r="G63" s="33">
        <v>45819</v>
      </c>
      <c r="H63" s="33">
        <v>49548</v>
      </c>
      <c r="I63" s="33">
        <v>51880</v>
      </c>
      <c r="J63" s="34">
        <f>IFERROR(I63/H63-1,"-")</f>
        <v>4.7065471865665565E-2</v>
      </c>
      <c r="K63" s="33">
        <f>IFERROR(I63-H63,"-")</f>
        <v>2332</v>
      </c>
      <c r="L63" s="65">
        <f>IFERROR(I63/I61,"-")</f>
        <v>0.18025780897119628</v>
      </c>
    </row>
    <row r="64" spans="2:12" x14ac:dyDescent="0.25">
      <c r="B64" s="281"/>
      <c r="C64" s="288" t="s">
        <v>21</v>
      </c>
      <c r="D64" s="15" t="s">
        <v>32</v>
      </c>
      <c r="E64" s="50">
        <v>610766</v>
      </c>
      <c r="F64" s="50">
        <v>774989</v>
      </c>
      <c r="G64" s="50">
        <v>1753117</v>
      </c>
      <c r="H64" s="50">
        <v>1886738</v>
      </c>
      <c r="I64" s="50">
        <v>1988780</v>
      </c>
      <c r="J64" s="17">
        <f t="shared" si="8"/>
        <v>5.4083820859069931E-2</v>
      </c>
      <c r="K64" s="16">
        <f t="shared" si="9"/>
        <v>102042</v>
      </c>
      <c r="L64" s="17">
        <f>I64/$I$64</f>
        <v>1</v>
      </c>
    </row>
    <row r="65" spans="2:12" x14ac:dyDescent="0.25">
      <c r="B65" s="281"/>
      <c r="C65" s="283"/>
      <c r="D65" s="19" t="s">
        <v>33</v>
      </c>
      <c r="E65" s="51">
        <v>473644</v>
      </c>
      <c r="F65" s="51">
        <v>638416</v>
      </c>
      <c r="G65" s="51">
        <v>1472596</v>
      </c>
      <c r="H65" s="51">
        <v>1569863</v>
      </c>
      <c r="I65" s="51">
        <v>1666380</v>
      </c>
      <c r="J65" s="21">
        <f t="shared" si="8"/>
        <v>6.1481161094949055E-2</v>
      </c>
      <c r="K65" s="20">
        <f t="shared" si="9"/>
        <v>96517</v>
      </c>
      <c r="L65" s="21">
        <f t="shared" ref="L65" si="11">I65/$I$64</f>
        <v>0.83789056607568457</v>
      </c>
    </row>
    <row r="66" spans="2:12" x14ac:dyDescent="0.25">
      <c r="B66" s="281"/>
      <c r="C66" s="284"/>
      <c r="D66" s="23" t="s">
        <v>34</v>
      </c>
      <c r="E66" s="24">
        <v>137122</v>
      </c>
      <c r="F66" s="24">
        <v>136573</v>
      </c>
      <c r="G66" s="24">
        <v>280521</v>
      </c>
      <c r="H66" s="24">
        <v>316875</v>
      </c>
      <c r="I66" s="24">
        <v>322400</v>
      </c>
      <c r="J66" s="25">
        <f>IFERROR(I66/H66-1,"-")</f>
        <v>1.7435897435897463E-2</v>
      </c>
      <c r="K66" s="24">
        <f>IFERROR(I66-H66,"-")</f>
        <v>5525</v>
      </c>
      <c r="L66" s="25">
        <f>IFERROR(I66/I64,"-")</f>
        <v>0.1621094339243154</v>
      </c>
    </row>
    <row r="67" spans="2:12" x14ac:dyDescent="0.25">
      <c r="B67" s="281"/>
      <c r="C67" s="285" t="s">
        <v>22</v>
      </c>
      <c r="D67" s="26" t="s">
        <v>32</v>
      </c>
      <c r="E67" s="54">
        <v>6.3173322576307651</v>
      </c>
      <c r="F67" s="54">
        <v>5.5219885141008653</v>
      </c>
      <c r="G67" s="54">
        <v>6.81836284648623</v>
      </c>
      <c r="H67" s="54">
        <v>6.7723569064660403</v>
      </c>
      <c r="I67" s="54">
        <v>6.910044821236232</v>
      </c>
      <c r="J67" s="36">
        <f t="shared" si="8"/>
        <v>2.0330871020505681E-2</v>
      </c>
      <c r="K67" s="37">
        <f t="shared" si="9"/>
        <v>0.13768791477019171</v>
      </c>
      <c r="L67" s="36"/>
    </row>
    <row r="68" spans="2:12" x14ac:dyDescent="0.25">
      <c r="B68" s="281"/>
      <c r="C68" s="286"/>
      <c r="D68" s="4" t="s">
        <v>33</v>
      </c>
      <c r="E68" s="55">
        <f t="shared" ref="E68:I68" si="12">E65/E59</f>
        <v>6.1436409624489263</v>
      </c>
      <c r="F68" s="55">
        <f t="shared" si="12"/>
        <v>5.4757354833176084</v>
      </c>
      <c r="G68" s="55">
        <f t="shared" si="12"/>
        <v>6.9692850855190303</v>
      </c>
      <c r="H68" s="55">
        <f t="shared" si="12"/>
        <v>6.8539201732403097</v>
      </c>
      <c r="I68" s="55">
        <f t="shared" si="12"/>
        <v>7.063027169075573</v>
      </c>
      <c r="J68" s="40">
        <f t="shared" si="8"/>
        <v>3.0509108736293422E-2</v>
      </c>
      <c r="K68" s="41">
        <f t="shared" si="9"/>
        <v>0.20910699583526338</v>
      </c>
      <c r="L68" s="40"/>
    </row>
    <row r="69" spans="2:12" x14ac:dyDescent="0.25">
      <c r="B69" s="281"/>
      <c r="C69" s="287"/>
      <c r="D69" s="32" t="s">
        <v>34</v>
      </c>
      <c r="E69" s="43">
        <f>IFERROR(E66/E60,"-")</f>
        <v>7.0010211375472275</v>
      </c>
      <c r="F69" s="43">
        <f t="shared" ref="F69:I69" si="13">IFERROR(F66/F60,"-")</f>
        <v>5.7489897289105913</v>
      </c>
      <c r="G69" s="43">
        <f t="shared" si="13"/>
        <v>6.1223728147711647</v>
      </c>
      <c r="H69" s="43">
        <f t="shared" si="13"/>
        <v>6.3953136352627755</v>
      </c>
      <c r="I69" s="43">
        <f t="shared" si="13"/>
        <v>6.214340786430224</v>
      </c>
      <c r="J69" s="34">
        <f>IFERROR(I69/H69-1,"-")</f>
        <v>-2.8297728485854878E-2</v>
      </c>
      <c r="K69" s="33">
        <f>IFERROR(I69-H69,"-")</f>
        <v>-0.18097284883255149</v>
      </c>
      <c r="L69" s="65">
        <f>IFERROR(I69/I67,"-")</f>
        <v>0.89931989548491176</v>
      </c>
    </row>
    <row r="70" spans="2:12" x14ac:dyDescent="0.25">
      <c r="B70" s="281"/>
      <c r="C70" s="289" t="s">
        <v>36</v>
      </c>
      <c r="D70" s="15" t="s">
        <v>32</v>
      </c>
      <c r="E70" s="58">
        <v>0.49125694136118242</v>
      </c>
      <c r="F70" s="58">
        <v>0.48201408869433904</v>
      </c>
      <c r="G70" s="58">
        <v>0.74892677369097149</v>
      </c>
      <c r="H70" s="58">
        <v>0.81331329152256404</v>
      </c>
      <c r="I70" s="58">
        <v>0.84524916570756325</v>
      </c>
      <c r="J70" s="58">
        <f t="shared" si="8"/>
        <v>3.9266386665357089E-2</v>
      </c>
      <c r="K70" s="44">
        <f t="shared" si="9"/>
        <v>3.1935874184999213E-2</v>
      </c>
      <c r="L70" s="17"/>
    </row>
    <row r="71" spans="2:12" x14ac:dyDescent="0.25">
      <c r="B71" s="281"/>
      <c r="C71" s="290"/>
      <c r="D71" s="19" t="s">
        <v>33</v>
      </c>
      <c r="E71" s="59">
        <v>0.58674350442618195</v>
      </c>
      <c r="F71" s="59">
        <v>0.61734478770601819</v>
      </c>
      <c r="G71" s="59">
        <v>0.84878834356712252</v>
      </c>
      <c r="H71" s="59">
        <v>0.9159504223366709</v>
      </c>
      <c r="I71" s="59">
        <v>0.95750805881643142</v>
      </c>
      <c r="J71" s="59">
        <f t="shared" si="8"/>
        <v>4.5371054443911207E-2</v>
      </c>
      <c r="K71" s="46">
        <f t="shared" si="9"/>
        <v>4.1557636479760518E-2</v>
      </c>
      <c r="L71" s="21"/>
    </row>
    <row r="72" spans="2:12" x14ac:dyDescent="0.25">
      <c r="B72" s="281"/>
      <c r="C72" s="291"/>
      <c r="D72" s="23" t="s">
        <v>34</v>
      </c>
      <c r="E72" s="60">
        <v>0.3144783615806252</v>
      </c>
      <c r="F72" s="60">
        <v>0.2380639448335489</v>
      </c>
      <c r="G72" s="60">
        <v>0.46298234032018487</v>
      </c>
      <c r="H72" s="60">
        <v>0.52298234032018487</v>
      </c>
      <c r="I72" s="60">
        <v>0.52631407106545947</v>
      </c>
      <c r="J72" s="25">
        <f>IFERROR(I72/H72-1,"-")</f>
        <v>6.3706371867831013E-3</v>
      </c>
      <c r="K72" s="24">
        <f>IFERROR(I72-H72,"-")</f>
        <v>3.331730745274597E-3</v>
      </c>
      <c r="L72" s="25">
        <f>IFERROR(I72/I70,"-")</f>
        <v>0.62267328075370387</v>
      </c>
    </row>
    <row r="73" spans="2:12" x14ac:dyDescent="0.25">
      <c r="B73" s="281"/>
      <c r="C73" s="292" t="s">
        <v>41</v>
      </c>
      <c r="D73" s="26" t="s">
        <v>32</v>
      </c>
      <c r="E73" s="52">
        <v>3786</v>
      </c>
      <c r="F73" s="52">
        <v>4393</v>
      </c>
      <c r="G73" s="52">
        <v>6413</v>
      </c>
      <c r="H73" s="52">
        <v>6356</v>
      </c>
      <c r="I73" s="52">
        <v>6429</v>
      </c>
      <c r="J73" s="36">
        <f t="shared" si="8"/>
        <v>1.1485210824417891E-2</v>
      </c>
      <c r="K73" s="27">
        <f t="shared" si="9"/>
        <v>73</v>
      </c>
      <c r="L73" s="36">
        <f>I73/$I$73</f>
        <v>1</v>
      </c>
    </row>
    <row r="74" spans="2:12" x14ac:dyDescent="0.25">
      <c r="B74" s="281"/>
      <c r="C74" s="286"/>
      <c r="D74" s="4" t="s">
        <v>33</v>
      </c>
      <c r="E74" s="53">
        <v>2472</v>
      </c>
      <c r="F74" s="53">
        <v>2822</v>
      </c>
      <c r="G74" s="53">
        <v>4753</v>
      </c>
      <c r="H74" s="53">
        <v>4696</v>
      </c>
      <c r="I74" s="53">
        <v>4755</v>
      </c>
      <c r="J74" s="40">
        <f t="shared" si="8"/>
        <v>1.2563884156729044E-2</v>
      </c>
      <c r="K74" s="29">
        <f t="shared" si="9"/>
        <v>59</v>
      </c>
      <c r="L74" s="40">
        <f t="shared" ref="L74" si="14">I74/$I$73</f>
        <v>0.73961735884274382</v>
      </c>
    </row>
    <row r="75" spans="2:12" x14ac:dyDescent="0.25">
      <c r="B75" s="282"/>
      <c r="C75" s="287"/>
      <c r="D75" s="32" t="s">
        <v>34</v>
      </c>
      <c r="E75" s="33">
        <v>1314</v>
      </c>
      <c r="F75" s="33">
        <v>1571</v>
      </c>
      <c r="G75" s="33">
        <v>1660</v>
      </c>
      <c r="H75" s="33">
        <v>1660</v>
      </c>
      <c r="I75" s="33">
        <v>1674</v>
      </c>
      <c r="J75" s="34">
        <f>IFERROR(I75/H75-1,"-")</f>
        <v>8.4337349397589634E-3</v>
      </c>
      <c r="K75" s="33">
        <f>IFERROR(I75-H75,"-")</f>
        <v>14</v>
      </c>
      <c r="L75" s="65">
        <f>IFERROR(I75/I73,"-")</f>
        <v>0.26038264115725618</v>
      </c>
    </row>
    <row r="76" spans="2:12" x14ac:dyDescent="0.25"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48"/>
    </row>
    <row r="77" spans="2:12" ht="27" customHeight="1" x14ac:dyDescent="0.25">
      <c r="B77" s="278" t="s">
        <v>38</v>
      </c>
      <c r="C77" s="279"/>
      <c r="D77" s="279"/>
      <c r="E77" s="279"/>
      <c r="F77" s="279"/>
      <c r="G77" s="279"/>
      <c r="H77" s="279"/>
      <c r="I77" s="279"/>
      <c r="J77" s="279"/>
      <c r="K77" s="27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7B0F3-B176-45BB-86B4-591D8820420A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2504-D327-4FB7-8B23-19EA039CB5DC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0"/>
      <c r="D5" s="280"/>
      <c r="E5" s="280"/>
      <c r="F5" s="280"/>
      <c r="G5" s="280"/>
      <c r="H5" s="280"/>
      <c r="I5" s="280"/>
      <c r="K5" s="280" t="s">
        <v>271</v>
      </c>
      <c r="L5" s="280"/>
      <c r="M5" s="280"/>
      <c r="N5" s="280"/>
      <c r="O5" s="280"/>
      <c r="P5" s="280"/>
      <c r="Q5" s="280"/>
      <c r="R5" s="280"/>
    </row>
    <row r="6" spans="1:18" ht="6" customHeight="1" x14ac:dyDescent="0.25"/>
    <row r="7" spans="1:18" ht="15.75" x14ac:dyDescent="0.25">
      <c r="B7" s="144"/>
      <c r="C7" s="310" t="s">
        <v>45</v>
      </c>
      <c r="D7" s="311"/>
      <c r="E7" s="311"/>
      <c r="F7" s="311"/>
      <c r="G7" s="311"/>
      <c r="H7" s="311"/>
      <c r="I7" s="311"/>
    </row>
    <row r="8" spans="1:18" s="145" customFormat="1" ht="72" customHeight="1" x14ac:dyDescent="0.25">
      <c r="A8"/>
      <c r="B8" s="185"/>
      <c r="C8" s="171" t="s">
        <v>226</v>
      </c>
      <c r="D8" s="171" t="s">
        <v>227</v>
      </c>
      <c r="E8" s="171" t="s">
        <v>228</v>
      </c>
      <c r="F8" s="171" t="s">
        <v>229</v>
      </c>
      <c r="G8" s="171" t="s">
        <v>230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226</v>
      </c>
      <c r="M8" s="171" t="s">
        <v>227</v>
      </c>
      <c r="N8" s="171" t="s">
        <v>228</v>
      </c>
      <c r="O8" s="171" t="s">
        <v>229</v>
      </c>
      <c r="P8" s="171" t="s">
        <v>230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45</v>
      </c>
      <c r="C9" s="152"/>
      <c r="D9" s="152"/>
      <c r="E9" s="152"/>
      <c r="F9" s="152"/>
      <c r="G9" s="152"/>
      <c r="H9" s="153"/>
      <c r="I9" s="153"/>
      <c r="K9" s="154" t="s">
        <v>54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70</v>
      </c>
      <c r="C10" s="175">
        <v>154087</v>
      </c>
      <c r="D10" s="175">
        <v>447309</v>
      </c>
      <c r="E10" s="175">
        <v>500292</v>
      </c>
      <c r="F10" s="175">
        <v>521775</v>
      </c>
      <c r="G10" s="175">
        <v>509699</v>
      </c>
      <c r="H10" s="176">
        <f t="shared" ref="H10:H22" si="0">IFERROR(G10/F10-1,"-")</f>
        <v>-2.3144075511475237E-2</v>
      </c>
      <c r="I10" s="176">
        <f t="shared" ref="I10:I22" si="1">G10/G$10</f>
        <v>1</v>
      </c>
      <c r="K10" s="155" t="s">
        <v>70</v>
      </c>
      <c r="L10" s="175">
        <v>4233</v>
      </c>
      <c r="M10" s="175">
        <v>22878</v>
      </c>
      <c r="N10" s="175">
        <v>25226</v>
      </c>
      <c r="O10" s="175">
        <v>27463</v>
      </c>
      <c r="P10" s="175">
        <v>27371</v>
      </c>
      <c r="Q10" s="176">
        <f t="shared" ref="Q10:Q22" si="2">IFERROR(P10/O10-1,"-")</f>
        <v>-3.3499617667407389E-3</v>
      </c>
      <c r="R10" s="176">
        <f t="shared" ref="R10:R22" si="3">P10/P$10</f>
        <v>1</v>
      </c>
    </row>
    <row r="11" spans="1:18" x14ac:dyDescent="0.25">
      <c r="B11" s="158" t="s">
        <v>99</v>
      </c>
      <c r="C11" s="159">
        <v>81270</v>
      </c>
      <c r="D11" s="159">
        <v>108115</v>
      </c>
      <c r="E11" s="159">
        <v>125554</v>
      </c>
      <c r="F11" s="159">
        <v>125566</v>
      </c>
      <c r="G11" s="159">
        <v>114333</v>
      </c>
      <c r="H11" s="160">
        <f t="shared" si="0"/>
        <v>-8.945892996511795E-2</v>
      </c>
      <c r="I11" s="160">
        <f t="shared" si="1"/>
        <v>0.22431474262260667</v>
      </c>
      <c r="J11" s="81"/>
      <c r="K11" s="158" t="s">
        <v>99</v>
      </c>
      <c r="L11" s="159">
        <v>2095</v>
      </c>
      <c r="M11" s="159">
        <v>2066</v>
      </c>
      <c r="N11" s="159">
        <v>3574</v>
      </c>
      <c r="O11" s="159">
        <v>3207</v>
      </c>
      <c r="P11" s="159">
        <v>3028</v>
      </c>
      <c r="Q11" s="160">
        <f t="shared" si="2"/>
        <v>-5.5815403804178376E-2</v>
      </c>
      <c r="R11" s="160">
        <f t="shared" si="3"/>
        <v>0.11062803697343904</v>
      </c>
    </row>
    <row r="12" spans="1:18" x14ac:dyDescent="0.25">
      <c r="B12" s="162" t="s">
        <v>105</v>
      </c>
      <c r="C12" s="163">
        <v>44358</v>
      </c>
      <c r="D12" s="163">
        <v>40539</v>
      </c>
      <c r="E12" s="163">
        <v>53568</v>
      </c>
      <c r="F12" s="163">
        <v>53606</v>
      </c>
      <c r="G12" s="163">
        <v>42765</v>
      </c>
      <c r="H12" s="164">
        <f t="shared" si="0"/>
        <v>-0.20223482445994856</v>
      </c>
      <c r="I12" s="164">
        <f t="shared" si="1"/>
        <v>8.3902460079380181E-2</v>
      </c>
      <c r="J12" s="81"/>
      <c r="K12" s="162" t="s">
        <v>105</v>
      </c>
      <c r="L12" s="163">
        <v>1203</v>
      </c>
      <c r="M12" s="163">
        <v>1254</v>
      </c>
      <c r="N12" s="163">
        <v>2253</v>
      </c>
      <c r="O12" s="163">
        <v>2269</v>
      </c>
      <c r="P12" s="163">
        <v>1716</v>
      </c>
      <c r="Q12" s="164">
        <f t="shared" si="2"/>
        <v>-0.24371970030850598</v>
      </c>
      <c r="R12" s="164">
        <f t="shared" si="3"/>
        <v>6.2694092287457523E-2</v>
      </c>
    </row>
    <row r="13" spans="1:18" x14ac:dyDescent="0.25">
      <c r="B13" s="162" t="s">
        <v>102</v>
      </c>
      <c r="C13" s="163">
        <v>36912</v>
      </c>
      <c r="D13" s="163">
        <v>67576</v>
      </c>
      <c r="E13" s="163">
        <v>71986</v>
      </c>
      <c r="F13" s="163">
        <v>71960</v>
      </c>
      <c r="G13" s="163">
        <v>71568</v>
      </c>
      <c r="H13" s="164">
        <f t="shared" si="0"/>
        <v>-5.4474708171206032E-3</v>
      </c>
      <c r="I13" s="164">
        <f t="shared" si="1"/>
        <v>0.14041228254322649</v>
      </c>
      <c r="J13" s="81"/>
      <c r="K13" s="162" t="s">
        <v>102</v>
      </c>
      <c r="L13" s="163">
        <v>892</v>
      </c>
      <c r="M13" s="163">
        <v>812</v>
      </c>
      <c r="N13" s="163">
        <v>1321</v>
      </c>
      <c r="O13" s="163">
        <v>938</v>
      </c>
      <c r="P13" s="163">
        <v>1312</v>
      </c>
      <c r="Q13" s="164">
        <f t="shared" si="2"/>
        <v>0.3987206823027718</v>
      </c>
      <c r="R13" s="164">
        <f>P13/P$10</f>
        <v>4.7933944685981514E-2</v>
      </c>
    </row>
    <row r="14" spans="1:18" x14ac:dyDescent="0.25">
      <c r="B14" s="158" t="s">
        <v>109</v>
      </c>
      <c r="C14" s="159">
        <v>72817</v>
      </c>
      <c r="D14" s="159">
        <v>339194</v>
      </c>
      <c r="E14" s="159">
        <v>374738</v>
      </c>
      <c r="F14" s="159">
        <v>396209</v>
      </c>
      <c r="G14" s="159">
        <v>395366</v>
      </c>
      <c r="H14" s="160">
        <f t="shared" si="0"/>
        <v>-2.1276649445115536E-3</v>
      </c>
      <c r="I14" s="160">
        <f t="shared" si="1"/>
        <v>0.77568525737739336</v>
      </c>
      <c r="J14" s="81"/>
      <c r="K14" s="158" t="s">
        <v>109</v>
      </c>
      <c r="L14" s="159">
        <v>2138</v>
      </c>
      <c r="M14" s="159">
        <v>20812</v>
      </c>
      <c r="N14" s="159">
        <v>21652</v>
      </c>
      <c r="O14" s="159">
        <v>24256</v>
      </c>
      <c r="P14" s="159">
        <v>24343</v>
      </c>
      <c r="Q14" s="160">
        <f t="shared" si="2"/>
        <v>3.5867414248020868E-3</v>
      </c>
      <c r="R14" s="160">
        <f t="shared" si="3"/>
        <v>0.88937196302656096</v>
      </c>
    </row>
    <row r="15" spans="1:18" x14ac:dyDescent="0.25">
      <c r="B15" s="162" t="s">
        <v>112</v>
      </c>
      <c r="C15" s="163">
        <v>5816</v>
      </c>
      <c r="D15" s="163">
        <v>180845</v>
      </c>
      <c r="E15" s="163">
        <v>202660</v>
      </c>
      <c r="F15" s="163">
        <v>219612</v>
      </c>
      <c r="G15" s="163">
        <v>215915</v>
      </c>
      <c r="H15" s="164">
        <f t="shared" si="0"/>
        <v>-1.6834234923410407E-2</v>
      </c>
      <c r="I15" s="164">
        <f t="shared" si="1"/>
        <v>0.42361275968758033</v>
      </c>
      <c r="J15" s="81"/>
      <c r="K15" s="162" t="s">
        <v>112</v>
      </c>
      <c r="L15" s="163">
        <v>92</v>
      </c>
      <c r="M15" s="163">
        <v>9563</v>
      </c>
      <c r="N15" s="163">
        <v>10394</v>
      </c>
      <c r="O15" s="163">
        <v>12794</v>
      </c>
      <c r="P15" s="163">
        <v>12623</v>
      </c>
      <c r="Q15" s="164">
        <f t="shared" si="2"/>
        <v>-1.3365640143817359E-2</v>
      </c>
      <c r="R15" s="164">
        <f t="shared" si="3"/>
        <v>0.46118154250849441</v>
      </c>
    </row>
    <row r="16" spans="1:18" x14ac:dyDescent="0.25">
      <c r="B16" s="162" t="s">
        <v>115</v>
      </c>
      <c r="C16" s="163">
        <v>13556</v>
      </c>
      <c r="D16" s="163">
        <v>34731</v>
      </c>
      <c r="E16" s="163">
        <v>37067</v>
      </c>
      <c r="F16" s="163">
        <v>32973</v>
      </c>
      <c r="G16" s="163">
        <v>35571</v>
      </c>
      <c r="H16" s="164">
        <f t="shared" si="0"/>
        <v>7.8791738695296099E-2</v>
      </c>
      <c r="I16" s="164">
        <f t="shared" si="1"/>
        <v>6.9788247573567927E-2</v>
      </c>
      <c r="J16" s="81"/>
      <c r="K16" s="162" t="s">
        <v>115</v>
      </c>
      <c r="L16" s="163">
        <v>288</v>
      </c>
      <c r="M16" s="163">
        <v>1579</v>
      </c>
      <c r="N16" s="163">
        <v>1989</v>
      </c>
      <c r="O16" s="163">
        <v>1652</v>
      </c>
      <c r="P16" s="163">
        <v>1939</v>
      </c>
      <c r="Q16" s="164">
        <f t="shared" si="2"/>
        <v>0.17372881355932202</v>
      </c>
      <c r="R16" s="164">
        <f t="shared" si="3"/>
        <v>7.084140148332177E-2</v>
      </c>
    </row>
    <row r="17" spans="2:22" x14ac:dyDescent="0.25">
      <c r="B17" s="162" t="s">
        <v>118</v>
      </c>
      <c r="C17" s="163">
        <v>8694</v>
      </c>
      <c r="D17" s="163">
        <v>13469</v>
      </c>
      <c r="E17" s="163">
        <v>15055</v>
      </c>
      <c r="F17" s="163">
        <v>17117</v>
      </c>
      <c r="G17" s="163">
        <v>17192</v>
      </c>
      <c r="H17" s="164">
        <f t="shared" si="0"/>
        <v>4.381608926797842E-3</v>
      </c>
      <c r="I17" s="164">
        <f t="shared" si="1"/>
        <v>3.3729711064765674E-2</v>
      </c>
      <c r="J17" s="81"/>
      <c r="K17" s="162" t="s">
        <v>118</v>
      </c>
      <c r="L17" s="163">
        <v>461</v>
      </c>
      <c r="M17" s="163">
        <v>2320</v>
      </c>
      <c r="N17" s="163">
        <v>2172</v>
      </c>
      <c r="O17" s="163">
        <v>2002</v>
      </c>
      <c r="P17" s="163">
        <v>1998</v>
      </c>
      <c r="Q17" s="164">
        <f t="shared" si="2"/>
        <v>-1.9980019980020414E-3</v>
      </c>
      <c r="R17" s="164">
        <f t="shared" si="3"/>
        <v>7.2996967593438308E-2</v>
      </c>
    </row>
    <row r="18" spans="2:22" x14ac:dyDescent="0.25">
      <c r="B18" s="162" t="s">
        <v>125</v>
      </c>
      <c r="C18" s="163">
        <v>6387</v>
      </c>
      <c r="D18" s="163">
        <v>14209</v>
      </c>
      <c r="E18" s="163">
        <v>13666</v>
      </c>
      <c r="F18" s="163">
        <v>14398</v>
      </c>
      <c r="G18" s="163">
        <v>12419</v>
      </c>
      <c r="H18" s="164">
        <f t="shared" si="0"/>
        <v>-0.13744964578413665</v>
      </c>
      <c r="I18" s="164">
        <f t="shared" si="1"/>
        <v>2.4365360732510756E-2</v>
      </c>
      <c r="J18" s="81"/>
      <c r="K18" s="162" t="s">
        <v>125</v>
      </c>
      <c r="L18" s="163">
        <v>51</v>
      </c>
      <c r="M18" s="163">
        <v>752</v>
      </c>
      <c r="N18" s="163">
        <v>636</v>
      </c>
      <c r="O18" s="163">
        <v>581</v>
      </c>
      <c r="P18" s="163">
        <v>505</v>
      </c>
      <c r="Q18" s="164">
        <f t="shared" si="2"/>
        <v>-0.13080895008605853</v>
      </c>
      <c r="R18" s="164">
        <f t="shared" si="3"/>
        <v>1.8450184501845018E-2</v>
      </c>
    </row>
    <row r="19" spans="2:22" x14ac:dyDescent="0.25">
      <c r="B19" s="162" t="s">
        <v>121</v>
      </c>
      <c r="C19" s="163">
        <v>6736</v>
      </c>
      <c r="D19" s="163">
        <v>10709</v>
      </c>
      <c r="E19" s="163">
        <v>11600</v>
      </c>
      <c r="F19" s="163">
        <v>12021</v>
      </c>
      <c r="G19" s="163">
        <v>11092</v>
      </c>
      <c r="H19" s="164">
        <f t="shared" si="0"/>
        <v>-7.7281424174361568E-2</v>
      </c>
      <c r="I19" s="164">
        <f t="shared" si="1"/>
        <v>2.1761863374265989E-2</v>
      </c>
      <c r="J19" s="81"/>
      <c r="K19" s="162" t="s">
        <v>121</v>
      </c>
      <c r="L19" s="163">
        <v>105</v>
      </c>
      <c r="M19" s="163">
        <v>293</v>
      </c>
      <c r="N19" s="163">
        <v>465</v>
      </c>
      <c r="O19" s="163">
        <v>649</v>
      </c>
      <c r="P19" s="163">
        <v>378</v>
      </c>
      <c r="Q19" s="164">
        <f t="shared" si="2"/>
        <v>-0.41756548536209548</v>
      </c>
      <c r="R19" s="164">
        <f t="shared" si="3"/>
        <v>1.3810237112272113E-2</v>
      </c>
    </row>
    <row r="20" spans="2:22" x14ac:dyDescent="0.25">
      <c r="B20" s="162" t="s">
        <v>130</v>
      </c>
      <c r="C20" s="163">
        <v>301</v>
      </c>
      <c r="D20" s="163">
        <v>1140</v>
      </c>
      <c r="E20" s="163">
        <v>1395</v>
      </c>
      <c r="F20" s="163">
        <v>1364</v>
      </c>
      <c r="G20" s="163">
        <v>1300</v>
      </c>
      <c r="H20" s="164">
        <f t="shared" si="0"/>
        <v>-4.692082111436946E-2</v>
      </c>
      <c r="I20" s="164">
        <f t="shared" si="1"/>
        <v>2.5505249176474743E-3</v>
      </c>
      <c r="J20" s="81"/>
      <c r="K20" s="162" t="s">
        <v>130</v>
      </c>
      <c r="L20" s="163">
        <v>2</v>
      </c>
      <c r="M20" s="163">
        <v>23</v>
      </c>
      <c r="N20" s="163">
        <v>2</v>
      </c>
      <c r="O20" s="163">
        <v>6</v>
      </c>
      <c r="P20" s="163">
        <v>28</v>
      </c>
      <c r="Q20" s="164">
        <f t="shared" si="2"/>
        <v>3.666666666666667</v>
      </c>
      <c r="R20" s="164">
        <f t="shared" si="3"/>
        <v>1.0229805268349714E-3</v>
      </c>
    </row>
    <row r="21" spans="2:22" x14ac:dyDescent="0.25">
      <c r="B21" s="162" t="s">
        <v>133</v>
      </c>
      <c r="C21" s="163">
        <v>223</v>
      </c>
      <c r="D21" s="163">
        <v>816</v>
      </c>
      <c r="E21" s="163">
        <v>1048</v>
      </c>
      <c r="F21" s="163">
        <v>600</v>
      </c>
      <c r="G21" s="163">
        <v>731</v>
      </c>
      <c r="H21" s="164">
        <f t="shared" si="0"/>
        <v>0.21833333333333327</v>
      </c>
      <c r="I21" s="164">
        <f t="shared" si="1"/>
        <v>1.4341797806156182E-3</v>
      </c>
      <c r="J21" s="81"/>
      <c r="K21" s="162" t="s">
        <v>133</v>
      </c>
      <c r="L21" s="163">
        <v>4</v>
      </c>
      <c r="M21" s="163">
        <v>12</v>
      </c>
      <c r="N21" s="163">
        <v>13</v>
      </c>
      <c r="O21" s="163">
        <v>5</v>
      </c>
      <c r="P21" s="163">
        <v>25</v>
      </c>
      <c r="Q21" s="164">
        <f t="shared" si="2"/>
        <v>4</v>
      </c>
      <c r="R21" s="164">
        <f t="shared" si="3"/>
        <v>9.1337547038836727E-4</v>
      </c>
    </row>
    <row r="22" spans="2:22" x14ac:dyDescent="0.25">
      <c r="B22" s="167" t="s">
        <v>147</v>
      </c>
      <c r="C22" s="168">
        <f>C14-SUM(C15:C21)</f>
        <v>31104</v>
      </c>
      <c r="D22" s="168">
        <f>D14-SUM(D15:D21)</f>
        <v>83275</v>
      </c>
      <c r="E22" s="168">
        <f>E14-SUM(E15:E21)</f>
        <v>92247</v>
      </c>
      <c r="F22" s="168">
        <f>F14-SUM(F15:F21)</f>
        <v>98124</v>
      </c>
      <c r="G22" s="168">
        <f>G14-SUM(G15:G21)</f>
        <v>101146</v>
      </c>
      <c r="H22" s="169">
        <f t="shared" si="0"/>
        <v>3.0797766091883672E-2</v>
      </c>
      <c r="I22" s="169">
        <f t="shared" si="1"/>
        <v>0.19844261024643955</v>
      </c>
      <c r="J22" s="81"/>
      <c r="K22" s="167" t="s">
        <v>147</v>
      </c>
      <c r="L22" s="168">
        <f>L14-SUM(L15:L21)</f>
        <v>1135</v>
      </c>
      <c r="M22" s="168">
        <f>M14-SUM(M15:M21)</f>
        <v>6270</v>
      </c>
      <c r="N22" s="168">
        <f>N14-SUM(N15:N21)</f>
        <v>5981</v>
      </c>
      <c r="O22" s="168">
        <f>O14-SUM(O15:O21)</f>
        <v>6567</v>
      </c>
      <c r="P22" s="168">
        <f>P14-SUM(P15:P21)</f>
        <v>6847</v>
      </c>
      <c r="Q22" s="169">
        <f t="shared" si="2"/>
        <v>4.2637429572103036E-2</v>
      </c>
      <c r="R22" s="169">
        <f t="shared" si="3"/>
        <v>0.250155273829966</v>
      </c>
    </row>
    <row r="23" spans="2:22" x14ac:dyDescent="0.25">
      <c r="B23" s="154" t="s">
        <v>46</v>
      </c>
      <c r="C23" s="173"/>
      <c r="D23" s="173"/>
      <c r="E23" s="173"/>
      <c r="F23" s="173"/>
      <c r="G23" s="173"/>
      <c r="H23" s="174"/>
      <c r="I23" s="174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5" t="s">
        <v>70</v>
      </c>
      <c r="C24" s="175">
        <v>58548</v>
      </c>
      <c r="D24" s="175">
        <v>175095</v>
      </c>
      <c r="E24" s="175">
        <v>187749</v>
      </c>
      <c r="F24" s="175">
        <v>186497</v>
      </c>
      <c r="G24" s="175">
        <v>173896</v>
      </c>
      <c r="H24" s="176">
        <f t="shared" ref="H24:H36" si="4">IFERROR(G24/F24-1,"-")</f>
        <v>-6.7566770511053753E-2</v>
      </c>
      <c r="I24" s="176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8" t="s">
        <v>99</v>
      </c>
      <c r="C25" s="159">
        <v>28745</v>
      </c>
      <c r="D25" s="159">
        <v>23636</v>
      </c>
      <c r="E25" s="159">
        <v>24768</v>
      </c>
      <c r="F25" s="159">
        <v>21695</v>
      </c>
      <c r="G25" s="159">
        <v>16343</v>
      </c>
      <c r="H25" s="160">
        <f t="shared" si="4"/>
        <v>-0.24669278635630332</v>
      </c>
      <c r="I25" s="160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2" t="s">
        <v>105</v>
      </c>
      <c r="C26" s="163">
        <v>16147</v>
      </c>
      <c r="D26" s="163">
        <v>9892</v>
      </c>
      <c r="E26" s="163">
        <v>10381</v>
      </c>
      <c r="F26" s="163">
        <v>8706</v>
      </c>
      <c r="G26" s="163">
        <v>7214</v>
      </c>
      <c r="H26" s="164">
        <f t="shared" si="4"/>
        <v>-0.17137606248564208</v>
      </c>
      <c r="I26" s="164">
        <f t="shared" si="5"/>
        <v>1.4153451350699137E-2</v>
      </c>
    </row>
    <row r="27" spans="2:22" x14ac:dyDescent="0.25">
      <c r="B27" s="162" t="s">
        <v>102</v>
      </c>
      <c r="C27" s="163">
        <v>12598</v>
      </c>
      <c r="D27" s="163">
        <v>13744</v>
      </c>
      <c r="E27" s="163">
        <v>14387</v>
      </c>
      <c r="F27" s="163">
        <v>12989</v>
      </c>
      <c r="G27" s="163">
        <v>9129</v>
      </c>
      <c r="H27" s="164">
        <f t="shared" si="4"/>
        <v>-0.29717453229655866</v>
      </c>
      <c r="I27" s="164">
        <f t="shared" si="5"/>
        <v>1.7910570748618303E-2</v>
      </c>
    </row>
    <row r="28" spans="2:22" x14ac:dyDescent="0.25">
      <c r="B28" s="158" t="s">
        <v>109</v>
      </c>
      <c r="C28" s="159">
        <v>29803</v>
      </c>
      <c r="D28" s="159">
        <v>151459</v>
      </c>
      <c r="E28" s="159">
        <v>162981</v>
      </c>
      <c r="F28" s="159">
        <v>164802</v>
      </c>
      <c r="G28" s="159">
        <v>157553</v>
      </c>
      <c r="H28" s="160">
        <f t="shared" si="4"/>
        <v>-4.3986116673341291E-2</v>
      </c>
      <c r="I28" s="160">
        <f t="shared" si="5"/>
        <v>0.30910988642316345</v>
      </c>
    </row>
    <row r="29" spans="2:22" x14ac:dyDescent="0.25">
      <c r="B29" s="162" t="s">
        <v>112</v>
      </c>
      <c r="C29" s="163">
        <v>2639</v>
      </c>
      <c r="D29" s="163">
        <v>84874</v>
      </c>
      <c r="E29" s="163">
        <v>94663</v>
      </c>
      <c r="F29" s="163">
        <v>97679</v>
      </c>
      <c r="G29" s="163">
        <v>92452</v>
      </c>
      <c r="H29" s="164">
        <f t="shared" si="4"/>
        <v>-5.351201384125559E-2</v>
      </c>
      <c r="I29" s="164">
        <f t="shared" si="5"/>
        <v>0.18138548437411101</v>
      </c>
    </row>
    <row r="30" spans="2:22" x14ac:dyDescent="0.25">
      <c r="B30" s="162" t="s">
        <v>115</v>
      </c>
      <c r="C30" s="163">
        <v>6019</v>
      </c>
      <c r="D30" s="163">
        <v>17814</v>
      </c>
      <c r="E30" s="163">
        <v>17727</v>
      </c>
      <c r="F30" s="163">
        <v>15444</v>
      </c>
      <c r="G30" s="163">
        <v>15789</v>
      </c>
      <c r="H30" s="164">
        <f t="shared" si="4"/>
        <v>2.2338772338772239E-2</v>
      </c>
      <c r="I30" s="164">
        <f t="shared" si="5"/>
        <v>3.0977106095950748E-2</v>
      </c>
    </row>
    <row r="31" spans="2:22" x14ac:dyDescent="0.25">
      <c r="B31" s="162" t="s">
        <v>118</v>
      </c>
      <c r="C31" s="163">
        <v>3335</v>
      </c>
      <c r="D31" s="163">
        <v>4933</v>
      </c>
      <c r="E31" s="163">
        <v>4612</v>
      </c>
      <c r="F31" s="163">
        <v>3924</v>
      </c>
      <c r="G31" s="163">
        <v>3917</v>
      </c>
      <c r="H31" s="164">
        <f t="shared" si="4"/>
        <v>-1.7838939857288683E-3</v>
      </c>
      <c r="I31" s="164">
        <f t="shared" si="5"/>
        <v>7.6849277710962748E-3</v>
      </c>
    </row>
    <row r="32" spans="2:22" x14ac:dyDescent="0.25">
      <c r="B32" s="162" t="s">
        <v>125</v>
      </c>
      <c r="C32" s="163">
        <v>2688</v>
      </c>
      <c r="D32" s="163">
        <v>6923</v>
      </c>
      <c r="E32" s="163">
        <v>6270</v>
      </c>
      <c r="F32" s="163">
        <v>6193</v>
      </c>
      <c r="G32" s="163">
        <v>5238</v>
      </c>
      <c r="H32" s="164">
        <f t="shared" si="4"/>
        <v>-0.15420636202163729</v>
      </c>
      <c r="I32" s="164">
        <f t="shared" si="5"/>
        <v>1.0276653475874977E-2</v>
      </c>
    </row>
    <row r="33" spans="2:9" x14ac:dyDescent="0.25">
      <c r="B33" s="162" t="s">
        <v>121</v>
      </c>
      <c r="C33" s="163">
        <v>3911</v>
      </c>
      <c r="D33" s="163">
        <v>6048</v>
      </c>
      <c r="E33" s="163">
        <v>6021</v>
      </c>
      <c r="F33" s="163">
        <v>6388</v>
      </c>
      <c r="G33" s="163">
        <v>5521</v>
      </c>
      <c r="H33" s="164">
        <f t="shared" si="4"/>
        <v>-0.13572323105823414</v>
      </c>
      <c r="I33" s="164">
        <f t="shared" si="5"/>
        <v>1.083188313102439E-2</v>
      </c>
    </row>
    <row r="34" spans="2:9" x14ac:dyDescent="0.25">
      <c r="B34" s="162" t="s">
        <v>130</v>
      </c>
      <c r="C34" s="163">
        <v>53</v>
      </c>
      <c r="D34" s="163">
        <v>478</v>
      </c>
      <c r="E34" s="163">
        <v>509</v>
      </c>
      <c r="F34" s="163">
        <v>583</v>
      </c>
      <c r="G34" s="163">
        <v>625</v>
      </c>
      <c r="H34" s="164">
        <f t="shared" si="4"/>
        <v>7.2041166380788946E-2</v>
      </c>
      <c r="I34" s="164">
        <f t="shared" si="5"/>
        <v>1.2262139027151319E-3</v>
      </c>
    </row>
    <row r="35" spans="2:9" x14ac:dyDescent="0.25">
      <c r="B35" s="162" t="s">
        <v>133</v>
      </c>
      <c r="C35" s="163">
        <v>37</v>
      </c>
      <c r="D35" s="163">
        <v>342</v>
      </c>
      <c r="E35" s="163">
        <v>467</v>
      </c>
      <c r="F35" s="163">
        <v>260</v>
      </c>
      <c r="G35" s="163">
        <v>280</v>
      </c>
      <c r="H35" s="164">
        <f t="shared" si="4"/>
        <v>7.6923076923076872E-2</v>
      </c>
      <c r="I35" s="164">
        <f t="shared" si="5"/>
        <v>5.493438284163791E-4</v>
      </c>
    </row>
    <row r="36" spans="2:9" x14ac:dyDescent="0.25">
      <c r="B36" s="167" t="s">
        <v>147</v>
      </c>
      <c r="C36" s="168">
        <f>C28-SUM(C29:C35)</f>
        <v>11121</v>
      </c>
      <c r="D36" s="168">
        <f>D28-SUM(D29:D35)</f>
        <v>30047</v>
      </c>
      <c r="E36" s="168">
        <f>E28-SUM(E29:E35)</f>
        <v>32712</v>
      </c>
      <c r="F36" s="168">
        <f>F28-SUM(F29:F35)</f>
        <v>34331</v>
      </c>
      <c r="G36" s="168">
        <f>G28-SUM(G29:G35)</f>
        <v>33731</v>
      </c>
      <c r="H36" s="169">
        <f t="shared" si="4"/>
        <v>-1.7476915906906254E-2</v>
      </c>
      <c r="I36" s="169">
        <f t="shared" si="5"/>
        <v>6.617827384397458E-2</v>
      </c>
    </row>
    <row r="37" spans="2:9" x14ac:dyDescent="0.25">
      <c r="B37" s="154" t="s">
        <v>47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70</v>
      </c>
      <c r="C38" s="175">
        <v>22984</v>
      </c>
      <c r="D38" s="175">
        <v>115840</v>
      </c>
      <c r="E38" s="175">
        <v>128682</v>
      </c>
      <c r="F38" s="175">
        <v>134353</v>
      </c>
      <c r="G38" s="175">
        <v>139166</v>
      </c>
      <c r="H38" s="176">
        <f t="shared" ref="H38:H50" si="6">IFERROR(G38/F38-1,"-")</f>
        <v>3.5823539481812938E-2</v>
      </c>
      <c r="I38" s="176">
        <f t="shared" ref="I38:I50" si="7">G38/G$10</f>
        <v>0.27303565437640648</v>
      </c>
    </row>
    <row r="39" spans="2:9" x14ac:dyDescent="0.25">
      <c r="B39" s="158" t="s">
        <v>99</v>
      </c>
      <c r="C39" s="159">
        <v>6763</v>
      </c>
      <c r="D39" s="159">
        <v>12663</v>
      </c>
      <c r="E39" s="159">
        <v>12831</v>
      </c>
      <c r="F39" s="159">
        <v>12372</v>
      </c>
      <c r="G39" s="159">
        <v>11715</v>
      </c>
      <c r="H39" s="160">
        <f t="shared" si="6"/>
        <v>-5.3103782735208549E-2</v>
      </c>
      <c r="I39" s="160">
        <f t="shared" si="7"/>
        <v>2.2984153392492431E-2</v>
      </c>
    </row>
    <row r="40" spans="2:9" x14ac:dyDescent="0.25">
      <c r="B40" s="162" t="s">
        <v>105</v>
      </c>
      <c r="C40" s="163">
        <v>4483</v>
      </c>
      <c r="D40" s="163">
        <v>4867</v>
      </c>
      <c r="E40" s="163">
        <v>5796</v>
      </c>
      <c r="F40" s="163">
        <v>6089</v>
      </c>
      <c r="G40" s="163">
        <v>5119</v>
      </c>
      <c r="H40" s="164">
        <f t="shared" si="6"/>
        <v>-0.15930366234192805</v>
      </c>
      <c r="I40" s="164">
        <f t="shared" si="7"/>
        <v>1.0043182348798016E-2</v>
      </c>
    </row>
    <row r="41" spans="2:9" x14ac:dyDescent="0.25">
      <c r="B41" s="162" t="s">
        <v>102</v>
      </c>
      <c r="C41" s="163">
        <v>2280</v>
      </c>
      <c r="D41" s="163">
        <v>7796</v>
      </c>
      <c r="E41" s="163">
        <v>7035</v>
      </c>
      <c r="F41" s="163">
        <v>6283</v>
      </c>
      <c r="G41" s="163">
        <v>6596</v>
      </c>
      <c r="H41" s="164">
        <f t="shared" si="6"/>
        <v>4.9816966417316477E-2</v>
      </c>
      <c r="I41" s="164">
        <f t="shared" si="7"/>
        <v>1.2940971043694415E-2</v>
      </c>
    </row>
    <row r="42" spans="2:9" x14ac:dyDescent="0.25">
      <c r="B42" s="158" t="s">
        <v>109</v>
      </c>
      <c r="C42" s="159">
        <v>16221</v>
      </c>
      <c r="D42" s="159">
        <v>103177</v>
      </c>
      <c r="E42" s="159">
        <v>115851</v>
      </c>
      <c r="F42" s="159">
        <v>121981</v>
      </c>
      <c r="G42" s="159">
        <v>127451</v>
      </c>
      <c r="H42" s="160">
        <f t="shared" si="6"/>
        <v>4.4843049327354167E-2</v>
      </c>
      <c r="I42" s="160">
        <f t="shared" si="7"/>
        <v>0.25005150098391404</v>
      </c>
    </row>
    <row r="43" spans="2:9" x14ac:dyDescent="0.25">
      <c r="B43" s="162" t="s">
        <v>112</v>
      </c>
      <c r="C43" s="163">
        <v>1303</v>
      </c>
      <c r="D43" s="163">
        <v>63453</v>
      </c>
      <c r="E43" s="163">
        <v>71553</v>
      </c>
      <c r="F43" s="163">
        <v>77824</v>
      </c>
      <c r="G43" s="163">
        <v>79228</v>
      </c>
      <c r="H43" s="164">
        <f t="shared" si="6"/>
        <v>1.8040707236842035E-2</v>
      </c>
      <c r="I43" s="164">
        <f t="shared" si="7"/>
        <v>0.15544076013490316</v>
      </c>
    </row>
    <row r="44" spans="2:9" x14ac:dyDescent="0.25">
      <c r="B44" s="162" t="s">
        <v>115</v>
      </c>
      <c r="C44" s="163">
        <v>987</v>
      </c>
      <c r="D44" s="163">
        <v>2834</v>
      </c>
      <c r="E44" s="163">
        <v>3697</v>
      </c>
      <c r="F44" s="163">
        <v>2686</v>
      </c>
      <c r="G44" s="163">
        <v>3762</v>
      </c>
      <c r="H44" s="164">
        <f t="shared" si="6"/>
        <v>0.40059568131049894</v>
      </c>
      <c r="I44" s="164">
        <f t="shared" si="7"/>
        <v>7.3808267232229217E-3</v>
      </c>
    </row>
    <row r="45" spans="2:9" x14ac:dyDescent="0.25">
      <c r="B45" s="162" t="s">
        <v>118</v>
      </c>
      <c r="C45" s="163">
        <v>1353</v>
      </c>
      <c r="D45" s="163">
        <v>1867</v>
      </c>
      <c r="E45" s="163">
        <v>2210</v>
      </c>
      <c r="F45" s="163">
        <v>2508</v>
      </c>
      <c r="G45" s="163">
        <v>2558</v>
      </c>
      <c r="H45" s="164">
        <f t="shared" si="6"/>
        <v>1.9936204146730363E-2</v>
      </c>
      <c r="I45" s="164">
        <f t="shared" si="7"/>
        <v>5.0186482610324913E-3</v>
      </c>
    </row>
    <row r="46" spans="2:9" x14ac:dyDescent="0.25">
      <c r="B46" s="162" t="s">
        <v>125</v>
      </c>
      <c r="C46" s="163">
        <v>2340</v>
      </c>
      <c r="D46" s="163">
        <v>5000</v>
      </c>
      <c r="E46" s="163">
        <v>5044</v>
      </c>
      <c r="F46" s="163">
        <v>5039</v>
      </c>
      <c r="G46" s="163">
        <v>4538</v>
      </c>
      <c r="H46" s="164">
        <f t="shared" si="6"/>
        <v>-9.9424488985909942E-2</v>
      </c>
      <c r="I46" s="164">
        <f t="shared" si="7"/>
        <v>8.9032939048340302E-3</v>
      </c>
    </row>
    <row r="47" spans="2:9" x14ac:dyDescent="0.25">
      <c r="B47" s="162" t="s">
        <v>121</v>
      </c>
      <c r="C47" s="163">
        <v>1437</v>
      </c>
      <c r="D47" s="163">
        <v>3085</v>
      </c>
      <c r="E47" s="163">
        <v>3798</v>
      </c>
      <c r="F47" s="163">
        <v>3383</v>
      </c>
      <c r="G47" s="163">
        <v>3650</v>
      </c>
      <c r="H47" s="164">
        <f t="shared" si="6"/>
        <v>7.892403192432762E-2</v>
      </c>
      <c r="I47" s="164">
        <f t="shared" si="7"/>
        <v>7.16108919185637E-3</v>
      </c>
    </row>
    <row r="48" spans="2:9" x14ac:dyDescent="0.25">
      <c r="B48" s="162" t="s">
        <v>130</v>
      </c>
      <c r="C48" s="163">
        <v>197</v>
      </c>
      <c r="D48" s="163">
        <v>415</v>
      </c>
      <c r="E48" s="163">
        <v>629</v>
      </c>
      <c r="F48" s="163">
        <v>511</v>
      </c>
      <c r="G48" s="163">
        <v>444</v>
      </c>
      <c r="H48" s="164">
        <f t="shared" si="6"/>
        <v>-0.13111545988258322</v>
      </c>
      <c r="I48" s="164">
        <f t="shared" si="7"/>
        <v>8.7110235648882968E-4</v>
      </c>
    </row>
    <row r="49" spans="2:9" x14ac:dyDescent="0.25">
      <c r="B49" s="162" t="s">
        <v>133</v>
      </c>
      <c r="C49" s="163">
        <v>26</v>
      </c>
      <c r="D49" s="163">
        <v>177</v>
      </c>
      <c r="E49" s="163">
        <v>325</v>
      </c>
      <c r="F49" s="163">
        <v>148</v>
      </c>
      <c r="G49" s="163">
        <v>165</v>
      </c>
      <c r="H49" s="164">
        <f t="shared" si="6"/>
        <v>0.11486486486486491</v>
      </c>
      <c r="I49" s="164">
        <f t="shared" si="7"/>
        <v>3.2372047031679484E-4</v>
      </c>
    </row>
    <row r="50" spans="2:9" x14ac:dyDescent="0.25">
      <c r="B50" s="167" t="s">
        <v>147</v>
      </c>
      <c r="C50" s="168">
        <f>C42-SUM(C43:C49)</f>
        <v>8578</v>
      </c>
      <c r="D50" s="168">
        <f>D42-SUM(D43:D49)</f>
        <v>26346</v>
      </c>
      <c r="E50" s="168">
        <f>E42-SUM(E43:E49)</f>
        <v>28595</v>
      </c>
      <c r="F50" s="168">
        <f>F42-SUM(F43:F49)</f>
        <v>29882</v>
      </c>
      <c r="G50" s="168">
        <f>G42-SUM(G43:G49)</f>
        <v>33106</v>
      </c>
      <c r="H50" s="169">
        <f t="shared" si="6"/>
        <v>0.10789103808312706</v>
      </c>
      <c r="I50" s="169">
        <f t="shared" si="7"/>
        <v>6.4952059941259452E-2</v>
      </c>
    </row>
    <row r="51" spans="2:9" x14ac:dyDescent="0.25">
      <c r="B51" s="154" t="s">
        <v>48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70</v>
      </c>
      <c r="C52" s="175">
        <v>1691</v>
      </c>
      <c r="D52" s="175">
        <v>2772</v>
      </c>
      <c r="E52" s="175">
        <v>3279</v>
      </c>
      <c r="F52" s="175">
        <v>2702</v>
      </c>
      <c r="G52" s="175">
        <v>3626</v>
      </c>
      <c r="H52" s="176">
        <f t="shared" ref="H52:H64" si="8">IFERROR(G52/F52-1,"-")</f>
        <v>0.34196891191709855</v>
      </c>
      <c r="I52" s="176">
        <f t="shared" ref="I52:I64" si="9">G52/G$10</f>
        <v>7.1140025779921094E-3</v>
      </c>
    </row>
    <row r="53" spans="2:9" x14ac:dyDescent="0.25">
      <c r="B53" s="158" t="s">
        <v>99</v>
      </c>
      <c r="C53" s="159">
        <v>736</v>
      </c>
      <c r="D53" s="159">
        <v>548</v>
      </c>
      <c r="E53" s="159">
        <v>1481</v>
      </c>
      <c r="F53" s="159">
        <v>678</v>
      </c>
      <c r="G53" s="159">
        <v>932</v>
      </c>
      <c r="H53" s="160">
        <f t="shared" si="8"/>
        <v>0.37463126843657824</v>
      </c>
      <c r="I53" s="160">
        <f t="shared" si="9"/>
        <v>1.8285301717288047E-3</v>
      </c>
    </row>
    <row r="54" spans="2:9" x14ac:dyDescent="0.25">
      <c r="B54" s="162" t="s">
        <v>105</v>
      </c>
      <c r="C54" s="163">
        <v>378</v>
      </c>
      <c r="D54" s="163">
        <v>297</v>
      </c>
      <c r="E54" s="163">
        <v>1089</v>
      </c>
      <c r="F54" s="163">
        <v>386</v>
      </c>
      <c r="G54" s="163">
        <v>667</v>
      </c>
      <c r="H54" s="164">
        <f t="shared" si="8"/>
        <v>0.72797927461139889</v>
      </c>
      <c r="I54" s="164">
        <f t="shared" si="9"/>
        <v>1.3086154769775887E-3</v>
      </c>
    </row>
    <row r="55" spans="2:9" x14ac:dyDescent="0.25">
      <c r="B55" s="162" t="s">
        <v>102</v>
      </c>
      <c r="C55" s="163">
        <v>358</v>
      </c>
      <c r="D55" s="163">
        <v>251</v>
      </c>
      <c r="E55" s="163">
        <v>392</v>
      </c>
      <c r="F55" s="163">
        <v>292</v>
      </c>
      <c r="G55" s="163">
        <v>265</v>
      </c>
      <c r="H55" s="164">
        <f t="shared" si="8"/>
        <v>-9.2465753424657571E-2</v>
      </c>
      <c r="I55" s="164">
        <f t="shared" si="9"/>
        <v>5.1991469475121588E-4</v>
      </c>
    </row>
    <row r="56" spans="2:9" x14ac:dyDescent="0.25">
      <c r="B56" s="158" t="s">
        <v>109</v>
      </c>
      <c r="C56" s="159">
        <v>955</v>
      </c>
      <c r="D56" s="159">
        <v>2224</v>
      </c>
      <c r="E56" s="159">
        <v>1798</v>
      </c>
      <c r="F56" s="159">
        <v>2024</v>
      </c>
      <c r="G56" s="159">
        <v>2694</v>
      </c>
      <c r="H56" s="160">
        <f t="shared" si="8"/>
        <v>0.3310276679841897</v>
      </c>
      <c r="I56" s="160">
        <f t="shared" si="9"/>
        <v>5.2854724062633045E-3</v>
      </c>
    </row>
    <row r="57" spans="2:9" x14ac:dyDescent="0.25">
      <c r="B57" s="162" t="s">
        <v>112</v>
      </c>
      <c r="C57" s="163">
        <v>39</v>
      </c>
      <c r="D57" s="163">
        <v>1032</v>
      </c>
      <c r="E57" s="163">
        <v>813</v>
      </c>
      <c r="F57" s="163">
        <v>1447</v>
      </c>
      <c r="G57" s="163">
        <v>1083</v>
      </c>
      <c r="H57" s="164">
        <f t="shared" si="8"/>
        <v>-0.25155494125777467</v>
      </c>
      <c r="I57" s="164">
        <f t="shared" si="9"/>
        <v>2.1247834506247804E-3</v>
      </c>
    </row>
    <row r="58" spans="2:9" x14ac:dyDescent="0.25">
      <c r="B58" s="162" t="s">
        <v>115</v>
      </c>
      <c r="C58" s="163">
        <v>336</v>
      </c>
      <c r="D58" s="163">
        <v>351</v>
      </c>
      <c r="E58" s="163">
        <v>270</v>
      </c>
      <c r="F58" s="163">
        <v>145</v>
      </c>
      <c r="G58" s="163">
        <v>431</v>
      </c>
      <c r="H58" s="164">
        <f t="shared" si="8"/>
        <v>1.9724137931034482</v>
      </c>
      <c r="I58" s="164">
        <f t="shared" si="9"/>
        <v>8.4559710731235498E-4</v>
      </c>
    </row>
    <row r="59" spans="2:9" x14ac:dyDescent="0.25">
      <c r="B59" s="162" t="s">
        <v>118</v>
      </c>
      <c r="C59" s="163">
        <v>175</v>
      </c>
      <c r="D59" s="163">
        <v>127</v>
      </c>
      <c r="E59" s="163">
        <v>125</v>
      </c>
      <c r="F59" s="163">
        <v>70</v>
      </c>
      <c r="G59" s="163">
        <v>208</v>
      </c>
      <c r="H59" s="164">
        <f t="shared" si="8"/>
        <v>1.9714285714285715</v>
      </c>
      <c r="I59" s="164">
        <f t="shared" si="9"/>
        <v>4.0808398682359588E-4</v>
      </c>
    </row>
    <row r="60" spans="2:9" x14ac:dyDescent="0.25">
      <c r="B60" s="162" t="s">
        <v>125</v>
      </c>
      <c r="C60" s="163">
        <v>27</v>
      </c>
      <c r="D60" s="163">
        <v>47</v>
      </c>
      <c r="E60" s="163">
        <v>38</v>
      </c>
      <c r="F60" s="163">
        <v>13</v>
      </c>
      <c r="G60" s="163">
        <v>112</v>
      </c>
      <c r="H60" s="164">
        <f t="shared" si="8"/>
        <v>7.615384615384615</v>
      </c>
      <c r="I60" s="164">
        <f t="shared" si="9"/>
        <v>2.1973753136655163E-4</v>
      </c>
    </row>
    <row r="61" spans="2:9" x14ac:dyDescent="0.25">
      <c r="B61" s="162" t="s">
        <v>121</v>
      </c>
      <c r="C61" s="163">
        <v>28</v>
      </c>
      <c r="D61" s="163">
        <v>41</v>
      </c>
      <c r="E61" s="163">
        <v>34</v>
      </c>
      <c r="F61" s="163">
        <v>7</v>
      </c>
      <c r="G61" s="163">
        <v>60</v>
      </c>
      <c r="H61" s="164">
        <f t="shared" si="8"/>
        <v>7.5714285714285712</v>
      </c>
      <c r="I61" s="164">
        <f t="shared" si="9"/>
        <v>1.1771653466065266E-4</v>
      </c>
    </row>
    <row r="62" spans="2:9" x14ac:dyDescent="0.25">
      <c r="B62" s="162" t="s">
        <v>130</v>
      </c>
      <c r="C62" s="163">
        <v>7</v>
      </c>
      <c r="D62" s="163">
        <v>0</v>
      </c>
      <c r="E62" s="163">
        <v>6</v>
      </c>
      <c r="F62" s="163">
        <v>0</v>
      </c>
      <c r="G62" s="163">
        <v>2</v>
      </c>
      <c r="H62" s="164" t="str">
        <f t="shared" si="8"/>
        <v>-</v>
      </c>
      <c r="I62" s="164">
        <f t="shared" si="9"/>
        <v>3.9238844886884221E-6</v>
      </c>
    </row>
    <row r="63" spans="2:9" x14ac:dyDescent="0.25">
      <c r="B63" s="162" t="s">
        <v>133</v>
      </c>
      <c r="C63" s="163">
        <v>0</v>
      </c>
      <c r="D63" s="163">
        <v>1</v>
      </c>
      <c r="E63" s="163">
        <v>5</v>
      </c>
      <c r="F63" s="163">
        <v>1</v>
      </c>
      <c r="G63" s="163">
        <v>84</v>
      </c>
      <c r="H63" s="164">
        <f t="shared" si="8"/>
        <v>83</v>
      </c>
      <c r="I63" s="164">
        <f t="shared" si="9"/>
        <v>1.6480314852491374E-4</v>
      </c>
    </row>
    <row r="64" spans="2:9" x14ac:dyDescent="0.25">
      <c r="B64" s="167" t="s">
        <v>147</v>
      </c>
      <c r="C64" s="168">
        <f>C56-SUM(C57:C63)</f>
        <v>343</v>
      </c>
      <c r="D64" s="168">
        <f>D56-SUM(D57:D63)</f>
        <v>625</v>
      </c>
      <c r="E64" s="168">
        <f>E56-SUM(E57:E63)</f>
        <v>507</v>
      </c>
      <c r="F64" s="168">
        <f>F56-SUM(F57:F63)</f>
        <v>341</v>
      </c>
      <c r="G64" s="168">
        <f>G56-SUM(G57:G63)</f>
        <v>714</v>
      </c>
      <c r="H64" s="169">
        <f t="shared" si="8"/>
        <v>1.0938416422287389</v>
      </c>
      <c r="I64" s="169">
        <f t="shared" si="9"/>
        <v>1.4008267624617667E-3</v>
      </c>
    </row>
    <row r="65" spans="2:9" x14ac:dyDescent="0.25">
      <c r="B65" s="154" t="s">
        <v>49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70</v>
      </c>
      <c r="C66" s="175">
        <v>3642</v>
      </c>
      <c r="D66" s="175">
        <v>12239</v>
      </c>
      <c r="E66" s="175">
        <v>16696</v>
      </c>
      <c r="F66" s="175">
        <v>18571</v>
      </c>
      <c r="G66" s="175">
        <v>18511</v>
      </c>
      <c r="H66" s="176">
        <f t="shared" ref="H66:H78" si="10">IFERROR(G66/F66-1,"-")</f>
        <v>-3.230843788702864E-3</v>
      </c>
      <c r="I66" s="176">
        <f t="shared" ref="I66:I78" si="11">G66/G$10</f>
        <v>3.6317512885055692E-2</v>
      </c>
    </row>
    <row r="67" spans="2:9" x14ac:dyDescent="0.25">
      <c r="B67" s="158" t="s">
        <v>99</v>
      </c>
      <c r="C67" s="159">
        <v>2061</v>
      </c>
      <c r="D67" s="159">
        <v>2403</v>
      </c>
      <c r="E67" s="159">
        <v>8666</v>
      </c>
      <c r="F67" s="159">
        <v>8351</v>
      </c>
      <c r="G67" s="159">
        <v>6109</v>
      </c>
      <c r="H67" s="160">
        <f t="shared" si="10"/>
        <v>-0.26847084181535141</v>
      </c>
      <c r="I67" s="160">
        <f t="shared" si="11"/>
        <v>1.1985505170698785E-2</v>
      </c>
    </row>
    <row r="68" spans="2:9" x14ac:dyDescent="0.25">
      <c r="B68" s="162" t="s">
        <v>105</v>
      </c>
      <c r="C68" s="163">
        <v>1811</v>
      </c>
      <c r="D68" s="163">
        <v>2205</v>
      </c>
      <c r="E68" s="163">
        <v>6849</v>
      </c>
      <c r="F68" s="163">
        <v>6607</v>
      </c>
      <c r="G68" s="163">
        <v>2507</v>
      </c>
      <c r="H68" s="164">
        <f t="shared" si="10"/>
        <v>-0.6205539579234145</v>
      </c>
      <c r="I68" s="164">
        <f t="shared" si="11"/>
        <v>4.9185892065709367E-3</v>
      </c>
    </row>
    <row r="69" spans="2:9" x14ac:dyDescent="0.25">
      <c r="B69" s="162" t="s">
        <v>102</v>
      </c>
      <c r="C69" s="163">
        <v>250</v>
      </c>
      <c r="D69" s="163">
        <v>198</v>
      </c>
      <c r="E69" s="163">
        <v>1817</v>
      </c>
      <c r="F69" s="163">
        <v>1744</v>
      </c>
      <c r="G69" s="163">
        <v>3602</v>
      </c>
      <c r="H69" s="164">
        <f t="shared" si="10"/>
        <v>1.0653669724770642</v>
      </c>
      <c r="I69" s="164">
        <f t="shared" si="11"/>
        <v>7.0669159641278479E-3</v>
      </c>
    </row>
    <row r="70" spans="2:9" x14ac:dyDescent="0.25">
      <c r="B70" s="158" t="s">
        <v>109</v>
      </c>
      <c r="C70" s="159">
        <v>1581</v>
      </c>
      <c r="D70" s="159">
        <v>9836</v>
      </c>
      <c r="E70" s="159">
        <v>8030</v>
      </c>
      <c r="F70" s="159">
        <v>10220</v>
      </c>
      <c r="G70" s="159">
        <v>12402</v>
      </c>
      <c r="H70" s="160">
        <f t="shared" si="10"/>
        <v>0.21350293542074361</v>
      </c>
      <c r="I70" s="160">
        <f t="shared" si="11"/>
        <v>2.4332007714356906E-2</v>
      </c>
    </row>
    <row r="71" spans="2:9" x14ac:dyDescent="0.25">
      <c r="B71" s="162" t="s">
        <v>112</v>
      </c>
      <c r="C71" s="163">
        <v>331</v>
      </c>
      <c r="D71" s="163">
        <v>4487</v>
      </c>
      <c r="E71" s="163">
        <v>2239</v>
      </c>
      <c r="F71" s="163">
        <v>5502</v>
      </c>
      <c r="G71" s="163">
        <v>7224</v>
      </c>
      <c r="H71" s="164">
        <f t="shared" si="10"/>
        <v>0.31297709923664119</v>
      </c>
      <c r="I71" s="164">
        <f t="shared" si="11"/>
        <v>1.4173070773142581E-2</v>
      </c>
    </row>
    <row r="72" spans="2:9" x14ac:dyDescent="0.25">
      <c r="B72" s="162" t="s">
        <v>115</v>
      </c>
      <c r="C72" s="163">
        <v>130</v>
      </c>
      <c r="D72" s="163">
        <v>772</v>
      </c>
      <c r="E72" s="163">
        <v>1776</v>
      </c>
      <c r="F72" s="163">
        <v>513</v>
      </c>
      <c r="G72" s="163">
        <v>730</v>
      </c>
      <c r="H72" s="164">
        <f t="shared" si="10"/>
        <v>0.42300194931773882</v>
      </c>
      <c r="I72" s="164">
        <f t="shared" si="11"/>
        <v>1.432217838371274E-3</v>
      </c>
    </row>
    <row r="73" spans="2:9" x14ac:dyDescent="0.25">
      <c r="B73" s="162" t="s">
        <v>118</v>
      </c>
      <c r="C73" s="163">
        <v>248</v>
      </c>
      <c r="D73" s="163">
        <v>845</v>
      </c>
      <c r="E73" s="163">
        <v>477</v>
      </c>
      <c r="F73" s="163">
        <v>448</v>
      </c>
      <c r="G73" s="163">
        <v>937</v>
      </c>
      <c r="H73" s="164">
        <f t="shared" si="10"/>
        <v>1.0915178571428572</v>
      </c>
      <c r="I73" s="164">
        <f t="shared" si="11"/>
        <v>1.8383398829505257E-3</v>
      </c>
    </row>
    <row r="74" spans="2:9" x14ac:dyDescent="0.25">
      <c r="B74" s="162" t="s">
        <v>125</v>
      </c>
      <c r="C74" s="163">
        <v>250</v>
      </c>
      <c r="D74" s="163">
        <v>238</v>
      </c>
      <c r="E74" s="163">
        <v>171</v>
      </c>
      <c r="F74" s="163">
        <v>286</v>
      </c>
      <c r="G74" s="163">
        <v>371</v>
      </c>
      <c r="H74" s="164">
        <f t="shared" si="10"/>
        <v>0.2972027972027973</v>
      </c>
      <c r="I74" s="164">
        <f t="shared" si="11"/>
        <v>7.2788057265170229E-4</v>
      </c>
    </row>
    <row r="75" spans="2:9" x14ac:dyDescent="0.25">
      <c r="B75" s="162" t="s">
        <v>121</v>
      </c>
      <c r="C75" s="163">
        <v>82</v>
      </c>
      <c r="D75" s="163">
        <v>173</v>
      </c>
      <c r="E75" s="163">
        <v>148</v>
      </c>
      <c r="F75" s="163">
        <v>135</v>
      </c>
      <c r="G75" s="163">
        <v>211</v>
      </c>
      <c r="H75" s="164">
        <f t="shared" si="10"/>
        <v>0.56296296296296289</v>
      </c>
      <c r="I75" s="164">
        <f t="shared" si="11"/>
        <v>4.1396981355662851E-4</v>
      </c>
    </row>
    <row r="76" spans="2:9" x14ac:dyDescent="0.25">
      <c r="B76" s="162" t="s">
        <v>130</v>
      </c>
      <c r="C76" s="163">
        <v>0</v>
      </c>
      <c r="D76" s="163">
        <v>52</v>
      </c>
      <c r="E76" s="163">
        <v>0</v>
      </c>
      <c r="F76" s="163">
        <v>4</v>
      </c>
      <c r="G76" s="163">
        <v>13</v>
      </c>
      <c r="H76" s="164">
        <f t="shared" si="10"/>
        <v>2.25</v>
      </c>
      <c r="I76" s="164">
        <f t="shared" si="11"/>
        <v>2.5505249176474742E-5</v>
      </c>
    </row>
    <row r="77" spans="2:9" x14ac:dyDescent="0.25">
      <c r="B77" s="162" t="s">
        <v>133</v>
      </c>
      <c r="C77" s="163">
        <v>0</v>
      </c>
      <c r="D77" s="163">
        <v>88</v>
      </c>
      <c r="E77" s="163">
        <v>2</v>
      </c>
      <c r="F77" s="163">
        <v>23</v>
      </c>
      <c r="G77" s="163">
        <v>49</v>
      </c>
      <c r="H77" s="164">
        <f t="shared" si="10"/>
        <v>1.1304347826086958</v>
      </c>
      <c r="I77" s="164">
        <f t="shared" si="11"/>
        <v>9.6135169972866335E-5</v>
      </c>
    </row>
    <row r="78" spans="2:9" x14ac:dyDescent="0.25">
      <c r="B78" s="167" t="s">
        <v>147</v>
      </c>
      <c r="C78" s="168">
        <f>C70-SUM(C71:C77)</f>
        <v>540</v>
      </c>
      <c r="D78" s="168">
        <f>D70-SUM(D71:D77)</f>
        <v>3181</v>
      </c>
      <c r="E78" s="168">
        <f>E70-SUM(E71:E77)</f>
        <v>3217</v>
      </c>
      <c r="F78" s="168">
        <f>F70-SUM(F71:F77)</f>
        <v>3309</v>
      </c>
      <c r="G78" s="168">
        <f>G70-SUM(G71:G77)</f>
        <v>2867</v>
      </c>
      <c r="H78" s="169">
        <f t="shared" si="10"/>
        <v>-0.13357509821698399</v>
      </c>
      <c r="I78" s="169">
        <f t="shared" si="11"/>
        <v>5.6248884145348533E-3</v>
      </c>
    </row>
    <row r="79" spans="2:9" x14ac:dyDescent="0.25">
      <c r="B79" s="154" t="s">
        <v>50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70</v>
      </c>
      <c r="C80" s="175">
        <v>27009</v>
      </c>
      <c r="D80" s="175">
        <v>71256</v>
      </c>
      <c r="E80" s="175">
        <v>79915</v>
      </c>
      <c r="F80" s="175">
        <v>95487</v>
      </c>
      <c r="G80" s="175">
        <v>87271</v>
      </c>
      <c r="H80" s="176">
        <f t="shared" ref="H80:H92" si="12">IFERROR(G80/F80-1,"-")</f>
        <v>-8.6043126289442551E-2</v>
      </c>
      <c r="I80" s="176">
        <f t="shared" ref="I80:I92" si="13">G80/G$10</f>
        <v>0.17122066160616364</v>
      </c>
    </row>
    <row r="81" spans="2:9" x14ac:dyDescent="0.25">
      <c r="B81" s="158" t="s">
        <v>99</v>
      </c>
      <c r="C81" s="159">
        <v>16753</v>
      </c>
      <c r="D81" s="159">
        <v>41769</v>
      </c>
      <c r="E81" s="159">
        <v>45122</v>
      </c>
      <c r="F81" s="159">
        <v>50294</v>
      </c>
      <c r="G81" s="159">
        <v>44540</v>
      </c>
      <c r="H81" s="160">
        <f t="shared" si="12"/>
        <v>-0.11440728516324017</v>
      </c>
      <c r="I81" s="160">
        <f t="shared" si="13"/>
        <v>8.7384907563091155E-2</v>
      </c>
    </row>
    <row r="82" spans="2:9" x14ac:dyDescent="0.25">
      <c r="B82" s="162" t="s">
        <v>105</v>
      </c>
      <c r="C82" s="163">
        <v>6558</v>
      </c>
      <c r="D82" s="163">
        <v>9014</v>
      </c>
      <c r="E82" s="163">
        <v>13364</v>
      </c>
      <c r="F82" s="163">
        <v>16989</v>
      </c>
      <c r="G82" s="163">
        <v>10051</v>
      </c>
      <c r="H82" s="164">
        <f t="shared" si="12"/>
        <v>-0.40838189416681381</v>
      </c>
      <c r="I82" s="164">
        <f t="shared" si="13"/>
        <v>1.9719481497903663E-2</v>
      </c>
    </row>
    <row r="83" spans="2:9" x14ac:dyDescent="0.25">
      <c r="B83" s="162" t="s">
        <v>102</v>
      </c>
      <c r="C83" s="163">
        <v>10195</v>
      </c>
      <c r="D83" s="163">
        <v>32755</v>
      </c>
      <c r="E83" s="163">
        <v>31758</v>
      </c>
      <c r="F83" s="163">
        <v>33305</v>
      </c>
      <c r="G83" s="163">
        <v>34489</v>
      </c>
      <c r="H83" s="164">
        <f t="shared" si="12"/>
        <v>3.5550217685032193E-2</v>
      </c>
      <c r="I83" s="164">
        <f t="shared" si="13"/>
        <v>6.7665426065187495E-2</v>
      </c>
    </row>
    <row r="84" spans="2:9" x14ac:dyDescent="0.25">
      <c r="B84" s="158" t="s">
        <v>109</v>
      </c>
      <c r="C84" s="159">
        <v>10256</v>
      </c>
      <c r="D84" s="159">
        <v>29487</v>
      </c>
      <c r="E84" s="159">
        <v>34793</v>
      </c>
      <c r="F84" s="159">
        <v>45193</v>
      </c>
      <c r="G84" s="159">
        <v>42731</v>
      </c>
      <c r="H84" s="160">
        <f t="shared" si="12"/>
        <v>-5.447746332396608E-2</v>
      </c>
      <c r="I84" s="160">
        <f t="shared" si="13"/>
        <v>8.3835754043072475E-2</v>
      </c>
    </row>
    <row r="85" spans="2:9" x14ac:dyDescent="0.25">
      <c r="B85" s="162" t="s">
        <v>112</v>
      </c>
      <c r="C85" s="163">
        <v>699</v>
      </c>
      <c r="D85" s="163">
        <v>6823</v>
      </c>
      <c r="E85" s="163">
        <v>7422</v>
      </c>
      <c r="F85" s="163">
        <v>10364</v>
      </c>
      <c r="G85" s="163">
        <v>9826</v>
      </c>
      <c r="H85" s="164">
        <f t="shared" si="12"/>
        <v>-5.191045928213045E-2</v>
      </c>
      <c r="I85" s="164">
        <f t="shared" si="13"/>
        <v>1.9278044492926218E-2</v>
      </c>
    </row>
    <row r="86" spans="2:9" x14ac:dyDescent="0.25">
      <c r="B86" s="162" t="s">
        <v>115</v>
      </c>
      <c r="C86" s="163">
        <v>2689</v>
      </c>
      <c r="D86" s="163">
        <v>9694</v>
      </c>
      <c r="E86" s="163">
        <v>9600</v>
      </c>
      <c r="F86" s="163">
        <v>10676</v>
      </c>
      <c r="G86" s="163">
        <v>10888</v>
      </c>
      <c r="H86" s="164">
        <f t="shared" si="12"/>
        <v>1.9857624578493827E-2</v>
      </c>
      <c r="I86" s="164">
        <f t="shared" si="13"/>
        <v>2.1361627156419771E-2</v>
      </c>
    </row>
    <row r="87" spans="2:9" x14ac:dyDescent="0.25">
      <c r="B87" s="162" t="s">
        <v>118</v>
      </c>
      <c r="C87" s="163">
        <v>1342</v>
      </c>
      <c r="D87" s="163">
        <v>2061</v>
      </c>
      <c r="E87" s="163">
        <v>3029</v>
      </c>
      <c r="F87" s="163">
        <v>5693</v>
      </c>
      <c r="G87" s="163">
        <v>4340</v>
      </c>
      <c r="H87" s="164">
        <f t="shared" si="12"/>
        <v>-0.237660284559986</v>
      </c>
      <c r="I87" s="164">
        <f t="shared" si="13"/>
        <v>8.514829340453875E-3</v>
      </c>
    </row>
    <row r="88" spans="2:9" x14ac:dyDescent="0.25">
      <c r="B88" s="162" t="s">
        <v>125</v>
      </c>
      <c r="C88" s="163">
        <v>268</v>
      </c>
      <c r="D88" s="163">
        <v>622</v>
      </c>
      <c r="E88" s="163">
        <v>1018</v>
      </c>
      <c r="F88" s="163">
        <v>1717</v>
      </c>
      <c r="G88" s="163">
        <v>1007</v>
      </c>
      <c r="H88" s="164">
        <f t="shared" si="12"/>
        <v>-0.41351193942923703</v>
      </c>
      <c r="I88" s="164">
        <f t="shared" si="13"/>
        <v>1.9756758400546206E-3</v>
      </c>
    </row>
    <row r="89" spans="2:9" x14ac:dyDescent="0.25">
      <c r="B89" s="162" t="s">
        <v>121</v>
      </c>
      <c r="C89" s="163">
        <v>317</v>
      </c>
      <c r="D89" s="163">
        <v>447</v>
      </c>
      <c r="E89" s="163">
        <v>459</v>
      </c>
      <c r="F89" s="163">
        <v>784</v>
      </c>
      <c r="G89" s="163">
        <v>715</v>
      </c>
      <c r="H89" s="164">
        <f t="shared" si="12"/>
        <v>-8.8010204081632626E-2</v>
      </c>
      <c r="I89" s="164">
        <f t="shared" si="13"/>
        <v>1.4027887047061108E-3</v>
      </c>
    </row>
    <row r="90" spans="2:9" x14ac:dyDescent="0.25">
      <c r="B90" s="162" t="s">
        <v>130</v>
      </c>
      <c r="C90" s="163">
        <v>26</v>
      </c>
      <c r="D90" s="163">
        <v>112</v>
      </c>
      <c r="E90" s="163">
        <v>185</v>
      </c>
      <c r="F90" s="163">
        <v>153</v>
      </c>
      <c r="G90" s="163">
        <v>135</v>
      </c>
      <c r="H90" s="164">
        <f t="shared" si="12"/>
        <v>-0.11764705882352944</v>
      </c>
      <c r="I90" s="164">
        <f t="shared" si="13"/>
        <v>2.6486220298646849E-4</v>
      </c>
    </row>
    <row r="91" spans="2:9" x14ac:dyDescent="0.25">
      <c r="B91" s="162" t="s">
        <v>133</v>
      </c>
      <c r="C91" s="163">
        <v>102</v>
      </c>
      <c r="D91" s="163">
        <v>82</v>
      </c>
      <c r="E91" s="163">
        <v>168</v>
      </c>
      <c r="F91" s="163">
        <v>121</v>
      </c>
      <c r="G91" s="163">
        <v>65</v>
      </c>
      <c r="H91" s="164">
        <f t="shared" si="12"/>
        <v>-0.46280991735537191</v>
      </c>
      <c r="I91" s="164">
        <f t="shared" si="13"/>
        <v>1.2752624588237372E-4</v>
      </c>
    </row>
    <row r="92" spans="2:9" x14ac:dyDescent="0.25">
      <c r="B92" s="167" t="s">
        <v>147</v>
      </c>
      <c r="C92" s="168">
        <f>C84-SUM(C85:C91)</f>
        <v>4813</v>
      </c>
      <c r="D92" s="168">
        <f>D84-SUM(D85:D91)</f>
        <v>9646</v>
      </c>
      <c r="E92" s="168">
        <f>E84-SUM(E85:E91)</f>
        <v>12912</v>
      </c>
      <c r="F92" s="168">
        <f>F84-SUM(F85:F91)</f>
        <v>15685</v>
      </c>
      <c r="G92" s="168">
        <f>G84-SUM(G85:G91)</f>
        <v>15755</v>
      </c>
      <c r="H92" s="169">
        <f t="shared" si="12"/>
        <v>4.4628626075868816E-3</v>
      </c>
      <c r="I92" s="169">
        <f t="shared" si="13"/>
        <v>3.0910400059643045E-2</v>
      </c>
    </row>
    <row r="93" spans="2:9" x14ac:dyDescent="0.25">
      <c r="B93" s="154" t="s">
        <v>51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70</v>
      </c>
      <c r="C94" s="175">
        <v>2578</v>
      </c>
      <c r="D94" s="175">
        <v>4491</v>
      </c>
      <c r="E94" s="175">
        <v>4369</v>
      </c>
      <c r="F94" s="175">
        <v>4153</v>
      </c>
      <c r="G94" s="175">
        <v>4247</v>
      </c>
      <c r="H94" s="176">
        <f t="shared" ref="H94:H106" si="14">IFERROR(G94/F94-1,"-")</f>
        <v>2.2634240308210929E-2</v>
      </c>
      <c r="I94" s="176">
        <f t="shared" ref="I94:I106" si="15">G94/G$10</f>
        <v>8.332368711729864E-3</v>
      </c>
    </row>
    <row r="95" spans="2:9" x14ac:dyDescent="0.25">
      <c r="B95" s="158" t="s">
        <v>99</v>
      </c>
      <c r="C95" s="159">
        <v>1946</v>
      </c>
      <c r="D95" s="159">
        <v>3449</v>
      </c>
      <c r="E95" s="159">
        <v>3376</v>
      </c>
      <c r="F95" s="159">
        <v>3115</v>
      </c>
      <c r="G95" s="159">
        <v>3157</v>
      </c>
      <c r="H95" s="160">
        <f t="shared" si="14"/>
        <v>1.348314606741563E-2</v>
      </c>
      <c r="I95" s="160">
        <f t="shared" si="15"/>
        <v>6.1938516653946745E-3</v>
      </c>
    </row>
    <row r="96" spans="2:9" x14ac:dyDescent="0.25">
      <c r="B96" s="162" t="s">
        <v>105</v>
      </c>
      <c r="C96" s="163">
        <v>1108</v>
      </c>
      <c r="D96" s="163">
        <v>1677</v>
      </c>
      <c r="E96" s="163">
        <v>820</v>
      </c>
      <c r="F96" s="163">
        <v>759</v>
      </c>
      <c r="G96" s="163">
        <v>1039</v>
      </c>
      <c r="H96" s="164">
        <f t="shared" si="14"/>
        <v>0.36890645586297754</v>
      </c>
      <c r="I96" s="164">
        <f t="shared" si="15"/>
        <v>2.0384579918736353E-3</v>
      </c>
    </row>
    <row r="97" spans="2:9" x14ac:dyDescent="0.25">
      <c r="B97" s="162" t="s">
        <v>102</v>
      </c>
      <c r="C97" s="163">
        <v>838</v>
      </c>
      <c r="D97" s="163">
        <v>1772</v>
      </c>
      <c r="E97" s="163">
        <v>2556</v>
      </c>
      <c r="F97" s="163">
        <v>2356</v>
      </c>
      <c r="G97" s="163">
        <v>2118</v>
      </c>
      <c r="H97" s="164">
        <f t="shared" si="14"/>
        <v>-0.10101867572156198</v>
      </c>
      <c r="I97" s="164">
        <f t="shared" si="15"/>
        <v>4.1553936735210387E-3</v>
      </c>
    </row>
    <row r="98" spans="2:9" x14ac:dyDescent="0.25">
      <c r="B98" s="158" t="s">
        <v>109</v>
      </c>
      <c r="C98" s="159">
        <v>632</v>
      </c>
      <c r="D98" s="159">
        <v>1042</v>
      </c>
      <c r="E98" s="159">
        <v>993</v>
      </c>
      <c r="F98" s="159">
        <v>1038</v>
      </c>
      <c r="G98" s="159">
        <v>1090</v>
      </c>
      <c r="H98" s="160">
        <f t="shared" si="14"/>
        <v>5.0096339113680166E-2</v>
      </c>
      <c r="I98" s="160">
        <f t="shared" si="15"/>
        <v>2.13851704633519E-3</v>
      </c>
    </row>
    <row r="99" spans="2:9" x14ac:dyDescent="0.25">
      <c r="B99" s="162" t="s">
        <v>112</v>
      </c>
      <c r="C99" s="163">
        <v>27</v>
      </c>
      <c r="D99" s="163">
        <v>148</v>
      </c>
      <c r="E99" s="163">
        <v>140</v>
      </c>
      <c r="F99" s="163">
        <v>113</v>
      </c>
      <c r="G99" s="163">
        <v>120</v>
      </c>
      <c r="H99" s="164">
        <f t="shared" si="14"/>
        <v>6.1946902654867353E-2</v>
      </c>
      <c r="I99" s="164">
        <f t="shared" si="15"/>
        <v>2.3543306932130532E-4</v>
      </c>
    </row>
    <row r="100" spans="2:9" x14ac:dyDescent="0.25">
      <c r="B100" s="162" t="s">
        <v>115</v>
      </c>
      <c r="C100" s="163">
        <v>124</v>
      </c>
      <c r="D100" s="163">
        <v>202</v>
      </c>
      <c r="E100" s="163">
        <v>150</v>
      </c>
      <c r="F100" s="163">
        <v>178</v>
      </c>
      <c r="G100" s="163">
        <v>155</v>
      </c>
      <c r="H100" s="164">
        <f t="shared" si="14"/>
        <v>-0.1292134831460674</v>
      </c>
      <c r="I100" s="164">
        <f t="shared" si="15"/>
        <v>3.0410104787335272E-4</v>
      </c>
    </row>
    <row r="101" spans="2:9" x14ac:dyDescent="0.25">
      <c r="B101" s="162" t="s">
        <v>118</v>
      </c>
      <c r="C101" s="163">
        <v>165</v>
      </c>
      <c r="D101" s="163">
        <v>129</v>
      </c>
      <c r="E101" s="163">
        <v>155</v>
      </c>
      <c r="F101" s="163">
        <v>126</v>
      </c>
      <c r="G101" s="163">
        <v>142</v>
      </c>
      <c r="H101" s="164">
        <f t="shared" si="14"/>
        <v>0.12698412698412698</v>
      </c>
      <c r="I101" s="164">
        <f t="shared" si="15"/>
        <v>2.7859579869687797E-4</v>
      </c>
    </row>
    <row r="102" spans="2:9" x14ac:dyDescent="0.25">
      <c r="B102" s="162" t="s">
        <v>125</v>
      </c>
      <c r="C102" s="163">
        <v>18</v>
      </c>
      <c r="D102" s="163">
        <v>93</v>
      </c>
      <c r="E102" s="163">
        <v>33</v>
      </c>
      <c r="F102" s="163">
        <v>43</v>
      </c>
      <c r="G102" s="163">
        <v>34</v>
      </c>
      <c r="H102" s="164">
        <f t="shared" si="14"/>
        <v>-0.20930232558139539</v>
      </c>
      <c r="I102" s="164">
        <f t="shared" si="15"/>
        <v>6.6706036307703176E-5</v>
      </c>
    </row>
    <row r="103" spans="2:9" x14ac:dyDescent="0.25">
      <c r="B103" s="162" t="s">
        <v>121</v>
      </c>
      <c r="C103" s="163">
        <v>29</v>
      </c>
      <c r="D103" s="163">
        <v>33</v>
      </c>
      <c r="E103" s="163">
        <v>37</v>
      </c>
      <c r="F103" s="163">
        <v>21</v>
      </c>
      <c r="G103" s="163">
        <v>21</v>
      </c>
      <c r="H103" s="164">
        <f t="shared" si="14"/>
        <v>0</v>
      </c>
      <c r="I103" s="164">
        <f t="shared" si="15"/>
        <v>4.1200787131228434E-5</v>
      </c>
    </row>
    <row r="104" spans="2:9" x14ac:dyDescent="0.25">
      <c r="B104" s="162" t="s">
        <v>130</v>
      </c>
      <c r="C104" s="163">
        <v>0</v>
      </c>
      <c r="D104" s="163">
        <v>7</v>
      </c>
      <c r="E104" s="163">
        <v>2</v>
      </c>
      <c r="F104" s="163">
        <v>47</v>
      </c>
      <c r="G104" s="163">
        <v>2</v>
      </c>
      <c r="H104" s="164">
        <f t="shared" si="14"/>
        <v>-0.95744680851063835</v>
      </c>
      <c r="I104" s="164">
        <f t="shared" si="15"/>
        <v>3.9238844886884221E-6</v>
      </c>
    </row>
    <row r="105" spans="2:9" x14ac:dyDescent="0.25">
      <c r="B105" s="162" t="s">
        <v>133</v>
      </c>
      <c r="C105" s="163">
        <v>6</v>
      </c>
      <c r="D105" s="163">
        <v>23</v>
      </c>
      <c r="E105" s="163">
        <v>9</v>
      </c>
      <c r="F105" s="163">
        <v>0</v>
      </c>
      <c r="G105" s="163">
        <v>6</v>
      </c>
      <c r="H105" s="164" t="str">
        <f t="shared" si="14"/>
        <v>-</v>
      </c>
      <c r="I105" s="164">
        <f t="shared" si="15"/>
        <v>1.1771653466065265E-5</v>
      </c>
    </row>
    <row r="106" spans="2:9" x14ac:dyDescent="0.25">
      <c r="B106" s="167" t="s">
        <v>147</v>
      </c>
      <c r="C106" s="168">
        <f>C98-SUM(C99:C105)</f>
        <v>263</v>
      </c>
      <c r="D106" s="168">
        <f>D98-SUM(D99:D105)</f>
        <v>407</v>
      </c>
      <c r="E106" s="168">
        <f>E98-SUM(E99:E105)</f>
        <v>467</v>
      </c>
      <c r="F106" s="168">
        <f>F98-SUM(F99:F105)</f>
        <v>510</v>
      </c>
      <c r="G106" s="168">
        <f>G98-SUM(G99:G105)</f>
        <v>610</v>
      </c>
      <c r="H106" s="169">
        <f t="shared" si="14"/>
        <v>0.19607843137254899</v>
      </c>
      <c r="I106" s="169">
        <f t="shared" si="15"/>
        <v>1.1967847690499687E-3</v>
      </c>
    </row>
    <row r="107" spans="2:9" x14ac:dyDescent="0.25">
      <c r="B107" s="154" t="s">
        <v>52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70</v>
      </c>
      <c r="C108" s="175">
        <v>13872</v>
      </c>
      <c r="D108" s="175">
        <v>16290</v>
      </c>
      <c r="E108" s="175">
        <v>24851</v>
      </c>
      <c r="F108" s="175">
        <v>23158</v>
      </c>
      <c r="G108" s="175">
        <v>23497</v>
      </c>
      <c r="H108" s="176">
        <f t="shared" ref="H108:H120" si="16">IFERROR(G108/F108-1,"-")</f>
        <v>1.4638569824682701E-2</v>
      </c>
      <c r="I108" s="176">
        <f t="shared" ref="I108:I120" si="17">G108/G$10</f>
        <v>4.6099756915355929E-2</v>
      </c>
    </row>
    <row r="109" spans="2:9" x14ac:dyDescent="0.25">
      <c r="B109" s="158" t="s">
        <v>99</v>
      </c>
      <c r="C109" s="159">
        <v>7901</v>
      </c>
      <c r="D109" s="159">
        <v>4166</v>
      </c>
      <c r="E109" s="159">
        <v>5564</v>
      </c>
      <c r="F109" s="159">
        <v>6035</v>
      </c>
      <c r="G109" s="159">
        <v>5708</v>
      </c>
      <c r="H109" s="160">
        <f t="shared" si="16"/>
        <v>-5.4183927091963513E-2</v>
      </c>
      <c r="I109" s="160">
        <f t="shared" si="17"/>
        <v>1.1198766330716757E-2</v>
      </c>
    </row>
    <row r="110" spans="2:9" x14ac:dyDescent="0.25">
      <c r="B110" s="162" t="s">
        <v>105</v>
      </c>
      <c r="C110" s="163">
        <v>3656</v>
      </c>
      <c r="D110" s="163">
        <v>1000</v>
      </c>
      <c r="E110" s="163">
        <v>2087</v>
      </c>
      <c r="F110" s="163">
        <v>2245</v>
      </c>
      <c r="G110" s="163">
        <v>2139</v>
      </c>
      <c r="H110" s="164">
        <f t="shared" si="16"/>
        <v>-4.7216035634743858E-2</v>
      </c>
      <c r="I110" s="164">
        <f t="shared" si="17"/>
        <v>4.1965944606522677E-3</v>
      </c>
    </row>
    <row r="111" spans="2:9" x14ac:dyDescent="0.25">
      <c r="B111" s="162" t="s">
        <v>102</v>
      </c>
      <c r="C111" s="163">
        <v>4245</v>
      </c>
      <c r="D111" s="163">
        <v>3166</v>
      </c>
      <c r="E111" s="163">
        <v>3477</v>
      </c>
      <c r="F111" s="163">
        <v>3790</v>
      </c>
      <c r="G111" s="163">
        <v>3569</v>
      </c>
      <c r="H111" s="164">
        <f t="shared" si="16"/>
        <v>-5.8311345646438029E-2</v>
      </c>
      <c r="I111" s="164">
        <f t="shared" si="17"/>
        <v>7.0021718700644889E-3</v>
      </c>
    </row>
    <row r="112" spans="2:9" x14ac:dyDescent="0.25">
      <c r="B112" s="158" t="s">
        <v>109</v>
      </c>
      <c r="C112" s="159">
        <v>5971</v>
      </c>
      <c r="D112" s="159">
        <v>12124</v>
      </c>
      <c r="E112" s="159">
        <v>19287</v>
      </c>
      <c r="F112" s="159">
        <v>17123</v>
      </c>
      <c r="G112" s="159">
        <v>17789</v>
      </c>
      <c r="H112" s="160">
        <f t="shared" si="16"/>
        <v>3.8895053436897697E-2</v>
      </c>
      <c r="I112" s="160">
        <f t="shared" si="17"/>
        <v>3.490099058463917E-2</v>
      </c>
    </row>
    <row r="113" spans="2:9" x14ac:dyDescent="0.25">
      <c r="B113" s="162" t="s">
        <v>112</v>
      </c>
      <c r="C113" s="163">
        <v>504</v>
      </c>
      <c r="D113" s="163">
        <v>8496</v>
      </c>
      <c r="E113" s="163">
        <v>12950</v>
      </c>
      <c r="F113" s="163">
        <v>11619</v>
      </c>
      <c r="G113" s="163">
        <v>11404</v>
      </c>
      <c r="H113" s="164">
        <f t="shared" si="16"/>
        <v>-1.8504174197435219E-2</v>
      </c>
      <c r="I113" s="164">
        <f t="shared" si="17"/>
        <v>2.2373989354501383E-2</v>
      </c>
    </row>
    <row r="114" spans="2:9" x14ac:dyDescent="0.25">
      <c r="B114" s="162" t="s">
        <v>115</v>
      </c>
      <c r="C114" s="163">
        <v>2266</v>
      </c>
      <c r="D114" s="163">
        <v>269</v>
      </c>
      <c r="E114" s="163">
        <v>725</v>
      </c>
      <c r="F114" s="163">
        <v>598</v>
      </c>
      <c r="G114" s="163">
        <v>831</v>
      </c>
      <c r="H114" s="164">
        <f t="shared" si="16"/>
        <v>0.38963210702341144</v>
      </c>
      <c r="I114" s="164">
        <f t="shared" si="17"/>
        <v>1.6303740050500394E-3</v>
      </c>
    </row>
    <row r="115" spans="2:9" x14ac:dyDescent="0.25">
      <c r="B115" s="162" t="s">
        <v>118</v>
      </c>
      <c r="C115" s="163">
        <v>731</v>
      </c>
      <c r="D115" s="163">
        <v>439</v>
      </c>
      <c r="E115" s="163">
        <v>1079</v>
      </c>
      <c r="F115" s="163">
        <v>1057</v>
      </c>
      <c r="G115" s="163">
        <v>1345</v>
      </c>
      <c r="H115" s="164">
        <f t="shared" si="16"/>
        <v>0.27246925260170296</v>
      </c>
      <c r="I115" s="164">
        <f t="shared" si="17"/>
        <v>2.6388123186429639E-3</v>
      </c>
    </row>
    <row r="116" spans="2:9" x14ac:dyDescent="0.25">
      <c r="B116" s="162" t="s">
        <v>125</v>
      </c>
      <c r="C116" s="163">
        <v>615</v>
      </c>
      <c r="D116" s="163">
        <v>306</v>
      </c>
      <c r="E116" s="163">
        <v>292</v>
      </c>
      <c r="F116" s="163">
        <v>239</v>
      </c>
      <c r="G116" s="163">
        <v>371</v>
      </c>
      <c r="H116" s="164">
        <f t="shared" si="16"/>
        <v>0.55230125523012563</v>
      </c>
      <c r="I116" s="164">
        <f t="shared" si="17"/>
        <v>7.2788057265170229E-4</v>
      </c>
    </row>
    <row r="117" spans="2:9" x14ac:dyDescent="0.25">
      <c r="B117" s="162" t="s">
        <v>121</v>
      </c>
      <c r="C117" s="163">
        <v>669</v>
      </c>
      <c r="D117" s="163">
        <v>229</v>
      </c>
      <c r="E117" s="163">
        <v>287</v>
      </c>
      <c r="F117" s="163">
        <v>333</v>
      </c>
      <c r="G117" s="163">
        <v>296</v>
      </c>
      <c r="H117" s="164">
        <f t="shared" si="16"/>
        <v>-0.11111111111111116</v>
      </c>
      <c r="I117" s="164">
        <f t="shared" si="17"/>
        <v>5.8073490432588649E-4</v>
      </c>
    </row>
    <row r="118" spans="2:9" x14ac:dyDescent="0.25">
      <c r="B118" s="162" t="s">
        <v>130</v>
      </c>
      <c r="C118" s="163">
        <v>10</v>
      </c>
      <c r="D118" s="163">
        <v>12</v>
      </c>
      <c r="E118" s="163">
        <v>14</v>
      </c>
      <c r="F118" s="163">
        <v>13</v>
      </c>
      <c r="G118" s="163">
        <v>20</v>
      </c>
      <c r="H118" s="164">
        <f t="shared" si="16"/>
        <v>0.53846153846153855</v>
      </c>
      <c r="I118" s="164">
        <f t="shared" si="17"/>
        <v>3.9238844886884223E-5</v>
      </c>
    </row>
    <row r="119" spans="2:9" x14ac:dyDescent="0.25">
      <c r="B119" s="162" t="s">
        <v>133</v>
      </c>
      <c r="C119" s="163">
        <v>15</v>
      </c>
      <c r="D119" s="163">
        <v>20</v>
      </c>
      <c r="E119" s="163">
        <v>15</v>
      </c>
      <c r="F119" s="163">
        <v>13</v>
      </c>
      <c r="G119" s="163">
        <v>29</v>
      </c>
      <c r="H119" s="164">
        <f t="shared" si="16"/>
        <v>1.2307692307692308</v>
      </c>
      <c r="I119" s="164">
        <f t="shared" si="17"/>
        <v>5.6896325085982119E-5</v>
      </c>
    </row>
    <row r="120" spans="2:9" x14ac:dyDescent="0.25">
      <c r="B120" s="167" t="s">
        <v>147</v>
      </c>
      <c r="C120" s="168">
        <f>C112-SUM(C113:C119)</f>
        <v>1161</v>
      </c>
      <c r="D120" s="168">
        <f>D112-SUM(D113:D119)</f>
        <v>2353</v>
      </c>
      <c r="E120" s="168">
        <f>E112-SUM(E113:E119)</f>
        <v>3925</v>
      </c>
      <c r="F120" s="168">
        <f>F112-SUM(F113:F119)</f>
        <v>3251</v>
      </c>
      <c r="G120" s="168">
        <f>G112-SUM(G113:G119)</f>
        <v>3493</v>
      </c>
      <c r="H120" s="169">
        <f t="shared" si="16"/>
        <v>7.4438634266379644E-2</v>
      </c>
      <c r="I120" s="169">
        <f t="shared" si="17"/>
        <v>6.8530642594943287E-3</v>
      </c>
    </row>
    <row r="121" spans="2:9" x14ac:dyDescent="0.25">
      <c r="B121" s="154" t="s">
        <v>53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70</v>
      </c>
      <c r="C122" s="175">
        <v>13942</v>
      </c>
      <c r="D122" s="175">
        <v>18300</v>
      </c>
      <c r="E122" s="175">
        <v>18588</v>
      </c>
      <c r="F122" s="175">
        <v>20189</v>
      </c>
      <c r="G122" s="175">
        <v>21402</v>
      </c>
      <c r="H122" s="176">
        <f t="shared" ref="H122:H134" si="18">IFERROR(G122/F122-1,"-")</f>
        <v>6.0082222992718703E-2</v>
      </c>
      <c r="I122" s="176">
        <f t="shared" ref="I122:I134" si="19">G122/G$10</f>
        <v>4.1989487913454804E-2</v>
      </c>
    </row>
    <row r="123" spans="2:9" x14ac:dyDescent="0.25">
      <c r="B123" s="158" t="s">
        <v>99</v>
      </c>
      <c r="C123" s="159">
        <v>10189</v>
      </c>
      <c r="D123" s="159">
        <v>12819</v>
      </c>
      <c r="E123" s="159">
        <v>13450</v>
      </c>
      <c r="F123" s="159">
        <v>15322</v>
      </c>
      <c r="G123" s="159">
        <v>16942</v>
      </c>
      <c r="H123" s="160">
        <f t="shared" si="18"/>
        <v>0.10573032241221769</v>
      </c>
      <c r="I123" s="160">
        <f t="shared" si="19"/>
        <v>3.3239225503679623E-2</v>
      </c>
    </row>
    <row r="124" spans="2:9" x14ac:dyDescent="0.25">
      <c r="B124" s="162" t="s">
        <v>105</v>
      </c>
      <c r="C124" s="163">
        <v>5618</v>
      </c>
      <c r="D124" s="163">
        <v>7013</v>
      </c>
      <c r="E124" s="163">
        <v>6510</v>
      </c>
      <c r="F124" s="163">
        <v>7586</v>
      </c>
      <c r="G124" s="163">
        <v>9024</v>
      </c>
      <c r="H124" s="164">
        <f t="shared" si="18"/>
        <v>0.18955971526496174</v>
      </c>
      <c r="I124" s="164">
        <f t="shared" si="19"/>
        <v>1.7704566812962161E-2</v>
      </c>
    </row>
    <row r="125" spans="2:9" x14ac:dyDescent="0.25">
      <c r="B125" s="162" t="s">
        <v>102</v>
      </c>
      <c r="C125" s="163">
        <v>4571</v>
      </c>
      <c r="D125" s="163">
        <v>5806</v>
      </c>
      <c r="E125" s="163">
        <v>6940</v>
      </c>
      <c r="F125" s="163">
        <v>7736</v>
      </c>
      <c r="G125" s="163">
        <v>7918</v>
      </c>
      <c r="H125" s="164">
        <f t="shared" si="18"/>
        <v>2.3526370217166415E-2</v>
      </c>
      <c r="I125" s="164">
        <f t="shared" si="19"/>
        <v>1.5534658690717462E-2</v>
      </c>
    </row>
    <row r="126" spans="2:9" x14ac:dyDescent="0.25">
      <c r="B126" s="158" t="s">
        <v>109</v>
      </c>
      <c r="C126" s="159">
        <v>3753</v>
      </c>
      <c r="D126" s="159">
        <v>5481</v>
      </c>
      <c r="E126" s="159">
        <v>5138</v>
      </c>
      <c r="F126" s="159">
        <v>4867</v>
      </c>
      <c r="G126" s="159">
        <v>4460</v>
      </c>
      <c r="H126" s="160">
        <f t="shared" si="18"/>
        <v>-8.3624409287035184E-2</v>
      </c>
      <c r="I126" s="160">
        <f t="shared" si="19"/>
        <v>8.7502624097751808E-3</v>
      </c>
    </row>
    <row r="127" spans="2:9" x14ac:dyDescent="0.25">
      <c r="B127" s="162" t="s">
        <v>112</v>
      </c>
      <c r="C127" s="163">
        <v>137</v>
      </c>
      <c r="D127" s="163">
        <v>546</v>
      </c>
      <c r="E127" s="163">
        <v>895</v>
      </c>
      <c r="F127" s="163">
        <v>709</v>
      </c>
      <c r="G127" s="163">
        <v>387</v>
      </c>
      <c r="H127" s="164">
        <f t="shared" si="18"/>
        <v>-0.45416078984485186</v>
      </c>
      <c r="I127" s="164">
        <f t="shared" si="19"/>
        <v>7.5927164856120968E-4</v>
      </c>
    </row>
    <row r="128" spans="2:9" x14ac:dyDescent="0.25">
      <c r="B128" s="162" t="s">
        <v>115</v>
      </c>
      <c r="C128" s="163">
        <v>392</v>
      </c>
      <c r="D128" s="163">
        <v>366</v>
      </c>
      <c r="E128" s="163">
        <v>491</v>
      </c>
      <c r="F128" s="163">
        <v>441</v>
      </c>
      <c r="G128" s="163">
        <v>361</v>
      </c>
      <c r="H128" s="164">
        <f t="shared" si="18"/>
        <v>-0.18140589569161003</v>
      </c>
      <c r="I128" s="164">
        <f t="shared" si="19"/>
        <v>7.0826115020826018E-4</v>
      </c>
    </row>
    <row r="129" spans="2:9" x14ac:dyDescent="0.25">
      <c r="B129" s="162" t="s">
        <v>118</v>
      </c>
      <c r="C129" s="163">
        <v>427</v>
      </c>
      <c r="D129" s="163">
        <v>421</v>
      </c>
      <c r="E129" s="163">
        <v>481</v>
      </c>
      <c r="F129" s="163">
        <v>385</v>
      </c>
      <c r="G129" s="163">
        <v>421</v>
      </c>
      <c r="H129" s="164">
        <f t="shared" si="18"/>
        <v>9.3506493506493538E-2</v>
      </c>
      <c r="I129" s="164">
        <f t="shared" si="19"/>
        <v>8.2597768486891287E-4</v>
      </c>
    </row>
    <row r="130" spans="2:9" x14ac:dyDescent="0.25">
      <c r="B130" s="162" t="s">
        <v>125</v>
      </c>
      <c r="C130" s="163">
        <v>76</v>
      </c>
      <c r="D130" s="163">
        <v>131</v>
      </c>
      <c r="E130" s="163">
        <v>86</v>
      </c>
      <c r="F130" s="163">
        <v>104</v>
      </c>
      <c r="G130" s="163">
        <v>112</v>
      </c>
      <c r="H130" s="164">
        <f t="shared" si="18"/>
        <v>7.6923076923076872E-2</v>
      </c>
      <c r="I130" s="164">
        <f t="shared" si="19"/>
        <v>2.1973753136655163E-4</v>
      </c>
    </row>
    <row r="131" spans="2:9" x14ac:dyDescent="0.25">
      <c r="B131" s="162" t="s">
        <v>121</v>
      </c>
      <c r="C131" s="163">
        <v>64</v>
      </c>
      <c r="D131" s="163">
        <v>104</v>
      </c>
      <c r="E131" s="163">
        <v>91</v>
      </c>
      <c r="F131" s="163">
        <v>128</v>
      </c>
      <c r="G131" s="163">
        <v>117</v>
      </c>
      <c r="H131" s="164">
        <f t="shared" si="18"/>
        <v>-8.59375E-2</v>
      </c>
      <c r="I131" s="164">
        <f t="shared" si="19"/>
        <v>2.2954724258827269E-4</v>
      </c>
    </row>
    <row r="132" spans="2:9" x14ac:dyDescent="0.25">
      <c r="B132" s="162" t="s">
        <v>130</v>
      </c>
      <c r="C132" s="163">
        <v>4</v>
      </c>
      <c r="D132" s="163">
        <v>36</v>
      </c>
      <c r="E132" s="163">
        <v>31</v>
      </c>
      <c r="F132" s="163">
        <v>45</v>
      </c>
      <c r="G132" s="163">
        <v>27</v>
      </c>
      <c r="H132" s="164">
        <f t="shared" si="18"/>
        <v>-0.4</v>
      </c>
      <c r="I132" s="164">
        <f t="shared" si="19"/>
        <v>5.2972440597293696E-5</v>
      </c>
    </row>
    <row r="133" spans="2:9" x14ac:dyDescent="0.25">
      <c r="B133" s="162" t="s">
        <v>133</v>
      </c>
      <c r="C133" s="163">
        <v>27</v>
      </c>
      <c r="D133" s="163">
        <v>56</v>
      </c>
      <c r="E133" s="163">
        <v>36</v>
      </c>
      <c r="F133" s="163">
        <v>26</v>
      </c>
      <c r="G133" s="163">
        <v>23</v>
      </c>
      <c r="H133" s="164">
        <f t="shared" si="18"/>
        <v>-0.11538461538461542</v>
      </c>
      <c r="I133" s="164">
        <f t="shared" si="19"/>
        <v>4.512467161991685E-5</v>
      </c>
    </row>
    <row r="134" spans="2:9" x14ac:dyDescent="0.25">
      <c r="B134" s="167" t="s">
        <v>147</v>
      </c>
      <c r="C134" s="168">
        <f>C126-SUM(C127:C133)</f>
        <v>2626</v>
      </c>
      <c r="D134" s="168">
        <f>D126-SUM(D127:D133)</f>
        <v>3821</v>
      </c>
      <c r="E134" s="168">
        <f>E126-SUM(E127:E133)</f>
        <v>3027</v>
      </c>
      <c r="F134" s="168">
        <f>F126-SUM(F127:F133)</f>
        <v>3029</v>
      </c>
      <c r="G134" s="168">
        <f>G126-SUM(G127:G133)</f>
        <v>3012</v>
      </c>
      <c r="H134" s="169">
        <f t="shared" si="18"/>
        <v>-5.6124133377352114E-3</v>
      </c>
      <c r="I134" s="169">
        <f t="shared" si="19"/>
        <v>5.9093700399647639E-3</v>
      </c>
    </row>
    <row r="135" spans="2:9" x14ac:dyDescent="0.25">
      <c r="B135" s="154" t="s">
        <v>54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70</v>
      </c>
      <c r="C136" s="175">
        <v>4233</v>
      </c>
      <c r="D136" s="175">
        <v>22878</v>
      </c>
      <c r="E136" s="175">
        <v>25226</v>
      </c>
      <c r="F136" s="175">
        <v>27463</v>
      </c>
      <c r="G136" s="175">
        <v>27371</v>
      </c>
      <c r="H136" s="176">
        <f t="shared" ref="H136:H148" si="20">IFERROR(G136/F136-1,"-")</f>
        <v>-3.3499617667407389E-3</v>
      </c>
      <c r="I136" s="176">
        <f t="shared" ref="I136:I148" si="21">G136/G$10</f>
        <v>5.37003211699454E-2</v>
      </c>
    </row>
    <row r="137" spans="2:9" x14ac:dyDescent="0.25">
      <c r="B137" s="158" t="s">
        <v>99</v>
      </c>
      <c r="C137" s="159">
        <v>2095</v>
      </c>
      <c r="D137" s="159">
        <v>2066</v>
      </c>
      <c r="E137" s="159">
        <v>3574</v>
      </c>
      <c r="F137" s="159">
        <v>3207</v>
      </c>
      <c r="G137" s="159">
        <v>3028</v>
      </c>
      <c r="H137" s="160">
        <f t="shared" si="20"/>
        <v>-5.5815403804178376E-2</v>
      </c>
      <c r="I137" s="160">
        <f t="shared" si="21"/>
        <v>5.9407611158742712E-3</v>
      </c>
    </row>
    <row r="138" spans="2:9" x14ac:dyDescent="0.25">
      <c r="B138" s="162" t="s">
        <v>105</v>
      </c>
      <c r="C138" s="163">
        <v>1203</v>
      </c>
      <c r="D138" s="163">
        <v>1254</v>
      </c>
      <c r="E138" s="163">
        <v>2253</v>
      </c>
      <c r="F138" s="163">
        <v>2269</v>
      </c>
      <c r="G138" s="163">
        <v>1716</v>
      </c>
      <c r="H138" s="164">
        <f t="shared" si="20"/>
        <v>-0.24371970030850598</v>
      </c>
      <c r="I138" s="164">
        <f t="shared" si="21"/>
        <v>3.3666928912946662E-3</v>
      </c>
    </row>
    <row r="139" spans="2:9" x14ac:dyDescent="0.25">
      <c r="B139" s="162" t="s">
        <v>102</v>
      </c>
      <c r="C139" s="163">
        <v>892</v>
      </c>
      <c r="D139" s="163">
        <v>812</v>
      </c>
      <c r="E139" s="163">
        <v>1321</v>
      </c>
      <c r="F139" s="163">
        <v>938</v>
      </c>
      <c r="G139" s="163">
        <v>1312</v>
      </c>
      <c r="H139" s="164">
        <f t="shared" si="20"/>
        <v>0.3987206823027718</v>
      </c>
      <c r="I139" s="164">
        <f t="shared" si="21"/>
        <v>2.574068224579605E-3</v>
      </c>
    </row>
    <row r="140" spans="2:9" x14ac:dyDescent="0.25">
      <c r="B140" s="158" t="s">
        <v>109</v>
      </c>
      <c r="C140" s="159">
        <v>2138</v>
      </c>
      <c r="D140" s="159">
        <v>20812</v>
      </c>
      <c r="E140" s="159">
        <v>21652</v>
      </c>
      <c r="F140" s="159">
        <v>24256</v>
      </c>
      <c r="G140" s="159">
        <v>24343</v>
      </c>
      <c r="H140" s="160">
        <f t="shared" si="20"/>
        <v>3.5867414248020868E-3</v>
      </c>
      <c r="I140" s="160">
        <f t="shared" si="21"/>
        <v>4.7759560054071129E-2</v>
      </c>
    </row>
    <row r="141" spans="2:9" x14ac:dyDescent="0.25">
      <c r="B141" s="162" t="s">
        <v>112</v>
      </c>
      <c r="C141" s="163">
        <v>92</v>
      </c>
      <c r="D141" s="163">
        <v>9563</v>
      </c>
      <c r="E141" s="163">
        <v>10394</v>
      </c>
      <c r="F141" s="163">
        <v>12794</v>
      </c>
      <c r="G141" s="163">
        <v>12623</v>
      </c>
      <c r="H141" s="164">
        <f t="shared" si="20"/>
        <v>-1.3365640143817359E-2</v>
      </c>
      <c r="I141" s="164">
        <f t="shared" si="21"/>
        <v>2.4765596950356975E-2</v>
      </c>
    </row>
    <row r="142" spans="2:9" x14ac:dyDescent="0.25">
      <c r="B142" s="162" t="s">
        <v>115</v>
      </c>
      <c r="C142" s="163">
        <v>288</v>
      </c>
      <c r="D142" s="163">
        <v>1579</v>
      </c>
      <c r="E142" s="163">
        <v>1989</v>
      </c>
      <c r="F142" s="163">
        <v>1652</v>
      </c>
      <c r="G142" s="163">
        <v>1939</v>
      </c>
      <c r="H142" s="164">
        <f t="shared" si="20"/>
        <v>0.17372881355932202</v>
      </c>
      <c r="I142" s="164">
        <f t="shared" si="21"/>
        <v>3.804206011783425E-3</v>
      </c>
    </row>
    <row r="143" spans="2:9" x14ac:dyDescent="0.25">
      <c r="B143" s="162" t="s">
        <v>118</v>
      </c>
      <c r="C143" s="163">
        <v>461</v>
      </c>
      <c r="D143" s="163">
        <v>2320</v>
      </c>
      <c r="E143" s="163">
        <v>2172</v>
      </c>
      <c r="F143" s="163">
        <v>2002</v>
      </c>
      <c r="G143" s="163">
        <v>1998</v>
      </c>
      <c r="H143" s="164">
        <f t="shared" si="20"/>
        <v>-1.9980019980020414E-3</v>
      </c>
      <c r="I143" s="164">
        <f t="shared" si="21"/>
        <v>3.9199606041997338E-3</v>
      </c>
    </row>
    <row r="144" spans="2:9" x14ac:dyDescent="0.25">
      <c r="B144" s="162" t="s">
        <v>125</v>
      </c>
      <c r="C144" s="163">
        <v>51</v>
      </c>
      <c r="D144" s="163">
        <v>752</v>
      </c>
      <c r="E144" s="163">
        <v>636</v>
      </c>
      <c r="F144" s="163">
        <v>581</v>
      </c>
      <c r="G144" s="163">
        <v>505</v>
      </c>
      <c r="H144" s="164">
        <f t="shared" si="20"/>
        <v>-0.13080895008605853</v>
      </c>
      <c r="I144" s="164">
        <f t="shared" si="21"/>
        <v>9.9078083339382652E-4</v>
      </c>
    </row>
    <row r="145" spans="2:9" x14ac:dyDescent="0.25">
      <c r="B145" s="162" t="s">
        <v>121</v>
      </c>
      <c r="C145" s="163">
        <v>105</v>
      </c>
      <c r="D145" s="163">
        <v>293</v>
      </c>
      <c r="E145" s="163">
        <v>465</v>
      </c>
      <c r="F145" s="163">
        <v>649</v>
      </c>
      <c r="G145" s="163">
        <v>378</v>
      </c>
      <c r="H145" s="164">
        <f t="shared" si="20"/>
        <v>-0.41756548536209548</v>
      </c>
      <c r="I145" s="164">
        <f t="shared" si="21"/>
        <v>7.4161416836211172E-4</v>
      </c>
    </row>
    <row r="146" spans="2:9" x14ac:dyDescent="0.25">
      <c r="B146" s="162" t="s">
        <v>130</v>
      </c>
      <c r="C146" s="163">
        <v>2</v>
      </c>
      <c r="D146" s="163">
        <v>23</v>
      </c>
      <c r="E146" s="163">
        <v>2</v>
      </c>
      <c r="F146" s="163">
        <v>6</v>
      </c>
      <c r="G146" s="163">
        <v>28</v>
      </c>
      <c r="H146" s="164">
        <f t="shared" si="20"/>
        <v>3.666666666666667</v>
      </c>
      <c r="I146" s="164">
        <f t="shared" si="21"/>
        <v>5.4934382841637908E-5</v>
      </c>
    </row>
    <row r="147" spans="2:9" x14ac:dyDescent="0.25">
      <c r="B147" s="162" t="s">
        <v>133</v>
      </c>
      <c r="C147" s="163">
        <v>4</v>
      </c>
      <c r="D147" s="163">
        <v>12</v>
      </c>
      <c r="E147" s="163">
        <v>13</v>
      </c>
      <c r="F147" s="163">
        <v>5</v>
      </c>
      <c r="G147" s="163">
        <v>25</v>
      </c>
      <c r="H147" s="164">
        <f t="shared" si="20"/>
        <v>4</v>
      </c>
      <c r="I147" s="164">
        <f t="shared" si="21"/>
        <v>4.9048556108605273E-5</v>
      </c>
    </row>
    <row r="148" spans="2:9" x14ac:dyDescent="0.25">
      <c r="B148" s="167" t="s">
        <v>147</v>
      </c>
      <c r="C148" s="168">
        <f>C140-SUM(C141:C147)</f>
        <v>1135</v>
      </c>
      <c r="D148" s="168">
        <f>D140-SUM(D141:D147)</f>
        <v>6270</v>
      </c>
      <c r="E148" s="168">
        <f>E140-SUM(E141:E147)</f>
        <v>5981</v>
      </c>
      <c r="F148" s="168">
        <f>F140-SUM(F141:F147)</f>
        <v>6567</v>
      </c>
      <c r="G148" s="168">
        <f>G140-SUM(G141:G147)</f>
        <v>6847</v>
      </c>
      <c r="H148" s="169">
        <f t="shared" si="20"/>
        <v>4.2637429572103036E-2</v>
      </c>
      <c r="I148" s="169">
        <f t="shared" si="21"/>
        <v>1.3433418547024813E-2</v>
      </c>
    </row>
    <row r="149" spans="2:9" x14ac:dyDescent="0.25">
      <c r="B149" s="154" t="s">
        <v>55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70</v>
      </c>
      <c r="C150" s="175">
        <v>5588</v>
      </c>
      <c r="D150" s="175">
        <v>8148</v>
      </c>
      <c r="E150" s="175">
        <v>10937</v>
      </c>
      <c r="F150" s="175">
        <v>9202</v>
      </c>
      <c r="G150" s="175">
        <v>10712</v>
      </c>
      <c r="H150" s="176">
        <f t="shared" ref="H150:H162" si="22">IFERROR(G150/F150-1,"-")</f>
        <v>0.16409476200825912</v>
      </c>
      <c r="I150" s="176">
        <f t="shared" ref="I150:I162" si="23">G150/G$10</f>
        <v>2.1016325321415188E-2</v>
      </c>
    </row>
    <row r="151" spans="2:9" x14ac:dyDescent="0.25">
      <c r="B151" s="158" t="s">
        <v>99</v>
      </c>
      <c r="C151" s="159">
        <v>4081</v>
      </c>
      <c r="D151" s="159">
        <v>4596</v>
      </c>
      <c r="E151" s="159">
        <v>6722</v>
      </c>
      <c r="F151" s="159">
        <v>4497</v>
      </c>
      <c r="G151" s="159">
        <v>5859</v>
      </c>
      <c r="H151" s="160">
        <f t="shared" si="22"/>
        <v>0.3028685790527017</v>
      </c>
      <c r="I151" s="160">
        <f t="shared" si="23"/>
        <v>1.1495019609612732E-2</v>
      </c>
    </row>
    <row r="152" spans="2:9" x14ac:dyDescent="0.25">
      <c r="B152" s="162" t="s">
        <v>105</v>
      </c>
      <c r="C152" s="163">
        <v>3396</v>
      </c>
      <c r="D152" s="163">
        <v>3320</v>
      </c>
      <c r="E152" s="163">
        <v>4419</v>
      </c>
      <c r="F152" s="163">
        <v>1970</v>
      </c>
      <c r="G152" s="163">
        <v>3289</v>
      </c>
      <c r="H152" s="164">
        <f t="shared" si="22"/>
        <v>0.66954314720812191</v>
      </c>
      <c r="I152" s="164">
        <f t="shared" si="23"/>
        <v>6.4528280416481102E-3</v>
      </c>
    </row>
    <row r="153" spans="2:9" x14ac:dyDescent="0.25">
      <c r="B153" s="162" t="s">
        <v>102</v>
      </c>
      <c r="C153" s="163">
        <v>685</v>
      </c>
      <c r="D153" s="163">
        <v>1276</v>
      </c>
      <c r="E153" s="163">
        <v>2303</v>
      </c>
      <c r="F153" s="163">
        <v>2527</v>
      </c>
      <c r="G153" s="163">
        <v>2570</v>
      </c>
      <c r="H153" s="164">
        <f t="shared" si="22"/>
        <v>1.7016224772457456E-2</v>
      </c>
      <c r="I153" s="164">
        <f t="shared" si="23"/>
        <v>5.0421915679646221E-3</v>
      </c>
    </row>
    <row r="154" spans="2:9" x14ac:dyDescent="0.25">
      <c r="B154" s="158" t="s">
        <v>109</v>
      </c>
      <c r="C154" s="159">
        <v>1507</v>
      </c>
      <c r="D154" s="159">
        <v>3552</v>
      </c>
      <c r="E154" s="159">
        <v>4215</v>
      </c>
      <c r="F154" s="159">
        <v>4705</v>
      </c>
      <c r="G154" s="159">
        <v>4853</v>
      </c>
      <c r="H154" s="160">
        <f t="shared" si="22"/>
        <v>3.145589798087145E-2</v>
      </c>
      <c r="I154" s="160">
        <f t="shared" si="23"/>
        <v>9.5213057118024563E-3</v>
      </c>
    </row>
    <row r="155" spans="2:9" x14ac:dyDescent="0.25">
      <c r="B155" s="162" t="s">
        <v>112</v>
      </c>
      <c r="C155" s="163">
        <v>45</v>
      </c>
      <c r="D155" s="163">
        <v>1423</v>
      </c>
      <c r="E155" s="163">
        <v>1591</v>
      </c>
      <c r="F155" s="163">
        <v>1561</v>
      </c>
      <c r="G155" s="163">
        <v>1568</v>
      </c>
      <c r="H155" s="164">
        <f t="shared" si="22"/>
        <v>4.484304932735439E-3</v>
      </c>
      <c r="I155" s="164">
        <f t="shared" si="23"/>
        <v>3.0763254391317227E-3</v>
      </c>
    </row>
    <row r="156" spans="2:9" x14ac:dyDescent="0.25">
      <c r="B156" s="162" t="s">
        <v>115</v>
      </c>
      <c r="C156" s="163">
        <v>325</v>
      </c>
      <c r="D156" s="163">
        <v>850</v>
      </c>
      <c r="E156" s="163">
        <v>642</v>
      </c>
      <c r="F156" s="163">
        <v>640</v>
      </c>
      <c r="G156" s="163">
        <v>685</v>
      </c>
      <c r="H156" s="164">
        <f t="shared" si="22"/>
        <v>7.03125E-2</v>
      </c>
      <c r="I156" s="164">
        <f t="shared" si="23"/>
        <v>1.3439304373757846E-3</v>
      </c>
    </row>
    <row r="157" spans="2:9" x14ac:dyDescent="0.25">
      <c r="B157" s="162" t="s">
        <v>118</v>
      </c>
      <c r="C157" s="163">
        <v>457</v>
      </c>
      <c r="D157" s="163">
        <v>327</v>
      </c>
      <c r="E157" s="163">
        <v>715</v>
      </c>
      <c r="F157" s="163">
        <v>904</v>
      </c>
      <c r="G157" s="163">
        <v>1326</v>
      </c>
      <c r="H157" s="164">
        <f t="shared" si="22"/>
        <v>0.4668141592920354</v>
      </c>
      <c r="I157" s="164">
        <f t="shared" si="23"/>
        <v>2.6015354160004237E-3</v>
      </c>
    </row>
    <row r="158" spans="2:9" x14ac:dyDescent="0.25">
      <c r="B158" s="162" t="s">
        <v>125</v>
      </c>
      <c r="C158" s="163">
        <v>54</v>
      </c>
      <c r="D158" s="163">
        <v>97</v>
      </c>
      <c r="E158" s="163">
        <v>78</v>
      </c>
      <c r="F158" s="163">
        <v>183</v>
      </c>
      <c r="G158" s="163">
        <v>131</v>
      </c>
      <c r="H158" s="164">
        <f t="shared" si="22"/>
        <v>-0.28415300546448086</v>
      </c>
      <c r="I158" s="164">
        <f t="shared" si="23"/>
        <v>2.5701443400909165E-4</v>
      </c>
    </row>
    <row r="159" spans="2:9" x14ac:dyDescent="0.25">
      <c r="B159" s="162" t="s">
        <v>121</v>
      </c>
      <c r="C159" s="163">
        <v>94</v>
      </c>
      <c r="D159" s="163">
        <v>256</v>
      </c>
      <c r="E159" s="163">
        <v>260</v>
      </c>
      <c r="F159" s="163">
        <v>193</v>
      </c>
      <c r="G159" s="163">
        <v>123</v>
      </c>
      <c r="H159" s="164">
        <f t="shared" si="22"/>
        <v>-0.36269430051813467</v>
      </c>
      <c r="I159" s="164">
        <f t="shared" si="23"/>
        <v>2.4131889605433796E-4</v>
      </c>
    </row>
    <row r="160" spans="2:9" x14ac:dyDescent="0.25">
      <c r="B160" s="162" t="s">
        <v>130</v>
      </c>
      <c r="C160" s="163">
        <v>2</v>
      </c>
      <c r="D160" s="163">
        <v>5</v>
      </c>
      <c r="E160" s="163">
        <v>17</v>
      </c>
      <c r="F160" s="163">
        <v>2</v>
      </c>
      <c r="G160" s="163">
        <v>4</v>
      </c>
      <c r="H160" s="164">
        <f t="shared" si="22"/>
        <v>1</v>
      </c>
      <c r="I160" s="164">
        <f t="shared" si="23"/>
        <v>7.8477689773768442E-6</v>
      </c>
    </row>
    <row r="161" spans="2:9" x14ac:dyDescent="0.25">
      <c r="B161" s="162" t="s">
        <v>133</v>
      </c>
      <c r="C161" s="163">
        <v>6</v>
      </c>
      <c r="D161" s="163">
        <v>15</v>
      </c>
      <c r="E161" s="163">
        <v>8</v>
      </c>
      <c r="F161" s="163">
        <v>3</v>
      </c>
      <c r="G161" s="163">
        <v>5</v>
      </c>
      <c r="H161" s="164">
        <f t="shared" si="22"/>
        <v>0.66666666666666674</v>
      </c>
      <c r="I161" s="164">
        <f t="shared" si="23"/>
        <v>9.8097112217210557E-6</v>
      </c>
    </row>
    <row r="162" spans="2:9" x14ac:dyDescent="0.25">
      <c r="B162" s="167" t="s">
        <v>147</v>
      </c>
      <c r="C162" s="168">
        <f>C154-SUM(C155:C161)</f>
        <v>524</v>
      </c>
      <c r="D162" s="168">
        <f>D154-SUM(D155:D161)</f>
        <v>579</v>
      </c>
      <c r="E162" s="168">
        <f>E154-SUM(E155:E161)</f>
        <v>904</v>
      </c>
      <c r="F162" s="168">
        <f>F154-SUM(F155:F161)</f>
        <v>1219</v>
      </c>
      <c r="G162" s="168">
        <f>G154-SUM(G155:G161)</f>
        <v>1011</v>
      </c>
      <c r="H162" s="169">
        <f t="shared" si="22"/>
        <v>-0.17063166529942575</v>
      </c>
      <c r="I162" s="169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3B846-AC6D-428B-B591-117FFF666ABB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O4" s="280" t="s">
        <v>271</v>
      </c>
      <c r="P4" s="280"/>
      <c r="Q4" s="280"/>
      <c r="R4" s="280"/>
      <c r="S4" s="280"/>
      <c r="T4" s="280"/>
      <c r="U4" s="280"/>
      <c r="V4" s="280"/>
      <c r="W4" s="280"/>
      <c r="X4" s="280"/>
    </row>
    <row r="5" spans="1:24" ht="6" customHeight="1" x14ac:dyDescent="0.25"/>
    <row r="6" spans="1:24" ht="15.75" x14ac:dyDescent="0.25">
      <c r="B6" s="144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</row>
    <row r="7" spans="1:24" s="145" customFormat="1" ht="72" customHeight="1" x14ac:dyDescent="0.25">
      <c r="B7" s="146"/>
      <c r="C7" s="171" t="s">
        <v>272</v>
      </c>
      <c r="D7" s="171" t="s">
        <v>263</v>
      </c>
      <c r="E7" s="171" t="s">
        <v>264</v>
      </c>
      <c r="F7" s="171" t="s">
        <v>265</v>
      </c>
      <c r="G7" s="171" t="s">
        <v>266</v>
      </c>
      <c r="H7" s="171" t="s">
        <v>267</v>
      </c>
      <c r="I7" s="171" t="s">
        <v>268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263</v>
      </c>
      <c r="Q7" s="171" t="s">
        <v>264</v>
      </c>
      <c r="R7" s="171" t="s">
        <v>265</v>
      </c>
      <c r="S7" s="171" t="s">
        <v>266</v>
      </c>
      <c r="T7" s="171" t="s">
        <v>267</v>
      </c>
      <c r="U7" s="171" t="s">
        <v>268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45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54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70</v>
      </c>
      <c r="C9" s="175">
        <v>2828227</v>
      </c>
      <c r="D9" s="175">
        <v>1203953</v>
      </c>
      <c r="E9" s="175">
        <v>581695</v>
      </c>
      <c r="F9" s="175">
        <v>2601415</v>
      </c>
      <c r="G9" s="175">
        <v>2985674</v>
      </c>
      <c r="H9" s="175">
        <v>3185454</v>
      </c>
      <c r="I9" s="175">
        <v>3137076</v>
      </c>
      <c r="J9" s="176">
        <f>IFERROR(I9/H9-1,"-")</f>
        <v>-1.5187160134787714E-2</v>
      </c>
      <c r="K9" s="175">
        <f t="shared" ref="K9:K21" si="0">I9-H9</f>
        <v>-48378</v>
      </c>
      <c r="L9" s="176">
        <f t="shared" ref="L9:L21" si="1">I9/I$9</f>
        <v>1</v>
      </c>
      <c r="O9" s="155" t="s">
        <v>70</v>
      </c>
      <c r="P9" s="175">
        <v>65963</v>
      </c>
      <c r="Q9" s="175">
        <v>37492</v>
      </c>
      <c r="R9" s="175">
        <v>145591</v>
      </c>
      <c r="S9" s="175">
        <v>159135</v>
      </c>
      <c r="T9" s="175">
        <v>171016</v>
      </c>
      <c r="U9" s="175">
        <v>163088</v>
      </c>
      <c r="V9" s="176">
        <f>IFERROR(U9/T9-1,"-")</f>
        <v>-4.635823548673812E-2</v>
      </c>
      <c r="W9" s="175">
        <f>U9-T9</f>
        <v>-7928</v>
      </c>
      <c r="X9" s="176">
        <f t="shared" ref="X9:X21" si="2">U9/U$9</f>
        <v>1</v>
      </c>
    </row>
    <row r="10" spans="1:24" x14ac:dyDescent="0.25">
      <c r="A10" s="1" t="s">
        <v>98</v>
      </c>
      <c r="B10" s="158" t="s">
        <v>99</v>
      </c>
      <c r="C10" s="159">
        <v>515664</v>
      </c>
      <c r="D10" s="159">
        <v>167645</v>
      </c>
      <c r="E10" s="159">
        <v>289695</v>
      </c>
      <c r="F10" s="159">
        <v>485338</v>
      </c>
      <c r="G10" s="159">
        <v>531539</v>
      </c>
      <c r="H10" s="159">
        <v>528153</v>
      </c>
      <c r="I10" s="159">
        <v>522237</v>
      </c>
      <c r="J10" s="177">
        <f>IFERROR(I10/H10-1,"-")</f>
        <v>-1.1201299623404548E-2</v>
      </c>
      <c r="K10" s="158">
        <f t="shared" si="0"/>
        <v>-5916</v>
      </c>
      <c r="L10" s="160">
        <f t="shared" si="1"/>
        <v>0.16647253684641367</v>
      </c>
      <c r="O10" s="158" t="s">
        <v>99</v>
      </c>
      <c r="P10" s="159">
        <v>2995</v>
      </c>
      <c r="Q10" s="159">
        <v>20988</v>
      </c>
      <c r="R10" s="159">
        <v>12404</v>
      </c>
      <c r="S10" s="159">
        <v>15717</v>
      </c>
      <c r="T10" s="159">
        <v>12210</v>
      </c>
      <c r="U10" s="159">
        <v>10260</v>
      </c>
      <c r="V10" s="177">
        <f>IFERROR(U10/T10-1,"-")</f>
        <v>-0.15970515970515975</v>
      </c>
      <c r="W10" s="158">
        <f t="shared" ref="W10:W20" si="3">U10-T10</f>
        <v>-1950</v>
      </c>
      <c r="X10" s="160">
        <f t="shared" si="2"/>
        <v>6.2910821151770824E-2</v>
      </c>
    </row>
    <row r="11" spans="1:24" x14ac:dyDescent="0.25">
      <c r="A11" s="161" t="s">
        <v>105</v>
      </c>
      <c r="B11" s="162" t="s">
        <v>105</v>
      </c>
      <c r="C11" s="163">
        <v>187622</v>
      </c>
      <c r="D11" s="163">
        <v>59011</v>
      </c>
      <c r="E11" s="163">
        <v>188547</v>
      </c>
      <c r="F11" s="163">
        <v>197229</v>
      </c>
      <c r="G11" s="163">
        <v>210052</v>
      </c>
      <c r="H11" s="163">
        <v>203279</v>
      </c>
      <c r="I11" s="163">
        <v>185957</v>
      </c>
      <c r="J11" s="178">
        <f>IFERROR(I11/H11-1,"-")</f>
        <v>-8.5212933947923841E-2</v>
      </c>
      <c r="K11" s="162">
        <f t="shared" si="0"/>
        <v>-17322</v>
      </c>
      <c r="L11" s="164">
        <f t="shared" si="1"/>
        <v>5.927717403084911E-2</v>
      </c>
      <c r="O11" s="162" t="s">
        <v>105</v>
      </c>
      <c r="P11" s="163">
        <v>1936</v>
      </c>
      <c r="Q11" s="163">
        <v>17701</v>
      </c>
      <c r="R11" s="163">
        <v>8191</v>
      </c>
      <c r="S11" s="163">
        <v>10220</v>
      </c>
      <c r="T11" s="163">
        <v>7651</v>
      </c>
      <c r="U11" s="163">
        <v>4818</v>
      </c>
      <c r="V11" s="178">
        <f>IFERROR(U11/T11-1,"-")</f>
        <v>-0.3702783949810482</v>
      </c>
      <c r="W11" s="162">
        <f t="shared" si="3"/>
        <v>-2833</v>
      </c>
      <c r="X11" s="164">
        <f t="shared" si="2"/>
        <v>2.954233297360934E-2</v>
      </c>
    </row>
    <row r="12" spans="1:24" x14ac:dyDescent="0.25">
      <c r="A12" s="161" t="s">
        <v>102</v>
      </c>
      <c r="B12" s="162" t="s">
        <v>102</v>
      </c>
      <c r="C12" s="163">
        <v>328042</v>
      </c>
      <c r="D12" s="163">
        <v>108634</v>
      </c>
      <c r="E12" s="163">
        <v>101148</v>
      </c>
      <c r="F12" s="163">
        <v>288109</v>
      </c>
      <c r="G12" s="163">
        <v>321487</v>
      </c>
      <c r="H12" s="163">
        <v>324874</v>
      </c>
      <c r="I12" s="163">
        <v>336280</v>
      </c>
      <c r="J12" s="178">
        <f>IFERROR(I12/H12-1,"-")</f>
        <v>3.5108996103104584E-2</v>
      </c>
      <c r="K12" s="162">
        <f t="shared" si="0"/>
        <v>11406</v>
      </c>
      <c r="L12" s="164">
        <f t="shared" si="1"/>
        <v>0.10719536281556456</v>
      </c>
      <c r="O12" s="162" t="s">
        <v>102</v>
      </c>
      <c r="P12" s="163">
        <v>1059</v>
      </c>
      <c r="Q12" s="163">
        <v>3287</v>
      </c>
      <c r="R12" s="163">
        <v>4213</v>
      </c>
      <c r="S12" s="163">
        <v>5497</v>
      </c>
      <c r="T12" s="163">
        <v>4559</v>
      </c>
      <c r="U12" s="163">
        <v>5442</v>
      </c>
      <c r="V12" s="178">
        <f>IFERROR(U12/T12-1,"-")</f>
        <v>0.1936828251809608</v>
      </c>
      <c r="W12" s="162">
        <f t="shared" si="3"/>
        <v>883</v>
      </c>
      <c r="X12" s="164">
        <f t="shared" si="2"/>
        <v>3.336848817816148E-2</v>
      </c>
    </row>
    <row r="13" spans="1:24" x14ac:dyDescent="0.25">
      <c r="A13" s="1"/>
      <c r="B13" s="158" t="s">
        <v>109</v>
      </c>
      <c r="C13" s="159">
        <v>2312563</v>
      </c>
      <c r="D13" s="159">
        <v>1036308</v>
      </c>
      <c r="E13" s="159">
        <v>292000</v>
      </c>
      <c r="F13" s="159">
        <v>2116077</v>
      </c>
      <c r="G13" s="159">
        <v>2454135</v>
      </c>
      <c r="H13" s="159">
        <v>2657301</v>
      </c>
      <c r="I13" s="159">
        <v>2614839</v>
      </c>
      <c r="J13" s="177">
        <f>IFERROR(I13/H13-1,"-")</f>
        <v>-1.5979371550306154E-2</v>
      </c>
      <c r="K13" s="158">
        <f t="shared" si="0"/>
        <v>-42462</v>
      </c>
      <c r="L13" s="160">
        <f t="shared" si="1"/>
        <v>0.83352746315358628</v>
      </c>
      <c r="O13" s="158" t="s">
        <v>109</v>
      </c>
      <c r="P13" s="159">
        <v>62968</v>
      </c>
      <c r="Q13" s="159">
        <v>16504</v>
      </c>
      <c r="R13" s="159">
        <v>133187</v>
      </c>
      <c r="S13" s="159">
        <v>143418</v>
      </c>
      <c r="T13" s="159">
        <v>158806</v>
      </c>
      <c r="U13" s="159">
        <v>152828</v>
      </c>
      <c r="V13" s="177">
        <f>IFERROR(U13/T13-1,"-")</f>
        <v>-3.7643413976801932E-2</v>
      </c>
      <c r="W13" s="158">
        <f t="shared" si="3"/>
        <v>-5978</v>
      </c>
      <c r="X13" s="160">
        <f t="shared" si="2"/>
        <v>0.93708917884822918</v>
      </c>
    </row>
    <row r="14" spans="1:24" s="57" customFormat="1" x14ac:dyDescent="0.25">
      <c r="B14" s="162" t="s">
        <v>112</v>
      </c>
      <c r="C14" s="163">
        <v>1037733</v>
      </c>
      <c r="D14" s="163">
        <v>424326</v>
      </c>
      <c r="E14" s="163">
        <v>18625</v>
      </c>
      <c r="F14" s="163">
        <v>930564</v>
      </c>
      <c r="G14" s="163">
        <v>1108103</v>
      </c>
      <c r="H14" s="163">
        <v>1207223</v>
      </c>
      <c r="I14" s="163">
        <v>1201223</v>
      </c>
      <c r="J14" s="178">
        <f t="shared" ref="J14:J21" si="4">IFERROR(I14/H14-1,"-")</f>
        <v>-4.9700842346442897E-3</v>
      </c>
      <c r="K14" s="162">
        <f t="shared" si="0"/>
        <v>-6000</v>
      </c>
      <c r="L14" s="164">
        <f t="shared" si="1"/>
        <v>0.38291166678779859</v>
      </c>
      <c r="O14" s="162" t="s">
        <v>112</v>
      </c>
      <c r="P14" s="163">
        <v>28766</v>
      </c>
      <c r="Q14" s="163">
        <v>584</v>
      </c>
      <c r="R14" s="163">
        <v>54921</v>
      </c>
      <c r="S14" s="163">
        <v>57594</v>
      </c>
      <c r="T14" s="163">
        <v>68579</v>
      </c>
      <c r="U14" s="163">
        <v>69320</v>
      </c>
      <c r="V14" s="178">
        <f t="shared" ref="V14:V21" si="5">IFERROR(U14/T14-1,"-")</f>
        <v>1.0805056941629365E-2</v>
      </c>
      <c r="W14" s="162">
        <f t="shared" si="3"/>
        <v>741</v>
      </c>
      <c r="X14" s="164">
        <f t="shared" si="2"/>
        <v>0.42504660060826055</v>
      </c>
    </row>
    <row r="15" spans="1:24" s="57" customFormat="1" x14ac:dyDescent="0.25">
      <c r="B15" s="162" t="s">
        <v>115</v>
      </c>
      <c r="C15" s="163">
        <v>314997</v>
      </c>
      <c r="D15" s="163">
        <v>134974</v>
      </c>
      <c r="E15" s="163">
        <v>45898</v>
      </c>
      <c r="F15" s="163">
        <v>228350</v>
      </c>
      <c r="G15" s="163">
        <v>267358</v>
      </c>
      <c r="H15" s="163">
        <v>284443</v>
      </c>
      <c r="I15" s="163">
        <v>275648</v>
      </c>
      <c r="J15" s="178">
        <f t="shared" si="4"/>
        <v>-3.092007889102566E-2</v>
      </c>
      <c r="K15" s="162">
        <f t="shared" si="0"/>
        <v>-8795</v>
      </c>
      <c r="L15" s="164">
        <f t="shared" si="1"/>
        <v>8.7867810661902995E-2</v>
      </c>
      <c r="O15" s="162" t="s">
        <v>115</v>
      </c>
      <c r="P15" s="163">
        <v>4028</v>
      </c>
      <c r="Q15" s="163">
        <v>1813</v>
      </c>
      <c r="R15" s="163">
        <v>9374</v>
      </c>
      <c r="S15" s="163">
        <v>12762</v>
      </c>
      <c r="T15" s="163">
        <v>14699</v>
      </c>
      <c r="U15" s="163">
        <v>12956</v>
      </c>
      <c r="V15" s="178">
        <f t="shared" si="5"/>
        <v>-0.11857949520375533</v>
      </c>
      <c r="W15" s="162">
        <f t="shared" si="3"/>
        <v>-1743</v>
      </c>
      <c r="X15" s="164">
        <f t="shared" si="2"/>
        <v>7.9441773766310217E-2</v>
      </c>
    </row>
    <row r="16" spans="1:24" x14ac:dyDescent="0.25">
      <c r="A16" s="1"/>
      <c r="B16" s="162" t="s">
        <v>118</v>
      </c>
      <c r="C16" s="163">
        <v>101055</v>
      </c>
      <c r="D16" s="163">
        <v>44807</v>
      </c>
      <c r="E16" s="163">
        <v>50237</v>
      </c>
      <c r="F16" s="163">
        <v>110914</v>
      </c>
      <c r="G16" s="163">
        <v>128974</v>
      </c>
      <c r="H16" s="163">
        <v>141932</v>
      </c>
      <c r="I16" s="163">
        <v>130336</v>
      </c>
      <c r="J16" s="178">
        <f t="shared" si="4"/>
        <v>-8.17010962996364E-2</v>
      </c>
      <c r="K16" s="162">
        <f t="shared" si="0"/>
        <v>-11596</v>
      </c>
      <c r="L16" s="164">
        <f t="shared" si="1"/>
        <v>4.1546969215919535E-2</v>
      </c>
      <c r="O16" s="162" t="s">
        <v>118</v>
      </c>
      <c r="P16" s="163">
        <v>4260</v>
      </c>
      <c r="Q16" s="163">
        <v>5088</v>
      </c>
      <c r="R16" s="163">
        <v>16018</v>
      </c>
      <c r="S16" s="163">
        <v>14895</v>
      </c>
      <c r="T16" s="163">
        <v>16078</v>
      </c>
      <c r="U16" s="163">
        <v>13426</v>
      </c>
      <c r="V16" s="178">
        <f t="shared" si="5"/>
        <v>-0.16494588879213834</v>
      </c>
      <c r="W16" s="162">
        <f t="shared" si="3"/>
        <v>-2652</v>
      </c>
      <c r="X16" s="164">
        <f t="shared" si="2"/>
        <v>8.2323653487687623E-2</v>
      </c>
    </row>
    <row r="17" spans="1:24" x14ac:dyDescent="0.25">
      <c r="A17" s="1"/>
      <c r="B17" s="162" t="s">
        <v>125</v>
      </c>
      <c r="C17" s="163">
        <v>83146</v>
      </c>
      <c r="D17" s="163">
        <v>34172</v>
      </c>
      <c r="E17" s="163">
        <v>10713</v>
      </c>
      <c r="F17" s="163">
        <v>109049</v>
      </c>
      <c r="G17" s="163">
        <v>96268</v>
      </c>
      <c r="H17" s="163">
        <v>102294</v>
      </c>
      <c r="I17" s="163">
        <v>94577</v>
      </c>
      <c r="J17" s="178">
        <f t="shared" si="4"/>
        <v>-7.5439419711811007E-2</v>
      </c>
      <c r="K17" s="162">
        <f t="shared" si="0"/>
        <v>-7717</v>
      </c>
      <c r="L17" s="164">
        <f t="shared" si="1"/>
        <v>3.0148137947566461E-2</v>
      </c>
      <c r="O17" s="162" t="s">
        <v>125</v>
      </c>
      <c r="P17" s="163">
        <v>933</v>
      </c>
      <c r="Q17" s="163">
        <v>243</v>
      </c>
      <c r="R17" s="163">
        <v>5882</v>
      </c>
      <c r="S17" s="163">
        <v>5354</v>
      </c>
      <c r="T17" s="163">
        <v>4249</v>
      </c>
      <c r="U17" s="163">
        <v>3703</v>
      </c>
      <c r="V17" s="178">
        <f t="shared" si="5"/>
        <v>-0.12850082372322902</v>
      </c>
      <c r="W17" s="162">
        <f t="shared" si="3"/>
        <v>-546</v>
      </c>
      <c r="X17" s="164">
        <f t="shared" si="2"/>
        <v>2.2705533209065043E-2</v>
      </c>
    </row>
    <row r="18" spans="1:24" x14ac:dyDescent="0.25">
      <c r="A18" s="1"/>
      <c r="B18" s="162" t="s">
        <v>121</v>
      </c>
      <c r="C18" s="163">
        <v>80654</v>
      </c>
      <c r="D18" s="163">
        <v>38408</v>
      </c>
      <c r="E18" s="163">
        <v>16145</v>
      </c>
      <c r="F18" s="163">
        <v>88976</v>
      </c>
      <c r="G18" s="163">
        <v>85647</v>
      </c>
      <c r="H18" s="163">
        <v>93857</v>
      </c>
      <c r="I18" s="163">
        <v>85771</v>
      </c>
      <c r="J18" s="178">
        <f t="shared" si="4"/>
        <v>-8.6152338131412654E-2</v>
      </c>
      <c r="K18" s="162">
        <f t="shared" si="0"/>
        <v>-8086</v>
      </c>
      <c r="L18" s="164">
        <f t="shared" si="1"/>
        <v>2.7341065374252967E-2</v>
      </c>
      <c r="O18" s="162" t="s">
        <v>121</v>
      </c>
      <c r="P18" s="163">
        <v>1112</v>
      </c>
      <c r="Q18" s="163">
        <v>498</v>
      </c>
      <c r="R18" s="163">
        <v>2768</v>
      </c>
      <c r="S18" s="163">
        <v>2935</v>
      </c>
      <c r="T18" s="163">
        <v>3675</v>
      </c>
      <c r="U18" s="163">
        <v>2707</v>
      </c>
      <c r="V18" s="178">
        <f t="shared" si="5"/>
        <v>-0.2634013605442177</v>
      </c>
      <c r="W18" s="162">
        <f t="shared" si="3"/>
        <v>-968</v>
      </c>
      <c r="X18" s="164">
        <f t="shared" si="2"/>
        <v>1.6598400863337585E-2</v>
      </c>
    </row>
    <row r="19" spans="1:24" x14ac:dyDescent="0.25">
      <c r="A19" s="1"/>
      <c r="B19" s="162" t="s">
        <v>130</v>
      </c>
      <c r="C19" s="163">
        <v>57042</v>
      </c>
      <c r="D19" s="163">
        <v>35462</v>
      </c>
      <c r="E19" s="163">
        <v>915</v>
      </c>
      <c r="F19" s="163">
        <v>40864</v>
      </c>
      <c r="G19" s="163">
        <v>52027</v>
      </c>
      <c r="H19" s="163">
        <v>47998</v>
      </c>
      <c r="I19" s="163">
        <v>45472</v>
      </c>
      <c r="J19" s="178">
        <f t="shared" si="4"/>
        <v>-5.2627192799699962E-2</v>
      </c>
      <c r="K19" s="162">
        <f t="shared" si="0"/>
        <v>-2526</v>
      </c>
      <c r="L19" s="164">
        <f t="shared" si="1"/>
        <v>1.449502657889066E-2</v>
      </c>
      <c r="O19" s="162" t="s">
        <v>130</v>
      </c>
      <c r="P19" s="163">
        <v>2356</v>
      </c>
      <c r="Q19" s="163">
        <v>38</v>
      </c>
      <c r="R19" s="163">
        <v>2295</v>
      </c>
      <c r="S19" s="163">
        <v>2747</v>
      </c>
      <c r="T19" s="163">
        <v>2517</v>
      </c>
      <c r="U19" s="163">
        <v>2700</v>
      </c>
      <c r="V19" s="178">
        <f t="shared" si="5"/>
        <v>7.2705601907032236E-2</v>
      </c>
      <c r="W19" s="162">
        <f t="shared" si="3"/>
        <v>183</v>
      </c>
      <c r="X19" s="164">
        <f t="shared" si="2"/>
        <v>1.6555479250466007E-2</v>
      </c>
    </row>
    <row r="20" spans="1:24" x14ac:dyDescent="0.25">
      <c r="A20" s="161" t="s">
        <v>146</v>
      </c>
      <c r="B20" s="162" t="s">
        <v>133</v>
      </c>
      <c r="C20" s="163">
        <v>74682</v>
      </c>
      <c r="D20" s="163">
        <v>51540</v>
      </c>
      <c r="E20" s="163">
        <v>3417</v>
      </c>
      <c r="F20" s="163">
        <v>33100</v>
      </c>
      <c r="G20" s="163">
        <v>48129</v>
      </c>
      <c r="H20" s="163">
        <v>52445</v>
      </c>
      <c r="I20" s="163">
        <v>41410</v>
      </c>
      <c r="J20" s="178">
        <f t="shared" si="4"/>
        <v>-0.21041090666412432</v>
      </c>
      <c r="K20" s="162">
        <f t="shared" si="0"/>
        <v>-11035</v>
      </c>
      <c r="L20" s="164">
        <f t="shared" si="1"/>
        <v>1.3200190240848484E-2</v>
      </c>
      <c r="O20" s="162" t="s">
        <v>133</v>
      </c>
      <c r="P20" s="163">
        <v>4700</v>
      </c>
      <c r="Q20" s="163">
        <v>53</v>
      </c>
      <c r="R20" s="163">
        <v>1105</v>
      </c>
      <c r="S20" s="163">
        <v>2019</v>
      </c>
      <c r="T20" s="163">
        <v>1852</v>
      </c>
      <c r="U20" s="163">
        <v>1343</v>
      </c>
      <c r="V20" s="178">
        <f t="shared" si="5"/>
        <v>-0.27483801295896326</v>
      </c>
      <c r="W20" s="162">
        <f t="shared" si="3"/>
        <v>-509</v>
      </c>
      <c r="X20" s="164">
        <f t="shared" si="2"/>
        <v>8.234818012361424E-3</v>
      </c>
    </row>
    <row r="21" spans="1:24" x14ac:dyDescent="0.25">
      <c r="A21" s="166" t="s">
        <v>147</v>
      </c>
      <c r="B21" s="167" t="s">
        <v>147</v>
      </c>
      <c r="C21" s="168">
        <f t="shared" ref="C21" si="6">C13-SUM(C14:C20)</f>
        <v>563254</v>
      </c>
      <c r="D21" s="168">
        <f t="shared" ref="D21:I21" si="7">D13-SUM(D14:D20)</f>
        <v>272619</v>
      </c>
      <c r="E21" s="168">
        <f t="shared" si="7"/>
        <v>146050</v>
      </c>
      <c r="F21" s="168">
        <f t="shared" si="7"/>
        <v>574260</v>
      </c>
      <c r="G21" s="168">
        <f t="shared" si="7"/>
        <v>667629</v>
      </c>
      <c r="H21" s="168">
        <f t="shared" si="7"/>
        <v>727109</v>
      </c>
      <c r="I21" s="168">
        <f t="shared" si="7"/>
        <v>740402</v>
      </c>
      <c r="J21" s="179">
        <f t="shared" si="4"/>
        <v>1.8281990733163722E-2</v>
      </c>
      <c r="K21" s="167">
        <f t="shared" si="0"/>
        <v>13293</v>
      </c>
      <c r="L21" s="169">
        <f t="shared" si="1"/>
        <v>0.23601659634640665</v>
      </c>
      <c r="O21" s="167" t="s">
        <v>147</v>
      </c>
      <c r="P21" s="168">
        <f t="shared" ref="P21:U21" si="8">P13-SUM(P14:P20)</f>
        <v>16813</v>
      </c>
      <c r="Q21" s="168">
        <f t="shared" si="8"/>
        <v>8187</v>
      </c>
      <c r="R21" s="168">
        <f t="shared" si="8"/>
        <v>40824</v>
      </c>
      <c r="S21" s="168">
        <f t="shared" si="8"/>
        <v>45112</v>
      </c>
      <c r="T21" s="168">
        <f t="shared" si="8"/>
        <v>47157</v>
      </c>
      <c r="U21" s="168">
        <f t="shared" si="8"/>
        <v>46673</v>
      </c>
      <c r="V21" s="179">
        <f t="shared" si="5"/>
        <v>-1.0263587590389589E-2</v>
      </c>
      <c r="W21" s="167">
        <f>U21-T21</f>
        <v>-484</v>
      </c>
      <c r="X21" s="169">
        <f t="shared" si="2"/>
        <v>0.28618291965074072</v>
      </c>
    </row>
    <row r="22" spans="1:24" x14ac:dyDescent="0.25">
      <c r="A22" s="1"/>
      <c r="B22" s="154" t="s">
        <v>46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70</v>
      </c>
      <c r="C23" s="175">
        <v>1049475</v>
      </c>
      <c r="D23" s="175">
        <v>439711</v>
      </c>
      <c r="E23" s="175">
        <v>213521</v>
      </c>
      <c r="F23" s="175">
        <v>995985</v>
      </c>
      <c r="G23" s="175">
        <v>1104273</v>
      </c>
      <c r="H23" s="175">
        <v>1156836</v>
      </c>
      <c r="I23" s="175">
        <v>1098545</v>
      </c>
      <c r="J23" s="176">
        <f>IFERROR(I23/H23-1,"-")</f>
        <v>-5.0388300502404837E-2</v>
      </c>
      <c r="K23" s="175">
        <f>I23-H23</f>
        <v>-58291</v>
      </c>
      <c r="L23" s="176">
        <f t="shared" ref="L23:L35" si="9">I23/I$9</f>
        <v>0.35018118783223612</v>
      </c>
    </row>
    <row r="24" spans="1:24" x14ac:dyDescent="0.25">
      <c r="A24" s="1" t="s">
        <v>98</v>
      </c>
      <c r="B24" s="158" t="s">
        <v>99</v>
      </c>
      <c r="C24" s="159">
        <v>100616</v>
      </c>
      <c r="D24" s="159">
        <v>24401</v>
      </c>
      <c r="E24" s="159">
        <v>102997</v>
      </c>
      <c r="F24" s="159">
        <v>96500</v>
      </c>
      <c r="G24" s="159">
        <v>89535</v>
      </c>
      <c r="H24" s="159">
        <v>78610</v>
      </c>
      <c r="I24" s="159">
        <v>69532</v>
      </c>
      <c r="J24" s="177">
        <f>IFERROR(I24/H24-1,"-")</f>
        <v>-0.11548149090446513</v>
      </c>
      <c r="K24" s="158">
        <f t="shared" ref="K24:K34" si="10">I24-H24</f>
        <v>-9078</v>
      </c>
      <c r="L24" s="160">
        <f t="shared" si="9"/>
        <v>2.2164588935684057E-2</v>
      </c>
    </row>
    <row r="25" spans="1:24" x14ac:dyDescent="0.25">
      <c r="A25" s="161" t="s">
        <v>105</v>
      </c>
      <c r="B25" s="162" t="s">
        <v>105</v>
      </c>
      <c r="C25" s="163">
        <v>47827</v>
      </c>
      <c r="D25" s="163">
        <v>10723</v>
      </c>
      <c r="E25" s="163">
        <v>64209</v>
      </c>
      <c r="F25" s="163">
        <v>42222</v>
      </c>
      <c r="G25" s="163">
        <v>37061</v>
      </c>
      <c r="H25" s="163">
        <v>29344</v>
      </c>
      <c r="I25" s="163">
        <v>28690</v>
      </c>
      <c r="J25" s="178">
        <f>IFERROR(I25/H25-1,"-")</f>
        <v>-2.2287350054525645E-2</v>
      </c>
      <c r="K25" s="162">
        <f t="shared" si="10"/>
        <v>-654</v>
      </c>
      <c r="L25" s="164">
        <f t="shared" si="9"/>
        <v>9.1454590198006037E-3</v>
      </c>
    </row>
    <row r="26" spans="1:24" x14ac:dyDescent="0.25">
      <c r="A26" s="161" t="s">
        <v>102</v>
      </c>
      <c r="B26" s="162" t="s">
        <v>102</v>
      </c>
      <c r="C26" s="163">
        <v>52789</v>
      </c>
      <c r="D26" s="163">
        <v>13678</v>
      </c>
      <c r="E26" s="163">
        <v>38788</v>
      </c>
      <c r="F26" s="163">
        <v>54278</v>
      </c>
      <c r="G26" s="163">
        <v>52474</v>
      </c>
      <c r="H26" s="163">
        <v>49266</v>
      </c>
      <c r="I26" s="163">
        <v>40842</v>
      </c>
      <c r="J26" s="178">
        <f>IFERROR(I26/H26-1,"-")</f>
        <v>-0.17099013518450856</v>
      </c>
      <c r="K26" s="162">
        <f t="shared" si="10"/>
        <v>-8424</v>
      </c>
      <c r="L26" s="164">
        <f t="shared" si="9"/>
        <v>1.3019129915883453E-2</v>
      </c>
    </row>
    <row r="27" spans="1:24" x14ac:dyDescent="0.25">
      <c r="A27" s="1"/>
      <c r="B27" s="158" t="s">
        <v>109</v>
      </c>
      <c r="C27" s="159">
        <v>948859</v>
      </c>
      <c r="D27" s="159">
        <v>415310</v>
      </c>
      <c r="E27" s="159">
        <v>110524</v>
      </c>
      <c r="F27" s="159">
        <v>899485</v>
      </c>
      <c r="G27" s="159">
        <v>1014738</v>
      </c>
      <c r="H27" s="159">
        <v>1078226</v>
      </c>
      <c r="I27" s="159">
        <v>1029013</v>
      </c>
      <c r="J27" s="177">
        <f>IFERROR(I27/H27-1,"-")</f>
        <v>-4.5642564731327218E-2</v>
      </c>
      <c r="K27" s="158">
        <f t="shared" si="10"/>
        <v>-49213</v>
      </c>
      <c r="L27" s="160">
        <f t="shared" si="9"/>
        <v>0.3280165988965521</v>
      </c>
    </row>
    <row r="28" spans="1:24" s="57" customFormat="1" x14ac:dyDescent="0.25">
      <c r="B28" s="162" t="s">
        <v>112</v>
      </c>
      <c r="C28" s="163">
        <v>467750</v>
      </c>
      <c r="D28" s="163">
        <v>190725</v>
      </c>
      <c r="E28" s="163">
        <v>6934</v>
      </c>
      <c r="F28" s="163">
        <v>435000</v>
      </c>
      <c r="G28" s="163">
        <v>512220</v>
      </c>
      <c r="H28" s="163">
        <v>549563</v>
      </c>
      <c r="I28" s="163">
        <v>534615</v>
      </c>
      <c r="J28" s="178">
        <f t="shared" ref="J28:J35" si="11">IFERROR(I28/H28-1,"-")</f>
        <v>-2.7199793290305196E-2</v>
      </c>
      <c r="K28" s="162">
        <f t="shared" si="10"/>
        <v>-14948</v>
      </c>
      <c r="L28" s="164">
        <f t="shared" si="9"/>
        <v>0.17041824935066921</v>
      </c>
    </row>
    <row r="29" spans="1:24" s="57" customFormat="1" x14ac:dyDescent="0.25">
      <c r="B29" s="162" t="s">
        <v>115</v>
      </c>
      <c r="C29" s="163">
        <v>124521</v>
      </c>
      <c r="D29" s="163">
        <v>50910</v>
      </c>
      <c r="E29" s="163">
        <v>18570</v>
      </c>
      <c r="F29" s="163">
        <v>99278</v>
      </c>
      <c r="G29" s="163">
        <v>110170</v>
      </c>
      <c r="H29" s="163">
        <v>111801</v>
      </c>
      <c r="I29" s="163">
        <v>103862</v>
      </c>
      <c r="J29" s="178">
        <f t="shared" si="11"/>
        <v>-7.1010098299657431E-2</v>
      </c>
      <c r="K29" s="162">
        <f t="shared" si="10"/>
        <v>-7939</v>
      </c>
      <c r="L29" s="164">
        <f t="shared" si="9"/>
        <v>3.3107900478024761E-2</v>
      </c>
    </row>
    <row r="30" spans="1:24" x14ac:dyDescent="0.25">
      <c r="A30" s="1"/>
      <c r="B30" s="162" t="s">
        <v>118</v>
      </c>
      <c r="C30" s="163">
        <v>33258</v>
      </c>
      <c r="D30" s="163">
        <v>16130</v>
      </c>
      <c r="E30" s="163">
        <v>18251</v>
      </c>
      <c r="F30" s="163">
        <v>37612</v>
      </c>
      <c r="G30" s="163">
        <v>39466</v>
      </c>
      <c r="H30" s="163">
        <v>40091</v>
      </c>
      <c r="I30" s="163">
        <v>31625</v>
      </c>
      <c r="J30" s="178">
        <f t="shared" si="11"/>
        <v>-0.21116958918460504</v>
      </c>
      <c r="K30" s="162">
        <f t="shared" si="10"/>
        <v>-8466</v>
      </c>
      <c r="L30" s="164">
        <f t="shared" si="9"/>
        <v>1.0081043621512516E-2</v>
      </c>
    </row>
    <row r="31" spans="1:24" x14ac:dyDescent="0.25">
      <c r="A31" s="1"/>
      <c r="B31" s="162" t="s">
        <v>125</v>
      </c>
      <c r="C31" s="163">
        <v>37236</v>
      </c>
      <c r="D31" s="163">
        <v>15632</v>
      </c>
      <c r="E31" s="163">
        <v>4369</v>
      </c>
      <c r="F31" s="163">
        <v>51109</v>
      </c>
      <c r="G31" s="163">
        <v>42938</v>
      </c>
      <c r="H31" s="163">
        <v>42702</v>
      </c>
      <c r="I31" s="163">
        <v>39958</v>
      </c>
      <c r="J31" s="178">
        <f t="shared" si="11"/>
        <v>-6.4259285279377965E-2</v>
      </c>
      <c r="K31" s="162">
        <f t="shared" si="10"/>
        <v>-2744</v>
      </c>
      <c r="L31" s="164">
        <f t="shared" si="9"/>
        <v>1.2737338846747735E-2</v>
      </c>
    </row>
    <row r="32" spans="1:24" x14ac:dyDescent="0.25">
      <c r="A32" s="1"/>
      <c r="B32" s="162" t="s">
        <v>121</v>
      </c>
      <c r="C32" s="163">
        <v>43762</v>
      </c>
      <c r="D32" s="163">
        <v>20897</v>
      </c>
      <c r="E32" s="163">
        <v>9058</v>
      </c>
      <c r="F32" s="163">
        <v>52480</v>
      </c>
      <c r="G32" s="163">
        <v>46351</v>
      </c>
      <c r="H32" s="163">
        <v>49060</v>
      </c>
      <c r="I32" s="163">
        <v>46472</v>
      </c>
      <c r="J32" s="178">
        <f t="shared" si="11"/>
        <v>-5.2751732572360321E-2</v>
      </c>
      <c r="K32" s="162">
        <f t="shared" si="10"/>
        <v>-2588</v>
      </c>
      <c r="L32" s="164">
        <f t="shared" si="9"/>
        <v>1.4813794756645998E-2</v>
      </c>
    </row>
    <row r="33" spans="1:12" x14ac:dyDescent="0.25">
      <c r="A33" s="1"/>
      <c r="B33" s="162" t="s">
        <v>130</v>
      </c>
      <c r="C33" s="163">
        <v>24056</v>
      </c>
      <c r="D33" s="163">
        <v>14159</v>
      </c>
      <c r="E33" s="163">
        <v>200</v>
      </c>
      <c r="F33" s="163">
        <v>15872</v>
      </c>
      <c r="G33" s="163">
        <v>18346</v>
      </c>
      <c r="H33" s="163">
        <v>17354</v>
      </c>
      <c r="I33" s="163">
        <v>15812</v>
      </c>
      <c r="J33" s="178">
        <f t="shared" si="11"/>
        <v>-8.8855595251815189E-2</v>
      </c>
      <c r="K33" s="162">
        <f t="shared" si="10"/>
        <v>-1542</v>
      </c>
      <c r="L33" s="164">
        <f t="shared" si="9"/>
        <v>5.0403624266673807E-3</v>
      </c>
    </row>
    <row r="34" spans="1:12" x14ac:dyDescent="0.25">
      <c r="A34" s="161" t="s">
        <v>146</v>
      </c>
      <c r="B34" s="162" t="s">
        <v>133</v>
      </c>
      <c r="C34" s="163">
        <v>23519</v>
      </c>
      <c r="D34" s="163">
        <v>16043</v>
      </c>
      <c r="E34" s="163">
        <v>430</v>
      </c>
      <c r="F34" s="163">
        <v>10169</v>
      </c>
      <c r="G34" s="163">
        <v>16799</v>
      </c>
      <c r="H34" s="163">
        <v>17210</v>
      </c>
      <c r="I34" s="163">
        <v>13635</v>
      </c>
      <c r="J34" s="178">
        <f t="shared" si="11"/>
        <v>-0.20772806507844277</v>
      </c>
      <c r="K34" s="162">
        <f t="shared" si="10"/>
        <v>-3575</v>
      </c>
      <c r="L34" s="164">
        <f t="shared" si="9"/>
        <v>4.3464041036940133E-3</v>
      </c>
    </row>
    <row r="35" spans="1:12" x14ac:dyDescent="0.25">
      <c r="A35" s="166" t="s">
        <v>147</v>
      </c>
      <c r="B35" s="167" t="s">
        <v>147</v>
      </c>
      <c r="C35" s="168">
        <f t="shared" ref="C35" si="12">C27-SUM(C28:C34)</f>
        <v>194757</v>
      </c>
      <c r="D35" s="168">
        <f t="shared" ref="D35:I35" si="13">D27-SUM(D28:D34)</f>
        <v>90814</v>
      </c>
      <c r="E35" s="168">
        <f t="shared" si="13"/>
        <v>52712</v>
      </c>
      <c r="F35" s="168">
        <f t="shared" si="13"/>
        <v>197965</v>
      </c>
      <c r="G35" s="168">
        <f t="shared" si="13"/>
        <v>228448</v>
      </c>
      <c r="H35" s="168">
        <f t="shared" si="13"/>
        <v>250445</v>
      </c>
      <c r="I35" s="168">
        <f t="shared" si="13"/>
        <v>243034</v>
      </c>
      <c r="J35" s="179">
        <f t="shared" si="11"/>
        <v>-2.9591327437161863E-2</v>
      </c>
      <c r="K35" s="167">
        <f>I35-H35</f>
        <v>-7411</v>
      </c>
      <c r="L35" s="169">
        <f t="shared" si="9"/>
        <v>7.747150531259045E-2</v>
      </c>
    </row>
    <row r="36" spans="1:12" x14ac:dyDescent="0.25">
      <c r="A36" s="1"/>
      <c r="B36" s="154" t="s">
        <v>47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70</v>
      </c>
      <c r="C37" s="175">
        <v>781980</v>
      </c>
      <c r="D37" s="175">
        <v>324285</v>
      </c>
      <c r="E37" s="175">
        <v>93297</v>
      </c>
      <c r="F37" s="175">
        <v>684265</v>
      </c>
      <c r="G37" s="175">
        <v>769680</v>
      </c>
      <c r="H37" s="175">
        <v>813934</v>
      </c>
      <c r="I37" s="175">
        <v>831831</v>
      </c>
      <c r="J37" s="176">
        <f>IFERROR(I37/H37-1,"-")</f>
        <v>2.1988269319134002E-2</v>
      </c>
      <c r="K37" s="175">
        <f>I37-H37</f>
        <v>17897</v>
      </c>
      <c r="L37" s="176">
        <f t="shared" ref="L37:L49" si="14">I37/I$9</f>
        <v>0.26516125207039931</v>
      </c>
    </row>
    <row r="38" spans="1:12" x14ac:dyDescent="0.25">
      <c r="A38" s="1" t="s">
        <v>98</v>
      </c>
      <c r="B38" s="158" t="s">
        <v>99</v>
      </c>
      <c r="C38" s="159">
        <v>61010</v>
      </c>
      <c r="D38" s="159">
        <v>17239</v>
      </c>
      <c r="E38" s="159">
        <v>28671</v>
      </c>
      <c r="F38" s="159">
        <v>55882</v>
      </c>
      <c r="G38" s="159">
        <v>53759</v>
      </c>
      <c r="H38" s="159">
        <v>53134</v>
      </c>
      <c r="I38" s="159">
        <v>55422</v>
      </c>
      <c r="J38" s="177">
        <f>IFERROR(I38/H38-1,"-")</f>
        <v>4.3060940264237679E-2</v>
      </c>
      <c r="K38" s="158">
        <f t="shared" ref="K38:K48" si="15">I38-H38</f>
        <v>2288</v>
      </c>
      <c r="L38" s="160">
        <f t="shared" si="14"/>
        <v>1.7666769947556258E-2</v>
      </c>
    </row>
    <row r="39" spans="1:12" x14ac:dyDescent="0.25">
      <c r="A39" s="161" t="s">
        <v>105</v>
      </c>
      <c r="B39" s="162" t="s">
        <v>105</v>
      </c>
      <c r="C39" s="163">
        <v>23644</v>
      </c>
      <c r="D39" s="163">
        <v>6178</v>
      </c>
      <c r="E39" s="163">
        <v>22154</v>
      </c>
      <c r="F39" s="163">
        <v>22273</v>
      </c>
      <c r="G39" s="163">
        <v>21187</v>
      </c>
      <c r="H39" s="163">
        <v>23115</v>
      </c>
      <c r="I39" s="163">
        <v>22008</v>
      </c>
      <c r="J39" s="178">
        <f>IFERROR(I39/H39-1,"-")</f>
        <v>-4.7890979883192686E-2</v>
      </c>
      <c r="K39" s="162">
        <f t="shared" si="15"/>
        <v>-1107</v>
      </c>
      <c r="L39" s="164">
        <f t="shared" si="14"/>
        <v>7.015450056039446E-3</v>
      </c>
    </row>
    <row r="40" spans="1:12" x14ac:dyDescent="0.25">
      <c r="A40" s="161" t="s">
        <v>102</v>
      </c>
      <c r="B40" s="162" t="s">
        <v>102</v>
      </c>
      <c r="C40" s="163">
        <v>37366</v>
      </c>
      <c r="D40" s="163">
        <v>11061</v>
      </c>
      <c r="E40" s="163">
        <v>6517</v>
      </c>
      <c r="F40" s="163">
        <v>33609</v>
      </c>
      <c r="G40" s="163">
        <v>32572</v>
      </c>
      <c r="H40" s="163">
        <v>30019</v>
      </c>
      <c r="I40" s="163">
        <v>33414</v>
      </c>
      <c r="J40" s="178">
        <f>IFERROR(I40/H40-1,"-")</f>
        <v>0.11309503980812163</v>
      </c>
      <c r="K40" s="162">
        <f t="shared" si="15"/>
        <v>3395</v>
      </c>
      <c r="L40" s="164">
        <f t="shared" si="14"/>
        <v>1.0651319891516815E-2</v>
      </c>
    </row>
    <row r="41" spans="1:12" x14ac:dyDescent="0.25">
      <c r="A41" s="1"/>
      <c r="B41" s="158" t="s">
        <v>109</v>
      </c>
      <c r="C41" s="159">
        <v>720970</v>
      </c>
      <c r="D41" s="159">
        <v>307046</v>
      </c>
      <c r="E41" s="159">
        <v>64626</v>
      </c>
      <c r="F41" s="159">
        <v>628383</v>
      </c>
      <c r="G41" s="159">
        <v>715921</v>
      </c>
      <c r="H41" s="159">
        <v>760800</v>
      </c>
      <c r="I41" s="159">
        <v>776409</v>
      </c>
      <c r="J41" s="177">
        <f>IFERROR(I41/H41-1,"-")</f>
        <v>2.0516561514195564E-2</v>
      </c>
      <c r="K41" s="158">
        <f t="shared" si="15"/>
        <v>15609</v>
      </c>
      <c r="L41" s="160">
        <f t="shared" si="14"/>
        <v>0.24749448212284306</v>
      </c>
    </row>
    <row r="42" spans="1:12" s="57" customFormat="1" x14ac:dyDescent="0.25">
      <c r="B42" s="162" t="s">
        <v>112</v>
      </c>
      <c r="C42" s="163">
        <v>382110</v>
      </c>
      <c r="D42" s="163">
        <v>140970</v>
      </c>
      <c r="E42" s="163">
        <v>3417</v>
      </c>
      <c r="F42" s="163">
        <v>306586</v>
      </c>
      <c r="G42" s="163">
        <v>360210</v>
      </c>
      <c r="H42" s="163">
        <v>391918</v>
      </c>
      <c r="I42" s="163">
        <v>399237</v>
      </c>
      <c r="J42" s="178">
        <f t="shared" ref="J42:J49" si="16">IFERROR(I42/H42-1,"-")</f>
        <v>1.8674824835807513E-2</v>
      </c>
      <c r="K42" s="162">
        <f t="shared" si="15"/>
        <v>7319</v>
      </c>
      <c r="L42" s="164">
        <f t="shared" si="14"/>
        <v>0.12726405098250729</v>
      </c>
    </row>
    <row r="43" spans="1:12" s="57" customFormat="1" x14ac:dyDescent="0.25">
      <c r="B43" s="162" t="s">
        <v>115</v>
      </c>
      <c r="C43" s="163">
        <v>34729</v>
      </c>
      <c r="D43" s="163">
        <v>14886</v>
      </c>
      <c r="E43" s="163">
        <v>4890</v>
      </c>
      <c r="F43" s="163">
        <v>22405</v>
      </c>
      <c r="G43" s="163">
        <v>27868</v>
      </c>
      <c r="H43" s="163">
        <v>27250</v>
      </c>
      <c r="I43" s="163">
        <v>28862</v>
      </c>
      <c r="J43" s="178">
        <f t="shared" si="16"/>
        <v>5.9155963302752301E-2</v>
      </c>
      <c r="K43" s="162">
        <f t="shared" si="15"/>
        <v>1612</v>
      </c>
      <c r="L43" s="164">
        <f t="shared" si="14"/>
        <v>9.2002871463745216E-3</v>
      </c>
    </row>
    <row r="44" spans="1:12" x14ac:dyDescent="0.25">
      <c r="A44" s="1"/>
      <c r="B44" s="162" t="s">
        <v>118</v>
      </c>
      <c r="C44" s="163">
        <v>15282</v>
      </c>
      <c r="D44" s="163">
        <v>7059</v>
      </c>
      <c r="E44" s="163">
        <v>7849</v>
      </c>
      <c r="F44" s="163">
        <v>15441</v>
      </c>
      <c r="G44" s="163">
        <v>17860</v>
      </c>
      <c r="H44" s="163">
        <v>18036</v>
      </c>
      <c r="I44" s="163">
        <v>18502</v>
      </c>
      <c r="J44" s="178">
        <f t="shared" si="16"/>
        <v>2.5837214459969005E-2</v>
      </c>
      <c r="K44" s="162">
        <f t="shared" si="15"/>
        <v>466</v>
      </c>
      <c r="L44" s="164">
        <f t="shared" si="14"/>
        <v>5.897848824829236E-3</v>
      </c>
    </row>
    <row r="45" spans="1:12" x14ac:dyDescent="0.25">
      <c r="A45" s="1"/>
      <c r="B45" s="162" t="s">
        <v>125</v>
      </c>
      <c r="C45" s="163">
        <v>33079</v>
      </c>
      <c r="D45" s="163">
        <v>13054</v>
      </c>
      <c r="E45" s="163">
        <v>3419</v>
      </c>
      <c r="F45" s="163">
        <v>36418</v>
      </c>
      <c r="G45" s="163">
        <v>32685</v>
      </c>
      <c r="H45" s="163">
        <v>34207</v>
      </c>
      <c r="I45" s="163">
        <v>30816</v>
      </c>
      <c r="J45" s="178">
        <f t="shared" si="16"/>
        <v>-9.9131756657994008E-2</v>
      </c>
      <c r="K45" s="162">
        <f t="shared" si="15"/>
        <v>-3391</v>
      </c>
      <c r="L45" s="164">
        <f t="shared" si="14"/>
        <v>9.8231601657084496E-3</v>
      </c>
    </row>
    <row r="46" spans="1:12" x14ac:dyDescent="0.25">
      <c r="A46" s="1"/>
      <c r="B46" s="162" t="s">
        <v>121</v>
      </c>
      <c r="C46" s="163">
        <v>24096</v>
      </c>
      <c r="D46" s="163">
        <v>11786</v>
      </c>
      <c r="E46" s="163">
        <v>2753</v>
      </c>
      <c r="F46" s="163">
        <v>22089</v>
      </c>
      <c r="G46" s="163">
        <v>24992</v>
      </c>
      <c r="H46" s="163">
        <v>27545</v>
      </c>
      <c r="I46" s="163">
        <v>23241</v>
      </c>
      <c r="J46" s="178">
        <f t="shared" si="16"/>
        <v>-0.15625340352151029</v>
      </c>
      <c r="K46" s="162">
        <f t="shared" si="15"/>
        <v>-4304</v>
      </c>
      <c r="L46" s="164">
        <f t="shared" si="14"/>
        <v>7.4084912192117752E-3</v>
      </c>
    </row>
    <row r="47" spans="1:12" x14ac:dyDescent="0.25">
      <c r="A47" s="1"/>
      <c r="B47" s="162" t="s">
        <v>130</v>
      </c>
      <c r="C47" s="163">
        <v>21311</v>
      </c>
      <c r="D47" s="163">
        <v>12179</v>
      </c>
      <c r="E47" s="163">
        <v>420</v>
      </c>
      <c r="F47" s="163">
        <v>15389</v>
      </c>
      <c r="G47" s="163">
        <v>17947</v>
      </c>
      <c r="H47" s="163">
        <v>16728</v>
      </c>
      <c r="I47" s="163">
        <v>17045</v>
      </c>
      <c r="J47" s="178">
        <f t="shared" si="16"/>
        <v>1.8950263032042169E-2</v>
      </c>
      <c r="K47" s="162">
        <f t="shared" si="15"/>
        <v>317</v>
      </c>
      <c r="L47" s="164">
        <f t="shared" si="14"/>
        <v>5.4334035898397108E-3</v>
      </c>
    </row>
    <row r="48" spans="1:12" x14ac:dyDescent="0.25">
      <c r="A48" s="161" t="s">
        <v>146</v>
      </c>
      <c r="B48" s="162" t="s">
        <v>133</v>
      </c>
      <c r="C48" s="163">
        <v>31592</v>
      </c>
      <c r="D48" s="163">
        <v>20180</v>
      </c>
      <c r="E48" s="163">
        <v>2116</v>
      </c>
      <c r="F48" s="163">
        <v>14729</v>
      </c>
      <c r="G48" s="163">
        <v>18123</v>
      </c>
      <c r="H48" s="163">
        <v>19789</v>
      </c>
      <c r="I48" s="163">
        <v>15600</v>
      </c>
      <c r="J48" s="178">
        <f t="shared" si="16"/>
        <v>-0.21168325837586544</v>
      </c>
      <c r="K48" s="162">
        <f t="shared" si="15"/>
        <v>-4189</v>
      </c>
      <c r="L48" s="164">
        <f t="shared" si="14"/>
        <v>4.9727835729832491E-3</v>
      </c>
    </row>
    <row r="49" spans="1:12" x14ac:dyDescent="0.25">
      <c r="A49" s="166" t="s">
        <v>147</v>
      </c>
      <c r="B49" s="167" t="s">
        <v>147</v>
      </c>
      <c r="C49" s="168">
        <f t="shared" ref="C49" si="17">C41-SUM(C42:C48)</f>
        <v>178771</v>
      </c>
      <c r="D49" s="168">
        <f t="shared" ref="D49:I49" si="18">D41-SUM(D42:D48)</f>
        <v>86932</v>
      </c>
      <c r="E49" s="168">
        <f t="shared" si="18"/>
        <v>39762</v>
      </c>
      <c r="F49" s="168">
        <f t="shared" si="18"/>
        <v>195326</v>
      </c>
      <c r="G49" s="168">
        <f t="shared" si="18"/>
        <v>216236</v>
      </c>
      <c r="H49" s="168">
        <f t="shared" si="18"/>
        <v>225327</v>
      </c>
      <c r="I49" s="168">
        <f t="shared" si="18"/>
        <v>243106</v>
      </c>
      <c r="J49" s="179">
        <f t="shared" si="16"/>
        <v>7.890310526479305E-2</v>
      </c>
      <c r="K49" s="167">
        <f>I49-H49</f>
        <v>17779</v>
      </c>
      <c r="L49" s="169">
        <f t="shared" si="14"/>
        <v>7.7494456621388833E-2</v>
      </c>
    </row>
    <row r="50" spans="1:12" x14ac:dyDescent="0.25">
      <c r="A50" s="1"/>
      <c r="B50" s="154" t="s">
        <v>48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70</v>
      </c>
      <c r="C51" s="175">
        <v>26450</v>
      </c>
      <c r="D51" s="175">
        <v>11900</v>
      </c>
      <c r="E51" s="175">
        <v>5578</v>
      </c>
      <c r="F51" s="175">
        <v>18891</v>
      </c>
      <c r="G51" s="175">
        <v>29549</v>
      </c>
      <c r="H51" s="175">
        <v>25686</v>
      </c>
      <c r="I51" s="175">
        <v>24307</v>
      </c>
      <c r="J51" s="176">
        <f>IFERROR(I51/H51-1,"-")</f>
        <v>-5.3686833294401604E-2</v>
      </c>
      <c r="K51" s="175">
        <f>I51-H51</f>
        <v>-1379</v>
      </c>
      <c r="L51" s="176">
        <f t="shared" ref="L51:L63" si="19">I51/I$9</f>
        <v>7.7482980966989646E-3</v>
      </c>
    </row>
    <row r="52" spans="1:12" x14ac:dyDescent="0.25">
      <c r="A52" s="1" t="s">
        <v>98</v>
      </c>
      <c r="B52" s="158" t="s">
        <v>99</v>
      </c>
      <c r="C52" s="159">
        <v>5333</v>
      </c>
      <c r="D52" s="159">
        <v>1180</v>
      </c>
      <c r="E52" s="159">
        <v>1616</v>
      </c>
      <c r="F52" s="159">
        <v>2216</v>
      </c>
      <c r="G52" s="159">
        <v>12386</v>
      </c>
      <c r="H52" s="159">
        <v>6510</v>
      </c>
      <c r="I52" s="159">
        <v>4608</v>
      </c>
      <c r="J52" s="177">
        <f>IFERROR(I52/H52-1,"-")</f>
        <v>-0.29216589861751152</v>
      </c>
      <c r="K52" s="158">
        <f t="shared" ref="K52:K62" si="20">I52-H52</f>
        <v>-1902</v>
      </c>
      <c r="L52" s="160">
        <f t="shared" si="19"/>
        <v>1.4688837630965905E-3</v>
      </c>
    </row>
    <row r="53" spans="1:12" x14ac:dyDescent="0.25">
      <c r="A53" s="161" t="s">
        <v>105</v>
      </c>
      <c r="B53" s="162" t="s">
        <v>105</v>
      </c>
      <c r="C53" s="163">
        <v>3021</v>
      </c>
      <c r="D53" s="163">
        <v>576</v>
      </c>
      <c r="E53" s="163">
        <v>756</v>
      </c>
      <c r="F53" s="163">
        <v>794</v>
      </c>
      <c r="G53" s="163">
        <v>9119</v>
      </c>
      <c r="H53" s="163">
        <v>4318</v>
      </c>
      <c r="I53" s="163">
        <v>2935</v>
      </c>
      <c r="J53" s="178">
        <f>IFERROR(I53/H53-1,"-")</f>
        <v>-0.32028716998610463</v>
      </c>
      <c r="K53" s="162">
        <f t="shared" si="20"/>
        <v>-1383</v>
      </c>
      <c r="L53" s="164">
        <f t="shared" si="19"/>
        <v>9.3558460171191266E-4</v>
      </c>
    </row>
    <row r="54" spans="1:12" x14ac:dyDescent="0.25">
      <c r="A54" s="161" t="s">
        <v>102</v>
      </c>
      <c r="B54" s="162" t="s">
        <v>102</v>
      </c>
      <c r="C54" s="163">
        <v>2312</v>
      </c>
      <c r="D54" s="163">
        <v>604</v>
      </c>
      <c r="E54" s="163">
        <v>860</v>
      </c>
      <c r="F54" s="163">
        <v>1422</v>
      </c>
      <c r="G54" s="163">
        <v>3267</v>
      </c>
      <c r="H54" s="163">
        <v>2192</v>
      </c>
      <c r="I54" s="163">
        <v>1673</v>
      </c>
      <c r="J54" s="178">
        <f>IFERROR(I54/H54-1,"-")</f>
        <v>-0.2367700729927007</v>
      </c>
      <c r="K54" s="162">
        <f t="shared" si="20"/>
        <v>-519</v>
      </c>
      <c r="L54" s="164">
        <f t="shared" si="19"/>
        <v>5.3329916138467796E-4</v>
      </c>
    </row>
    <row r="55" spans="1:12" x14ac:dyDescent="0.25">
      <c r="A55" s="1"/>
      <c r="B55" s="158" t="s">
        <v>109</v>
      </c>
      <c r="C55" s="159">
        <v>21117</v>
      </c>
      <c r="D55" s="159">
        <v>10720</v>
      </c>
      <c r="E55" s="159">
        <v>3962</v>
      </c>
      <c r="F55" s="159">
        <v>16675</v>
      </c>
      <c r="G55" s="159">
        <v>17163</v>
      </c>
      <c r="H55" s="159">
        <v>19176</v>
      </c>
      <c r="I55" s="159">
        <v>19699</v>
      </c>
      <c r="J55" s="177">
        <f>IFERROR(I55/H55-1,"-")</f>
        <v>2.7273675427617938E-2</v>
      </c>
      <c r="K55" s="158">
        <f t="shared" si="20"/>
        <v>523</v>
      </c>
      <c r="L55" s="160">
        <f t="shared" si="19"/>
        <v>6.2794143336023737E-3</v>
      </c>
    </row>
    <row r="56" spans="1:12" s="57" customFormat="1" x14ac:dyDescent="0.25">
      <c r="B56" s="162" t="s">
        <v>112</v>
      </c>
      <c r="C56" s="163">
        <v>6243</v>
      </c>
      <c r="D56" s="163">
        <v>3648</v>
      </c>
      <c r="E56" s="163">
        <v>114</v>
      </c>
      <c r="F56" s="163">
        <v>6062</v>
      </c>
      <c r="G56" s="163">
        <v>5489</v>
      </c>
      <c r="H56" s="163">
        <v>6677</v>
      </c>
      <c r="I56" s="163">
        <v>7123</v>
      </c>
      <c r="J56" s="178">
        <f t="shared" ref="J56:J63" si="21">IFERROR(I56/H56-1,"-")</f>
        <v>6.679646547850826E-2</v>
      </c>
      <c r="K56" s="162">
        <f t="shared" si="20"/>
        <v>446</v>
      </c>
      <c r="L56" s="164">
        <f t="shared" si="19"/>
        <v>2.2705857301512618E-3</v>
      </c>
    </row>
    <row r="57" spans="1:12" s="57" customFormat="1" x14ac:dyDescent="0.25">
      <c r="B57" s="162" t="s">
        <v>115</v>
      </c>
      <c r="C57" s="163">
        <v>5970</v>
      </c>
      <c r="D57" s="163">
        <v>2760</v>
      </c>
      <c r="E57" s="163">
        <v>1495</v>
      </c>
      <c r="F57" s="163">
        <v>4137</v>
      </c>
      <c r="G57" s="163">
        <v>3170</v>
      </c>
      <c r="H57" s="163">
        <v>4024</v>
      </c>
      <c r="I57" s="163">
        <v>4162</v>
      </c>
      <c r="J57" s="178">
        <f t="shared" si="21"/>
        <v>3.4294234592445294E-2</v>
      </c>
      <c r="K57" s="162">
        <f t="shared" si="20"/>
        <v>138</v>
      </c>
      <c r="L57" s="164">
        <f t="shared" si="19"/>
        <v>1.3267131558177105E-3</v>
      </c>
    </row>
    <row r="58" spans="1:12" x14ac:dyDescent="0.25">
      <c r="A58" s="1"/>
      <c r="B58" s="162" t="s">
        <v>118</v>
      </c>
      <c r="C58" s="163">
        <v>1364</v>
      </c>
      <c r="D58" s="163">
        <v>468</v>
      </c>
      <c r="E58" s="163">
        <v>639</v>
      </c>
      <c r="F58" s="163">
        <v>1175</v>
      </c>
      <c r="G58" s="163">
        <v>1646</v>
      </c>
      <c r="H58" s="163">
        <v>1282</v>
      </c>
      <c r="I58" s="163">
        <v>1139</v>
      </c>
      <c r="J58" s="178">
        <f t="shared" si="21"/>
        <v>-0.1115444617784711</v>
      </c>
      <c r="K58" s="162">
        <f t="shared" si="20"/>
        <v>-143</v>
      </c>
      <c r="L58" s="164">
        <f t="shared" si="19"/>
        <v>3.630769544633283E-4</v>
      </c>
    </row>
    <row r="59" spans="1:12" x14ac:dyDescent="0.25">
      <c r="A59" s="1"/>
      <c r="B59" s="162" t="s">
        <v>125</v>
      </c>
      <c r="C59" s="163">
        <v>526</v>
      </c>
      <c r="D59" s="163">
        <v>223</v>
      </c>
      <c r="E59" s="163">
        <v>94</v>
      </c>
      <c r="F59" s="163">
        <v>444</v>
      </c>
      <c r="G59" s="163">
        <v>385</v>
      </c>
      <c r="H59" s="163">
        <v>638</v>
      </c>
      <c r="I59" s="163">
        <v>593</v>
      </c>
      <c r="J59" s="178">
        <f t="shared" si="21"/>
        <v>-7.0532915360501547E-2</v>
      </c>
      <c r="K59" s="162">
        <f t="shared" si="20"/>
        <v>-45</v>
      </c>
      <c r="L59" s="164">
        <f t="shared" si="19"/>
        <v>1.8902952940891456E-4</v>
      </c>
    </row>
    <row r="60" spans="1:12" x14ac:dyDescent="0.25">
      <c r="A60" s="1"/>
      <c r="B60" s="162" t="s">
        <v>121</v>
      </c>
      <c r="C60" s="163">
        <v>570</v>
      </c>
      <c r="D60" s="163">
        <v>213</v>
      </c>
      <c r="E60" s="163">
        <v>112</v>
      </c>
      <c r="F60" s="163">
        <v>419</v>
      </c>
      <c r="G60" s="163">
        <v>406</v>
      </c>
      <c r="H60" s="163">
        <v>454</v>
      </c>
      <c r="I60" s="163">
        <v>521</v>
      </c>
      <c r="J60" s="178">
        <f t="shared" si="21"/>
        <v>0.14757709251101314</v>
      </c>
      <c r="K60" s="162">
        <f t="shared" si="20"/>
        <v>67</v>
      </c>
      <c r="L60" s="164">
        <f t="shared" si="19"/>
        <v>1.6607822061053031E-4</v>
      </c>
    </row>
    <row r="61" spans="1:12" x14ac:dyDescent="0.25">
      <c r="A61" s="1"/>
      <c r="B61" s="162" t="s">
        <v>130</v>
      </c>
      <c r="C61" s="163">
        <v>185</v>
      </c>
      <c r="D61" s="163">
        <v>147</v>
      </c>
      <c r="E61" s="163">
        <v>29</v>
      </c>
      <c r="F61" s="163">
        <v>55</v>
      </c>
      <c r="G61" s="163">
        <v>167</v>
      </c>
      <c r="H61" s="163">
        <v>93</v>
      </c>
      <c r="I61" s="163">
        <v>174</v>
      </c>
      <c r="J61" s="178">
        <f t="shared" si="21"/>
        <v>0.87096774193548376</v>
      </c>
      <c r="K61" s="162">
        <f t="shared" si="20"/>
        <v>81</v>
      </c>
      <c r="L61" s="164">
        <f t="shared" si="19"/>
        <v>5.5465662929428547E-5</v>
      </c>
    </row>
    <row r="62" spans="1:12" x14ac:dyDescent="0.25">
      <c r="A62" s="161" t="s">
        <v>146</v>
      </c>
      <c r="B62" s="162" t="s">
        <v>133</v>
      </c>
      <c r="C62" s="163">
        <v>305</v>
      </c>
      <c r="D62" s="163">
        <v>253</v>
      </c>
      <c r="E62" s="163">
        <v>16</v>
      </c>
      <c r="F62" s="163">
        <v>95</v>
      </c>
      <c r="G62" s="163">
        <v>159</v>
      </c>
      <c r="H62" s="163">
        <v>97</v>
      </c>
      <c r="I62" s="163">
        <v>425</v>
      </c>
      <c r="J62" s="178">
        <f t="shared" si="21"/>
        <v>3.3814432989690726</v>
      </c>
      <c r="K62" s="162">
        <f t="shared" si="20"/>
        <v>328</v>
      </c>
      <c r="L62" s="164">
        <f t="shared" si="19"/>
        <v>1.35476475546018E-4</v>
      </c>
    </row>
    <row r="63" spans="1:12" x14ac:dyDescent="0.25">
      <c r="A63" s="166" t="s">
        <v>147</v>
      </c>
      <c r="B63" s="167" t="s">
        <v>147</v>
      </c>
      <c r="C63" s="168">
        <f t="shared" ref="C63" si="22">C55-SUM(C56:C62)</f>
        <v>5954</v>
      </c>
      <c r="D63" s="168">
        <f t="shared" ref="D63:I63" si="23">D55-SUM(D56:D62)</f>
        <v>3008</v>
      </c>
      <c r="E63" s="168">
        <f t="shared" si="23"/>
        <v>1463</v>
      </c>
      <c r="F63" s="168">
        <f t="shared" si="23"/>
        <v>4288</v>
      </c>
      <c r="G63" s="168">
        <f t="shared" si="23"/>
        <v>5741</v>
      </c>
      <c r="H63" s="168">
        <f t="shared" si="23"/>
        <v>5911</v>
      </c>
      <c r="I63" s="168">
        <f t="shared" si="23"/>
        <v>5562</v>
      </c>
      <c r="J63" s="179">
        <f t="shared" si="21"/>
        <v>-5.9042463204195594E-2</v>
      </c>
      <c r="K63" s="167">
        <f>I63-H63</f>
        <v>-349</v>
      </c>
      <c r="L63" s="169">
        <f t="shared" si="19"/>
        <v>1.7729886046751815E-3</v>
      </c>
    </row>
    <row r="64" spans="1:12" x14ac:dyDescent="0.25">
      <c r="A64" s="1"/>
      <c r="B64" s="154" t="s">
        <v>49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70</v>
      </c>
      <c r="C65" s="175">
        <v>75119</v>
      </c>
      <c r="D65" s="175">
        <v>29538</v>
      </c>
      <c r="E65" s="175">
        <v>21235</v>
      </c>
      <c r="F65" s="175">
        <v>78873</v>
      </c>
      <c r="G65" s="175">
        <v>101039</v>
      </c>
      <c r="H65" s="175">
        <v>136007</v>
      </c>
      <c r="I65" s="175">
        <v>108799</v>
      </c>
      <c r="J65" s="176">
        <f>IFERROR(I65/H65-1,"-")</f>
        <v>-0.20004852691405595</v>
      </c>
      <c r="K65" s="175">
        <f>I65-H65</f>
        <v>-27208</v>
      </c>
      <c r="L65" s="176">
        <f t="shared" ref="L65:L77" si="24">I65/I$9</f>
        <v>3.4681658971602858E-2</v>
      </c>
    </row>
    <row r="66" spans="1:12" x14ac:dyDescent="0.25">
      <c r="A66" s="1" t="s">
        <v>98</v>
      </c>
      <c r="B66" s="158" t="s">
        <v>99</v>
      </c>
      <c r="C66" s="159">
        <v>16572</v>
      </c>
      <c r="D66" s="159">
        <v>6589</v>
      </c>
      <c r="E66" s="159">
        <v>9773</v>
      </c>
      <c r="F66" s="159">
        <v>16521</v>
      </c>
      <c r="G66" s="159">
        <v>16895</v>
      </c>
      <c r="H66" s="159">
        <v>32362</v>
      </c>
      <c r="I66" s="159">
        <v>21314</v>
      </c>
      <c r="J66" s="177">
        <f>IFERROR(I66/H66-1,"-")</f>
        <v>-0.34138804771027753</v>
      </c>
      <c r="K66" s="158">
        <f t="shared" ref="K66:K76" si="25">I66-H66</f>
        <v>-11048</v>
      </c>
      <c r="L66" s="160">
        <f t="shared" si="24"/>
        <v>6.7942249406772424E-3</v>
      </c>
    </row>
    <row r="67" spans="1:12" x14ac:dyDescent="0.25">
      <c r="A67" s="161" t="s">
        <v>105</v>
      </c>
      <c r="B67" s="162" t="s">
        <v>105</v>
      </c>
      <c r="C67" s="163">
        <v>8691</v>
      </c>
      <c r="D67" s="163">
        <v>2565</v>
      </c>
      <c r="E67" s="163">
        <v>9350</v>
      </c>
      <c r="F67" s="163">
        <v>11957</v>
      </c>
      <c r="G67" s="163">
        <v>12094</v>
      </c>
      <c r="H67" s="163">
        <v>19236</v>
      </c>
      <c r="I67" s="163">
        <v>7816</v>
      </c>
      <c r="J67" s="178">
        <f>IFERROR(I67/H67-1,"-")</f>
        <v>-0.59367851944271166</v>
      </c>
      <c r="K67" s="162">
        <f t="shared" si="25"/>
        <v>-11420</v>
      </c>
      <c r="L67" s="164">
        <f t="shared" si="24"/>
        <v>2.49149207733571E-3</v>
      </c>
    </row>
    <row r="68" spans="1:12" x14ac:dyDescent="0.25">
      <c r="A68" s="161" t="s">
        <v>102</v>
      </c>
      <c r="B68" s="162" t="s">
        <v>102</v>
      </c>
      <c r="C68" s="163">
        <v>7881</v>
      </c>
      <c r="D68" s="163">
        <v>4024</v>
      </c>
      <c r="E68" s="163">
        <v>423</v>
      </c>
      <c r="F68" s="163">
        <v>4564</v>
      </c>
      <c r="G68" s="163">
        <v>4801</v>
      </c>
      <c r="H68" s="163">
        <v>13126</v>
      </c>
      <c r="I68" s="163">
        <v>13498</v>
      </c>
      <c r="J68" s="178">
        <f>IFERROR(I68/H68-1,"-")</f>
        <v>2.8340697851592322E-2</v>
      </c>
      <c r="K68" s="162">
        <f t="shared" si="25"/>
        <v>372</v>
      </c>
      <c r="L68" s="164">
        <f t="shared" si="24"/>
        <v>4.302732863341532E-3</v>
      </c>
    </row>
    <row r="69" spans="1:12" x14ac:dyDescent="0.25">
      <c r="A69" s="1"/>
      <c r="B69" s="158" t="s">
        <v>109</v>
      </c>
      <c r="C69" s="159">
        <v>58547</v>
      </c>
      <c r="D69" s="159">
        <v>22949</v>
      </c>
      <c r="E69" s="159">
        <v>11462</v>
      </c>
      <c r="F69" s="159">
        <v>62352</v>
      </c>
      <c r="G69" s="159">
        <v>84144</v>
      </c>
      <c r="H69" s="159">
        <v>103645</v>
      </c>
      <c r="I69" s="159">
        <v>87485</v>
      </c>
      <c r="J69" s="177">
        <f>IFERROR(I69/H69-1,"-")</f>
        <v>-0.15591683149211255</v>
      </c>
      <c r="K69" s="158">
        <f t="shared" si="25"/>
        <v>-16160</v>
      </c>
      <c r="L69" s="160">
        <f t="shared" si="24"/>
        <v>2.7887434030925612E-2</v>
      </c>
    </row>
    <row r="70" spans="1:12" s="57" customFormat="1" x14ac:dyDescent="0.25">
      <c r="B70" s="162" t="s">
        <v>112</v>
      </c>
      <c r="C70" s="163">
        <v>25686</v>
      </c>
      <c r="D70" s="163">
        <v>9198</v>
      </c>
      <c r="E70" s="163">
        <v>1409</v>
      </c>
      <c r="F70" s="163">
        <v>25128</v>
      </c>
      <c r="G70" s="163">
        <v>29122</v>
      </c>
      <c r="H70" s="163">
        <v>40052</v>
      </c>
      <c r="I70" s="163">
        <v>43439</v>
      </c>
      <c r="J70" s="178">
        <f t="shared" ref="J70:J77" si="26">IFERROR(I70/H70-1,"-")</f>
        <v>8.4565065414960561E-2</v>
      </c>
      <c r="K70" s="162">
        <f t="shared" si="25"/>
        <v>3387</v>
      </c>
      <c r="L70" s="164">
        <f t="shared" si="24"/>
        <v>1.3846970873514062E-2</v>
      </c>
    </row>
    <row r="71" spans="1:12" s="57" customFormat="1" x14ac:dyDescent="0.25">
      <c r="B71" s="162" t="s">
        <v>115</v>
      </c>
      <c r="C71" s="163">
        <v>7310</v>
      </c>
      <c r="D71" s="163">
        <v>2626</v>
      </c>
      <c r="E71" s="163">
        <v>2083</v>
      </c>
      <c r="F71" s="163">
        <v>6465</v>
      </c>
      <c r="G71" s="163">
        <v>6452</v>
      </c>
      <c r="H71" s="163">
        <v>6763</v>
      </c>
      <c r="I71" s="163">
        <v>6660</v>
      </c>
      <c r="J71" s="178">
        <f t="shared" si="26"/>
        <v>-1.5229927546946631E-2</v>
      </c>
      <c r="K71" s="162">
        <f t="shared" si="25"/>
        <v>-103</v>
      </c>
      <c r="L71" s="164">
        <f t="shared" si="24"/>
        <v>2.122996063850541E-3</v>
      </c>
    </row>
    <row r="72" spans="1:12" x14ac:dyDescent="0.25">
      <c r="A72" s="1"/>
      <c r="B72" s="162" t="s">
        <v>118</v>
      </c>
      <c r="C72" s="163">
        <v>6377</v>
      </c>
      <c r="D72" s="163">
        <v>2915</v>
      </c>
      <c r="E72" s="163">
        <v>1450</v>
      </c>
      <c r="F72" s="163">
        <v>8106</v>
      </c>
      <c r="G72" s="163">
        <v>10568</v>
      </c>
      <c r="H72" s="163">
        <v>12526</v>
      </c>
      <c r="I72" s="163">
        <v>5835</v>
      </c>
      <c r="J72" s="178">
        <f t="shared" si="26"/>
        <v>-0.53416892862845278</v>
      </c>
      <c r="K72" s="162">
        <f t="shared" si="25"/>
        <v>-6691</v>
      </c>
      <c r="L72" s="164">
        <f t="shared" si="24"/>
        <v>1.8600123172023886E-3</v>
      </c>
    </row>
    <row r="73" spans="1:12" x14ac:dyDescent="0.25">
      <c r="A73" s="1"/>
      <c r="B73" s="162" t="s">
        <v>125</v>
      </c>
      <c r="C73" s="163">
        <v>1332</v>
      </c>
      <c r="D73" s="163">
        <v>233</v>
      </c>
      <c r="E73" s="163">
        <v>496</v>
      </c>
      <c r="F73" s="163">
        <v>2187</v>
      </c>
      <c r="G73" s="163">
        <v>2365</v>
      </c>
      <c r="H73" s="163">
        <v>4095</v>
      </c>
      <c r="I73" s="163">
        <v>3148</v>
      </c>
      <c r="J73" s="178">
        <f t="shared" si="26"/>
        <v>-0.23125763125763121</v>
      </c>
      <c r="K73" s="162">
        <f t="shared" si="25"/>
        <v>-947</v>
      </c>
      <c r="L73" s="164">
        <f t="shared" si="24"/>
        <v>1.0034822235737992E-3</v>
      </c>
    </row>
    <row r="74" spans="1:12" x14ac:dyDescent="0.25">
      <c r="A74" s="1"/>
      <c r="B74" s="162" t="s">
        <v>121</v>
      </c>
      <c r="C74" s="163">
        <v>1418</v>
      </c>
      <c r="D74" s="163">
        <v>590</v>
      </c>
      <c r="E74" s="163">
        <v>900</v>
      </c>
      <c r="F74" s="163">
        <v>1794</v>
      </c>
      <c r="G74" s="163">
        <v>1728</v>
      </c>
      <c r="H74" s="163">
        <v>2306</v>
      </c>
      <c r="I74" s="163">
        <v>1904</v>
      </c>
      <c r="J74" s="178">
        <f t="shared" si="26"/>
        <v>-0.17432784041630534</v>
      </c>
      <c r="K74" s="162">
        <f t="shared" si="25"/>
        <v>-402</v>
      </c>
      <c r="L74" s="164">
        <f t="shared" si="24"/>
        <v>6.0693461044616069E-4</v>
      </c>
    </row>
    <row r="75" spans="1:12" x14ac:dyDescent="0.25">
      <c r="A75" s="1"/>
      <c r="B75" s="162" t="s">
        <v>130</v>
      </c>
      <c r="C75" s="163">
        <v>1330</v>
      </c>
      <c r="D75" s="163">
        <v>833</v>
      </c>
      <c r="E75" s="163">
        <v>2</v>
      </c>
      <c r="F75" s="163">
        <v>1434</v>
      </c>
      <c r="G75" s="163">
        <v>3910</v>
      </c>
      <c r="H75" s="163">
        <v>2831</v>
      </c>
      <c r="I75" s="163">
        <v>1714</v>
      </c>
      <c r="J75" s="178">
        <f t="shared" si="26"/>
        <v>-0.39456022606852703</v>
      </c>
      <c r="K75" s="162">
        <f t="shared" si="25"/>
        <v>-1117</v>
      </c>
      <c r="L75" s="164">
        <f t="shared" si="24"/>
        <v>5.463686566726468E-4</v>
      </c>
    </row>
    <row r="76" spans="1:12" x14ac:dyDescent="0.25">
      <c r="A76" s="161" t="s">
        <v>146</v>
      </c>
      <c r="B76" s="162" t="s">
        <v>133</v>
      </c>
      <c r="C76" s="163">
        <v>1485</v>
      </c>
      <c r="D76" s="163">
        <v>961</v>
      </c>
      <c r="E76" s="163">
        <v>0</v>
      </c>
      <c r="F76" s="163">
        <v>469</v>
      </c>
      <c r="G76" s="163">
        <v>1061</v>
      </c>
      <c r="H76" s="163">
        <v>2071</v>
      </c>
      <c r="I76" s="163">
        <v>2236</v>
      </c>
      <c r="J76" s="178">
        <f t="shared" si="26"/>
        <v>7.9671656204731933E-2</v>
      </c>
      <c r="K76" s="162">
        <f t="shared" si="25"/>
        <v>165</v>
      </c>
      <c r="L76" s="164">
        <f t="shared" si="24"/>
        <v>7.1276564546093239E-4</v>
      </c>
    </row>
    <row r="77" spans="1:12" x14ac:dyDescent="0.25">
      <c r="A77" s="166" t="s">
        <v>147</v>
      </c>
      <c r="B77" s="167" t="s">
        <v>147</v>
      </c>
      <c r="C77" s="168">
        <f t="shared" ref="C77" si="27">C69-SUM(C70:C76)</f>
        <v>13609</v>
      </c>
      <c r="D77" s="168">
        <f t="shared" ref="D77:I77" si="28">D69-SUM(D70:D76)</f>
        <v>5593</v>
      </c>
      <c r="E77" s="168">
        <f t="shared" si="28"/>
        <v>5122</v>
      </c>
      <c r="F77" s="168">
        <f t="shared" si="28"/>
        <v>16769</v>
      </c>
      <c r="G77" s="168">
        <f t="shared" si="28"/>
        <v>28938</v>
      </c>
      <c r="H77" s="168">
        <f t="shared" si="28"/>
        <v>33001</v>
      </c>
      <c r="I77" s="168">
        <f t="shared" si="28"/>
        <v>22549</v>
      </c>
      <c r="J77" s="179">
        <f t="shared" si="26"/>
        <v>-0.31671767522196292</v>
      </c>
      <c r="K77" s="167">
        <f>I77-H77</f>
        <v>-10452</v>
      </c>
      <c r="L77" s="169">
        <f t="shared" si="24"/>
        <v>7.1879036402050824E-3</v>
      </c>
    </row>
    <row r="78" spans="1:12" x14ac:dyDescent="0.25">
      <c r="A78" s="1"/>
      <c r="B78" s="154" t="s">
        <v>50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70</v>
      </c>
      <c r="C79" s="175">
        <v>453133</v>
      </c>
      <c r="D79" s="175">
        <v>183101</v>
      </c>
      <c r="E79" s="175">
        <v>76469</v>
      </c>
      <c r="F79" s="175">
        <v>372553</v>
      </c>
      <c r="G79" s="175">
        <v>443789</v>
      </c>
      <c r="H79" s="175">
        <v>509981</v>
      </c>
      <c r="I79" s="175">
        <v>517418</v>
      </c>
      <c r="J79" s="176">
        <f>IFERROR(I79/H79-1,"-")</f>
        <v>1.458289622554565E-2</v>
      </c>
      <c r="K79" s="175">
        <f>I79-H79</f>
        <v>7437</v>
      </c>
      <c r="L79" s="176">
        <f t="shared" ref="L79:L91" si="29">I79/I$9</f>
        <v>0.16493639299781071</v>
      </c>
    </row>
    <row r="80" spans="1:12" x14ac:dyDescent="0.25">
      <c r="A80" s="1" t="s">
        <v>98</v>
      </c>
      <c r="B80" s="158" t="s">
        <v>99</v>
      </c>
      <c r="C80" s="159">
        <v>189662</v>
      </c>
      <c r="D80" s="159">
        <v>56011</v>
      </c>
      <c r="E80" s="159">
        <v>41163</v>
      </c>
      <c r="F80" s="159">
        <v>169776</v>
      </c>
      <c r="G80" s="159">
        <v>184091</v>
      </c>
      <c r="H80" s="159">
        <v>194736</v>
      </c>
      <c r="I80" s="159">
        <v>198338</v>
      </c>
      <c r="J80" s="177">
        <f>IFERROR(I80/H80-1,"-")</f>
        <v>1.8496836743077782E-2</v>
      </c>
      <c r="K80" s="158">
        <f t="shared" ref="K80:K90" si="30">I80-H80</f>
        <v>3602</v>
      </c>
      <c r="L80" s="160">
        <f t="shared" si="29"/>
        <v>6.3223842839637931E-2</v>
      </c>
    </row>
    <row r="81" spans="1:12" x14ac:dyDescent="0.25">
      <c r="A81" s="161" t="s">
        <v>105</v>
      </c>
      <c r="B81" s="162" t="s">
        <v>105</v>
      </c>
      <c r="C81" s="163">
        <v>32976</v>
      </c>
      <c r="D81" s="163">
        <v>9469</v>
      </c>
      <c r="E81" s="163">
        <v>18642</v>
      </c>
      <c r="F81" s="163">
        <v>43105</v>
      </c>
      <c r="G81" s="163">
        <v>44990</v>
      </c>
      <c r="H81" s="163">
        <v>52905</v>
      </c>
      <c r="I81" s="163">
        <v>42343</v>
      </c>
      <c r="J81" s="178">
        <f>IFERROR(I81/H81-1,"-")</f>
        <v>-0.19964086570267459</v>
      </c>
      <c r="K81" s="162">
        <f t="shared" si="30"/>
        <v>-10562</v>
      </c>
      <c r="L81" s="164">
        <f t="shared" si="29"/>
        <v>1.3497600950694213E-2</v>
      </c>
    </row>
    <row r="82" spans="1:12" x14ac:dyDescent="0.25">
      <c r="A82" s="161" t="s">
        <v>102</v>
      </c>
      <c r="B82" s="162" t="s">
        <v>102</v>
      </c>
      <c r="C82" s="163">
        <v>156686</v>
      </c>
      <c r="D82" s="163">
        <v>46542</v>
      </c>
      <c r="E82" s="163">
        <v>22521</v>
      </c>
      <c r="F82" s="163">
        <v>126671</v>
      </c>
      <c r="G82" s="163">
        <v>139101</v>
      </c>
      <c r="H82" s="163">
        <v>141831</v>
      </c>
      <c r="I82" s="163">
        <v>155995</v>
      </c>
      <c r="J82" s="178">
        <f>IFERROR(I82/H82-1,"-")</f>
        <v>9.9865332684674124E-2</v>
      </c>
      <c r="K82" s="162">
        <f t="shared" si="30"/>
        <v>14164</v>
      </c>
      <c r="L82" s="164">
        <f t="shared" si="29"/>
        <v>4.9726241888943715E-2</v>
      </c>
    </row>
    <row r="83" spans="1:12" x14ac:dyDescent="0.25">
      <c r="A83" s="1"/>
      <c r="B83" s="158" t="s">
        <v>109</v>
      </c>
      <c r="C83" s="159">
        <v>263471</v>
      </c>
      <c r="D83" s="159">
        <v>127090</v>
      </c>
      <c r="E83" s="159">
        <v>35306</v>
      </c>
      <c r="F83" s="159">
        <v>202777</v>
      </c>
      <c r="G83" s="159">
        <v>259698</v>
      </c>
      <c r="H83" s="159">
        <v>315245</v>
      </c>
      <c r="I83" s="159">
        <v>319080</v>
      </c>
      <c r="J83" s="177">
        <f>IFERROR(I83/H83-1,"-")</f>
        <v>1.2165141397960211E-2</v>
      </c>
      <c r="K83" s="158">
        <f t="shared" si="30"/>
        <v>3835</v>
      </c>
      <c r="L83" s="160">
        <f t="shared" si="29"/>
        <v>0.10171255015817277</v>
      </c>
    </row>
    <row r="84" spans="1:12" s="57" customFormat="1" x14ac:dyDescent="0.25">
      <c r="B84" s="162" t="s">
        <v>112</v>
      </c>
      <c r="C84" s="163">
        <v>41506</v>
      </c>
      <c r="D84" s="163">
        <v>21229</v>
      </c>
      <c r="E84" s="163">
        <v>2466</v>
      </c>
      <c r="F84" s="163">
        <v>35188</v>
      </c>
      <c r="G84" s="163">
        <v>48580</v>
      </c>
      <c r="H84" s="163">
        <v>60761</v>
      </c>
      <c r="I84" s="163">
        <v>60217</v>
      </c>
      <c r="J84" s="178">
        <f t="shared" ref="J84:J91" si="31">IFERROR(I84/H84-1,"-")</f>
        <v>-8.9531113707805865E-3</v>
      </c>
      <c r="K84" s="162">
        <f t="shared" si="30"/>
        <v>-544</v>
      </c>
      <c r="L84" s="164">
        <f t="shared" si="29"/>
        <v>1.9195263359893099E-2</v>
      </c>
    </row>
    <row r="85" spans="1:12" s="57" customFormat="1" x14ac:dyDescent="0.25">
      <c r="B85" s="162" t="s">
        <v>115</v>
      </c>
      <c r="C85" s="163">
        <v>106711</v>
      </c>
      <c r="D85" s="163">
        <v>46896</v>
      </c>
      <c r="E85" s="163">
        <v>8035</v>
      </c>
      <c r="F85" s="163">
        <v>67582</v>
      </c>
      <c r="G85" s="163">
        <v>82601</v>
      </c>
      <c r="H85" s="163">
        <v>95459</v>
      </c>
      <c r="I85" s="163">
        <v>93593</v>
      </c>
      <c r="J85" s="178">
        <f t="shared" si="31"/>
        <v>-1.954765920447521E-2</v>
      </c>
      <c r="K85" s="162">
        <f t="shared" si="30"/>
        <v>-1866</v>
      </c>
      <c r="L85" s="164">
        <f t="shared" si="29"/>
        <v>2.9834470060655208E-2</v>
      </c>
    </row>
    <row r="86" spans="1:12" x14ac:dyDescent="0.25">
      <c r="A86" s="1"/>
      <c r="B86" s="162" t="s">
        <v>118</v>
      </c>
      <c r="C86" s="163">
        <v>14315</v>
      </c>
      <c r="D86" s="163">
        <v>6810</v>
      </c>
      <c r="E86" s="163">
        <v>6471</v>
      </c>
      <c r="F86" s="163">
        <v>17670</v>
      </c>
      <c r="G86" s="163">
        <v>22820</v>
      </c>
      <c r="H86" s="163">
        <v>33794</v>
      </c>
      <c r="I86" s="163">
        <v>34108</v>
      </c>
      <c r="J86" s="178">
        <f t="shared" si="31"/>
        <v>9.2915902231165415E-3</v>
      </c>
      <c r="K86" s="162">
        <f t="shared" si="30"/>
        <v>314</v>
      </c>
      <c r="L86" s="164">
        <f t="shared" si="29"/>
        <v>1.0872545006879017E-2</v>
      </c>
    </row>
    <row r="87" spans="1:12" x14ac:dyDescent="0.25">
      <c r="A87" s="1"/>
      <c r="B87" s="162" t="s">
        <v>125</v>
      </c>
      <c r="C87" s="163">
        <v>4430</v>
      </c>
      <c r="D87" s="163">
        <v>1878</v>
      </c>
      <c r="E87" s="163">
        <v>629</v>
      </c>
      <c r="F87" s="163">
        <v>5763</v>
      </c>
      <c r="G87" s="163">
        <v>5624</v>
      </c>
      <c r="H87" s="163">
        <v>8575</v>
      </c>
      <c r="I87" s="163">
        <v>8584</v>
      </c>
      <c r="J87" s="178">
        <f t="shared" si="31"/>
        <v>1.0495626822157877E-3</v>
      </c>
      <c r="K87" s="162">
        <f t="shared" si="30"/>
        <v>9</v>
      </c>
      <c r="L87" s="164">
        <f t="shared" si="29"/>
        <v>2.7363060378518085E-3</v>
      </c>
    </row>
    <row r="88" spans="1:12" x14ac:dyDescent="0.25">
      <c r="A88" s="1"/>
      <c r="B88" s="162" t="s">
        <v>121</v>
      </c>
      <c r="C88" s="163">
        <v>3628</v>
      </c>
      <c r="D88" s="163">
        <v>1330</v>
      </c>
      <c r="E88" s="163">
        <v>806</v>
      </c>
      <c r="F88" s="163">
        <v>3331</v>
      </c>
      <c r="G88" s="163">
        <v>3220</v>
      </c>
      <c r="H88" s="163">
        <v>4368</v>
      </c>
      <c r="I88" s="163">
        <v>4680</v>
      </c>
      <c r="J88" s="178">
        <f t="shared" si="31"/>
        <v>7.1428571428571397E-2</v>
      </c>
      <c r="K88" s="162">
        <f t="shared" si="30"/>
        <v>312</v>
      </c>
      <c r="L88" s="164">
        <f t="shared" si="29"/>
        <v>1.4918350718949747E-3</v>
      </c>
    </row>
    <row r="89" spans="1:12" x14ac:dyDescent="0.25">
      <c r="A89" s="1"/>
      <c r="B89" s="162" t="s">
        <v>130</v>
      </c>
      <c r="C89" s="163">
        <v>6214</v>
      </c>
      <c r="D89" s="163">
        <v>4100</v>
      </c>
      <c r="E89" s="163">
        <v>136</v>
      </c>
      <c r="F89" s="163">
        <v>4162</v>
      </c>
      <c r="G89" s="163">
        <v>6679</v>
      </c>
      <c r="H89" s="163">
        <v>5842</v>
      </c>
      <c r="I89" s="163">
        <v>5869</v>
      </c>
      <c r="J89" s="178">
        <f t="shared" si="31"/>
        <v>4.621704895583667E-3</v>
      </c>
      <c r="K89" s="162">
        <f t="shared" si="30"/>
        <v>27</v>
      </c>
      <c r="L89" s="164">
        <f t="shared" si="29"/>
        <v>1.8708504352460699E-3</v>
      </c>
    </row>
    <row r="90" spans="1:12" x14ac:dyDescent="0.25">
      <c r="A90" s="161" t="s">
        <v>146</v>
      </c>
      <c r="B90" s="162" t="s">
        <v>133</v>
      </c>
      <c r="C90" s="163">
        <v>8761</v>
      </c>
      <c r="D90" s="163">
        <v>6540</v>
      </c>
      <c r="E90" s="163">
        <v>523</v>
      </c>
      <c r="F90" s="163">
        <v>4014</v>
      </c>
      <c r="G90" s="163">
        <v>7037</v>
      </c>
      <c r="H90" s="163">
        <v>7716</v>
      </c>
      <c r="I90" s="163">
        <v>5291</v>
      </c>
      <c r="J90" s="178">
        <f t="shared" si="31"/>
        <v>-0.314282011404873</v>
      </c>
      <c r="K90" s="162">
        <f t="shared" si="30"/>
        <v>-2425</v>
      </c>
      <c r="L90" s="164">
        <f t="shared" si="29"/>
        <v>1.6866024285034855E-3</v>
      </c>
    </row>
    <row r="91" spans="1:12" x14ac:dyDescent="0.25">
      <c r="A91" s="166" t="s">
        <v>147</v>
      </c>
      <c r="B91" s="167" t="s">
        <v>147</v>
      </c>
      <c r="C91" s="168">
        <f t="shared" ref="C91" si="32">C83-SUM(C84:C90)</f>
        <v>77906</v>
      </c>
      <c r="D91" s="168">
        <f t="shared" ref="D91:I91" si="33">D83-SUM(D84:D90)</f>
        <v>38307</v>
      </c>
      <c r="E91" s="168">
        <f t="shared" si="33"/>
        <v>16240</v>
      </c>
      <c r="F91" s="168">
        <f t="shared" si="33"/>
        <v>65067</v>
      </c>
      <c r="G91" s="168">
        <f t="shared" si="33"/>
        <v>83137</v>
      </c>
      <c r="H91" s="168">
        <f t="shared" si="33"/>
        <v>98730</v>
      </c>
      <c r="I91" s="168">
        <f t="shared" si="33"/>
        <v>106738</v>
      </c>
      <c r="J91" s="179">
        <f t="shared" si="31"/>
        <v>8.1110098247746398E-2</v>
      </c>
      <c r="K91" s="167">
        <f>I91-H91</f>
        <v>8008</v>
      </c>
      <c r="L91" s="169">
        <f t="shared" si="29"/>
        <v>3.4024677757249107E-2</v>
      </c>
    </row>
    <row r="92" spans="1:12" x14ac:dyDescent="0.25">
      <c r="A92" s="1"/>
      <c r="B92" s="154" t="s">
        <v>51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70</v>
      </c>
      <c r="C93" s="175">
        <v>28518</v>
      </c>
      <c r="D93" s="175">
        <v>13511</v>
      </c>
      <c r="E93" s="175">
        <v>12246</v>
      </c>
      <c r="F93" s="175">
        <v>25844</v>
      </c>
      <c r="G93" s="175">
        <v>32224</v>
      </c>
      <c r="H93" s="175">
        <v>30825</v>
      </c>
      <c r="I93" s="175">
        <v>29839</v>
      </c>
      <c r="J93" s="176">
        <f>IFERROR(I93/H93-1,"-")</f>
        <v>-3.1987023519870261E-2</v>
      </c>
      <c r="K93" s="175">
        <f>I93-H93</f>
        <v>-986</v>
      </c>
      <c r="L93" s="176">
        <f t="shared" ref="L93:L105" si="34">I93/I$9</f>
        <v>9.5117236560414865E-3</v>
      </c>
    </row>
    <row r="94" spans="1:12" x14ac:dyDescent="0.25">
      <c r="A94" s="1" t="s">
        <v>98</v>
      </c>
      <c r="B94" s="158" t="s">
        <v>99</v>
      </c>
      <c r="C94" s="159">
        <v>17539</v>
      </c>
      <c r="D94" s="159">
        <v>7669</v>
      </c>
      <c r="E94" s="159">
        <v>7557</v>
      </c>
      <c r="F94" s="159">
        <v>15601</v>
      </c>
      <c r="G94" s="159">
        <v>20436</v>
      </c>
      <c r="H94" s="159">
        <v>17336</v>
      </c>
      <c r="I94" s="159">
        <v>17141</v>
      </c>
      <c r="J94" s="177">
        <f>IFERROR(I94/H94-1,"-")</f>
        <v>-1.1248269497000418E-2</v>
      </c>
      <c r="K94" s="158">
        <f t="shared" ref="K94:K104" si="35">I94-H94</f>
        <v>-195</v>
      </c>
      <c r="L94" s="160">
        <f t="shared" si="34"/>
        <v>5.4640053349042225E-3</v>
      </c>
    </row>
    <row r="95" spans="1:12" x14ac:dyDescent="0.25">
      <c r="A95" s="161" t="s">
        <v>105</v>
      </c>
      <c r="B95" s="162" t="s">
        <v>105</v>
      </c>
      <c r="C95" s="163">
        <v>8236</v>
      </c>
      <c r="D95" s="163">
        <v>4352</v>
      </c>
      <c r="E95" s="163">
        <v>4335</v>
      </c>
      <c r="F95" s="163">
        <v>7360</v>
      </c>
      <c r="G95" s="163">
        <v>6042</v>
      </c>
      <c r="H95" s="163">
        <v>4738</v>
      </c>
      <c r="I95" s="163">
        <v>5566</v>
      </c>
      <c r="J95" s="178">
        <f>IFERROR(I95/H95-1,"-")</f>
        <v>0.17475728155339798</v>
      </c>
      <c r="K95" s="162">
        <f t="shared" si="35"/>
        <v>828</v>
      </c>
      <c r="L95" s="164">
        <f t="shared" si="34"/>
        <v>1.774263677386203E-3</v>
      </c>
    </row>
    <row r="96" spans="1:12" x14ac:dyDescent="0.25">
      <c r="A96" s="161" t="s">
        <v>102</v>
      </c>
      <c r="B96" s="162" t="s">
        <v>102</v>
      </c>
      <c r="C96" s="163">
        <v>9303</v>
      </c>
      <c r="D96" s="163">
        <v>3317</v>
      </c>
      <c r="E96" s="163">
        <v>3222</v>
      </c>
      <c r="F96" s="163">
        <v>8241</v>
      </c>
      <c r="G96" s="163">
        <v>14394</v>
      </c>
      <c r="H96" s="163">
        <v>12598</v>
      </c>
      <c r="I96" s="163">
        <v>11575</v>
      </c>
      <c r="J96" s="178">
        <f>IFERROR(I96/H96-1,"-")</f>
        <v>-8.1203365613589429E-2</v>
      </c>
      <c r="K96" s="162">
        <f t="shared" si="35"/>
        <v>-1023</v>
      </c>
      <c r="L96" s="164">
        <f t="shared" si="34"/>
        <v>3.6897416575180199E-3</v>
      </c>
    </row>
    <row r="97" spans="1:12" x14ac:dyDescent="0.25">
      <c r="A97" s="1"/>
      <c r="B97" s="158" t="s">
        <v>109</v>
      </c>
      <c r="C97" s="159">
        <v>10979</v>
      </c>
      <c r="D97" s="159">
        <v>5842</v>
      </c>
      <c r="E97" s="159">
        <v>4689</v>
      </c>
      <c r="F97" s="159">
        <v>10243</v>
      </c>
      <c r="G97" s="159">
        <v>11788</v>
      </c>
      <c r="H97" s="159">
        <v>13489</v>
      </c>
      <c r="I97" s="159">
        <v>12698</v>
      </c>
      <c r="J97" s="177">
        <f>IFERROR(I97/H97-1,"-")</f>
        <v>-5.8640373637778964E-2</v>
      </c>
      <c r="K97" s="158">
        <f t="shared" si="35"/>
        <v>-791</v>
      </c>
      <c r="L97" s="160">
        <f t="shared" si="34"/>
        <v>4.0477183211372631E-3</v>
      </c>
    </row>
    <row r="98" spans="1:12" s="57" customFormat="1" x14ac:dyDescent="0.25">
      <c r="B98" s="162" t="s">
        <v>112</v>
      </c>
      <c r="C98" s="163">
        <v>1535</v>
      </c>
      <c r="D98" s="163">
        <v>1092</v>
      </c>
      <c r="E98" s="163">
        <v>151</v>
      </c>
      <c r="F98" s="163">
        <v>1467</v>
      </c>
      <c r="G98" s="163">
        <v>1759</v>
      </c>
      <c r="H98" s="163">
        <v>2040</v>
      </c>
      <c r="I98" s="163">
        <v>1691</v>
      </c>
      <c r="J98" s="178">
        <f t="shared" ref="J98:J105" si="36">IFERROR(I98/H98-1,"-")</f>
        <v>-0.17107843137254897</v>
      </c>
      <c r="K98" s="162">
        <f t="shared" si="35"/>
        <v>-349</v>
      </c>
      <c r="L98" s="164">
        <f t="shared" si="34"/>
        <v>5.3903698858427402E-4</v>
      </c>
    </row>
    <row r="99" spans="1:12" s="57" customFormat="1" x14ac:dyDescent="0.25">
      <c r="B99" s="162" t="s">
        <v>115</v>
      </c>
      <c r="C99" s="163">
        <v>2628</v>
      </c>
      <c r="D99" s="163">
        <v>1303</v>
      </c>
      <c r="E99" s="163">
        <v>770</v>
      </c>
      <c r="F99" s="163">
        <v>2210</v>
      </c>
      <c r="G99" s="163">
        <v>2415</v>
      </c>
      <c r="H99" s="163">
        <v>2894</v>
      </c>
      <c r="I99" s="163">
        <v>2601</v>
      </c>
      <c r="J99" s="178">
        <f t="shared" si="36"/>
        <v>-0.1012439530062198</v>
      </c>
      <c r="K99" s="162">
        <f t="shared" si="35"/>
        <v>-293</v>
      </c>
      <c r="L99" s="164">
        <f t="shared" si="34"/>
        <v>8.2911603034163022E-4</v>
      </c>
    </row>
    <row r="100" spans="1:12" x14ac:dyDescent="0.25">
      <c r="A100" s="1"/>
      <c r="B100" s="162" t="s">
        <v>118</v>
      </c>
      <c r="C100" s="163">
        <v>2117</v>
      </c>
      <c r="D100" s="163">
        <v>1217</v>
      </c>
      <c r="E100" s="163">
        <v>1932</v>
      </c>
      <c r="F100" s="163">
        <v>1888</v>
      </c>
      <c r="G100" s="163">
        <v>2169</v>
      </c>
      <c r="H100" s="163">
        <v>2188</v>
      </c>
      <c r="I100" s="163">
        <v>2123</v>
      </c>
      <c r="J100" s="178">
        <f t="shared" si="36"/>
        <v>-2.9707495429616038E-2</v>
      </c>
      <c r="K100" s="162">
        <f t="shared" si="35"/>
        <v>-65</v>
      </c>
      <c r="L100" s="164">
        <f t="shared" si="34"/>
        <v>6.7674484137457934E-4</v>
      </c>
    </row>
    <row r="101" spans="1:12" x14ac:dyDescent="0.25">
      <c r="A101" s="1"/>
      <c r="B101" s="162" t="s">
        <v>125</v>
      </c>
      <c r="C101" s="163">
        <v>353</v>
      </c>
      <c r="D101" s="163">
        <v>278</v>
      </c>
      <c r="E101" s="163">
        <v>93</v>
      </c>
      <c r="F101" s="163">
        <v>731</v>
      </c>
      <c r="G101" s="163">
        <v>585</v>
      </c>
      <c r="H101" s="163">
        <v>661</v>
      </c>
      <c r="I101" s="163">
        <v>606</v>
      </c>
      <c r="J101" s="178">
        <f t="shared" si="36"/>
        <v>-8.3207261724659642E-2</v>
      </c>
      <c r="K101" s="162">
        <f t="shared" si="35"/>
        <v>-55</v>
      </c>
      <c r="L101" s="164">
        <f t="shared" si="34"/>
        <v>1.9317351571973391E-4</v>
      </c>
    </row>
    <row r="102" spans="1:12" x14ac:dyDescent="0.25">
      <c r="A102" s="1"/>
      <c r="B102" s="162" t="s">
        <v>121</v>
      </c>
      <c r="C102" s="163">
        <v>328</v>
      </c>
      <c r="D102" s="163">
        <v>141</v>
      </c>
      <c r="E102" s="163">
        <v>160</v>
      </c>
      <c r="F102" s="163">
        <v>403</v>
      </c>
      <c r="G102" s="163">
        <v>312</v>
      </c>
      <c r="H102" s="163">
        <v>555</v>
      </c>
      <c r="I102" s="163">
        <v>527</v>
      </c>
      <c r="J102" s="178">
        <f t="shared" si="36"/>
        <v>-5.045045045045049E-2</v>
      </c>
      <c r="K102" s="162">
        <f t="shared" si="35"/>
        <v>-28</v>
      </c>
      <c r="L102" s="164">
        <f t="shared" si="34"/>
        <v>1.6799082967706235E-4</v>
      </c>
    </row>
    <row r="103" spans="1:12" x14ac:dyDescent="0.25">
      <c r="A103" s="1"/>
      <c r="B103" s="162" t="s">
        <v>130</v>
      </c>
      <c r="C103" s="163">
        <v>120</v>
      </c>
      <c r="D103" s="163">
        <v>125</v>
      </c>
      <c r="E103" s="163">
        <v>17</v>
      </c>
      <c r="F103" s="163">
        <v>182</v>
      </c>
      <c r="G103" s="163">
        <v>90</v>
      </c>
      <c r="H103" s="163">
        <v>163</v>
      </c>
      <c r="I103" s="163">
        <v>128</v>
      </c>
      <c r="J103" s="178">
        <f t="shared" si="36"/>
        <v>-0.21472392638036808</v>
      </c>
      <c r="K103" s="162">
        <f t="shared" si="35"/>
        <v>-35</v>
      </c>
      <c r="L103" s="164">
        <f t="shared" si="34"/>
        <v>4.0802326752683071E-5</v>
      </c>
    </row>
    <row r="104" spans="1:12" x14ac:dyDescent="0.25">
      <c r="A104" s="161" t="s">
        <v>146</v>
      </c>
      <c r="B104" s="162" t="s">
        <v>133</v>
      </c>
      <c r="C104" s="163">
        <v>131</v>
      </c>
      <c r="D104" s="163">
        <v>70</v>
      </c>
      <c r="E104" s="163">
        <v>44</v>
      </c>
      <c r="F104" s="163">
        <v>100</v>
      </c>
      <c r="G104" s="163">
        <v>166</v>
      </c>
      <c r="H104" s="163">
        <v>306</v>
      </c>
      <c r="I104" s="163">
        <v>152</v>
      </c>
      <c r="J104" s="178">
        <f t="shared" si="36"/>
        <v>-0.50326797385620914</v>
      </c>
      <c r="K104" s="162">
        <f t="shared" si="35"/>
        <v>-154</v>
      </c>
      <c r="L104" s="164">
        <f t="shared" si="34"/>
        <v>4.8452763018811148E-5</v>
      </c>
    </row>
    <row r="105" spans="1:12" x14ac:dyDescent="0.25">
      <c r="A105" s="166" t="s">
        <v>147</v>
      </c>
      <c r="B105" s="167" t="s">
        <v>147</v>
      </c>
      <c r="C105" s="168">
        <f t="shared" ref="C105" si="37">C97-SUM(C98:C104)</f>
        <v>3767</v>
      </c>
      <c r="D105" s="168">
        <f t="shared" ref="D105:I105" si="38">D97-SUM(D98:D104)</f>
        <v>1616</v>
      </c>
      <c r="E105" s="168">
        <f t="shared" si="38"/>
        <v>1522</v>
      </c>
      <c r="F105" s="168">
        <f t="shared" si="38"/>
        <v>3262</v>
      </c>
      <c r="G105" s="168">
        <f t="shared" si="38"/>
        <v>4292</v>
      </c>
      <c r="H105" s="168">
        <f t="shared" si="38"/>
        <v>4682</v>
      </c>
      <c r="I105" s="168">
        <f t="shared" si="38"/>
        <v>4870</v>
      </c>
      <c r="J105" s="179">
        <f t="shared" si="36"/>
        <v>4.0153780435711273E-2</v>
      </c>
      <c r="K105" s="167">
        <f>I105-H105</f>
        <v>188</v>
      </c>
      <c r="L105" s="169">
        <f t="shared" si="34"/>
        <v>1.5524010256684887E-3</v>
      </c>
    </row>
    <row r="106" spans="1:12" x14ac:dyDescent="0.25">
      <c r="A106" s="1"/>
      <c r="B106" s="154" t="s">
        <v>52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70</v>
      </c>
      <c r="C107" s="175">
        <v>83300</v>
      </c>
      <c r="D107" s="175">
        <v>44636</v>
      </c>
      <c r="E107" s="175">
        <v>37596</v>
      </c>
      <c r="F107" s="175">
        <v>109438</v>
      </c>
      <c r="G107" s="175">
        <v>143430</v>
      </c>
      <c r="H107" s="175">
        <v>138078</v>
      </c>
      <c r="I107" s="175">
        <v>147104</v>
      </c>
      <c r="J107" s="176">
        <f>IFERROR(I107/H107-1,"-")</f>
        <v>6.536884949086752E-2</v>
      </c>
      <c r="K107" s="175">
        <f>I107-H107</f>
        <v>9026</v>
      </c>
      <c r="L107" s="176">
        <f t="shared" ref="L107:L119" si="39">I107/I$9</f>
        <v>4.6892074020521021E-2</v>
      </c>
    </row>
    <row r="108" spans="1:12" x14ac:dyDescent="0.25">
      <c r="A108" s="1" t="s">
        <v>98</v>
      </c>
      <c r="B108" s="158" t="s">
        <v>99</v>
      </c>
      <c r="C108" s="159">
        <v>13461</v>
      </c>
      <c r="D108" s="159">
        <v>9051</v>
      </c>
      <c r="E108" s="159">
        <v>21218</v>
      </c>
      <c r="F108" s="159">
        <v>20988</v>
      </c>
      <c r="G108" s="159">
        <v>26808</v>
      </c>
      <c r="H108" s="159">
        <v>25400</v>
      </c>
      <c r="I108" s="159">
        <v>27412</v>
      </c>
      <c r="J108" s="177">
        <f>IFERROR(I108/H108-1,"-")</f>
        <v>7.921259842519679E-2</v>
      </c>
      <c r="K108" s="158">
        <f t="shared" ref="K108:K118" si="40">I108-H108</f>
        <v>2012</v>
      </c>
      <c r="L108" s="160">
        <f t="shared" si="39"/>
        <v>8.7380732886292844E-3</v>
      </c>
    </row>
    <row r="109" spans="1:12" x14ac:dyDescent="0.25">
      <c r="A109" s="161" t="s">
        <v>105</v>
      </c>
      <c r="B109" s="162" t="s">
        <v>105</v>
      </c>
      <c r="C109" s="163">
        <v>4768</v>
      </c>
      <c r="D109" s="163">
        <v>1581</v>
      </c>
      <c r="E109" s="163">
        <v>15950</v>
      </c>
      <c r="F109" s="163">
        <v>8335</v>
      </c>
      <c r="G109" s="163">
        <v>10440</v>
      </c>
      <c r="H109" s="163">
        <v>7298</v>
      </c>
      <c r="I109" s="163">
        <v>9246</v>
      </c>
      <c r="J109" s="178">
        <f>IFERROR(I109/H109-1,"-")</f>
        <v>0.26692244450534397</v>
      </c>
      <c r="K109" s="162">
        <f t="shared" si="40"/>
        <v>1948</v>
      </c>
      <c r="L109" s="164">
        <f t="shared" si="39"/>
        <v>2.9473305715258412E-3</v>
      </c>
    </row>
    <row r="110" spans="1:12" x14ac:dyDescent="0.25">
      <c r="A110" s="161" t="s">
        <v>102</v>
      </c>
      <c r="B110" s="162" t="s">
        <v>102</v>
      </c>
      <c r="C110" s="163">
        <v>8693</v>
      </c>
      <c r="D110" s="163">
        <v>7470</v>
      </c>
      <c r="E110" s="163">
        <v>5268</v>
      </c>
      <c r="F110" s="163">
        <v>12653</v>
      </c>
      <c r="G110" s="163">
        <v>16368</v>
      </c>
      <c r="H110" s="163">
        <v>18102</v>
      </c>
      <c r="I110" s="163">
        <v>18166</v>
      </c>
      <c r="J110" s="178">
        <f>IFERROR(I110/H110-1,"-")</f>
        <v>3.5355209369130058E-3</v>
      </c>
      <c r="K110" s="162">
        <f t="shared" si="40"/>
        <v>64</v>
      </c>
      <c r="L110" s="164">
        <f t="shared" si="39"/>
        <v>5.7907427171034432E-3</v>
      </c>
    </row>
    <row r="111" spans="1:12" x14ac:dyDescent="0.25">
      <c r="A111" s="1"/>
      <c r="B111" s="158" t="s">
        <v>109</v>
      </c>
      <c r="C111" s="159">
        <v>69839</v>
      </c>
      <c r="D111" s="159">
        <v>35585</v>
      </c>
      <c r="E111" s="159">
        <v>16378</v>
      </c>
      <c r="F111" s="159">
        <v>88450</v>
      </c>
      <c r="G111" s="159">
        <v>116622</v>
      </c>
      <c r="H111" s="159">
        <v>112678</v>
      </c>
      <c r="I111" s="159">
        <v>119692</v>
      </c>
      <c r="J111" s="177">
        <f>IFERROR(I111/H111-1,"-")</f>
        <v>6.2248176218960172E-2</v>
      </c>
      <c r="K111" s="158">
        <f t="shared" si="40"/>
        <v>7014</v>
      </c>
      <c r="L111" s="160">
        <f t="shared" si="39"/>
        <v>3.8154000731891735E-2</v>
      </c>
    </row>
    <row r="112" spans="1:12" s="57" customFormat="1" x14ac:dyDescent="0.25">
      <c r="B112" s="162" t="s">
        <v>112</v>
      </c>
      <c r="C112" s="163">
        <v>37478</v>
      </c>
      <c r="D112" s="163">
        <v>19611</v>
      </c>
      <c r="E112" s="163">
        <v>2616</v>
      </c>
      <c r="F112" s="163">
        <v>51306</v>
      </c>
      <c r="G112" s="163">
        <v>74047</v>
      </c>
      <c r="H112" s="163">
        <v>68012</v>
      </c>
      <c r="I112" s="163">
        <v>69216</v>
      </c>
      <c r="J112" s="178">
        <f t="shared" ref="J112:J119" si="41">IFERROR(I112/H112-1,"-")</f>
        <v>1.7702758336764157E-2</v>
      </c>
      <c r="K112" s="162">
        <f t="shared" si="40"/>
        <v>1204</v>
      </c>
      <c r="L112" s="164">
        <f t="shared" si="39"/>
        <v>2.206385819151337E-2</v>
      </c>
    </row>
    <row r="113" spans="1:12" s="57" customFormat="1" x14ac:dyDescent="0.25">
      <c r="B113" s="162" t="s">
        <v>115</v>
      </c>
      <c r="C113" s="163">
        <v>6562</v>
      </c>
      <c r="D113" s="163">
        <v>2289</v>
      </c>
      <c r="E113" s="163">
        <v>4415</v>
      </c>
      <c r="F113" s="163">
        <v>4252</v>
      </c>
      <c r="G113" s="163">
        <v>5864</v>
      </c>
      <c r="H113" s="163">
        <v>5167</v>
      </c>
      <c r="I113" s="163">
        <v>6185</v>
      </c>
      <c r="J113" s="178">
        <f t="shared" si="41"/>
        <v>0.1970195471259919</v>
      </c>
      <c r="K113" s="162">
        <f t="shared" si="40"/>
        <v>1018</v>
      </c>
      <c r="L113" s="164">
        <f t="shared" si="39"/>
        <v>1.9715811794167562E-3</v>
      </c>
    </row>
    <row r="114" spans="1:12" x14ac:dyDescent="0.25">
      <c r="A114" s="1"/>
      <c r="B114" s="162" t="s">
        <v>118</v>
      </c>
      <c r="C114" s="163">
        <v>8064</v>
      </c>
      <c r="D114" s="163">
        <v>1751</v>
      </c>
      <c r="E114" s="163">
        <v>3316</v>
      </c>
      <c r="F114" s="163">
        <v>5467</v>
      </c>
      <c r="G114" s="163">
        <v>9418</v>
      </c>
      <c r="H114" s="163">
        <v>7260</v>
      </c>
      <c r="I114" s="163">
        <v>9407</v>
      </c>
      <c r="J114" s="178">
        <f t="shared" si="41"/>
        <v>0.29573002754820932</v>
      </c>
      <c r="K114" s="162">
        <f t="shared" si="40"/>
        <v>2147</v>
      </c>
      <c r="L114" s="164">
        <f t="shared" si="39"/>
        <v>2.9986522481444504E-3</v>
      </c>
    </row>
    <row r="115" spans="1:12" x14ac:dyDescent="0.25">
      <c r="A115" s="1"/>
      <c r="B115" s="162" t="s">
        <v>125</v>
      </c>
      <c r="C115" s="163">
        <v>1827</v>
      </c>
      <c r="D115" s="163">
        <v>686</v>
      </c>
      <c r="E115" s="163">
        <v>798</v>
      </c>
      <c r="F115" s="163">
        <v>4402</v>
      </c>
      <c r="G115" s="163">
        <v>3904</v>
      </c>
      <c r="H115" s="163">
        <v>4176</v>
      </c>
      <c r="I115" s="163">
        <v>4249</v>
      </c>
      <c r="J115" s="178">
        <f t="shared" si="41"/>
        <v>1.7480842911877348E-2</v>
      </c>
      <c r="K115" s="162">
        <f t="shared" si="40"/>
        <v>73</v>
      </c>
      <c r="L115" s="164">
        <f t="shared" si="39"/>
        <v>1.3544459872824248E-3</v>
      </c>
    </row>
    <row r="116" spans="1:12" x14ac:dyDescent="0.25">
      <c r="A116" s="1"/>
      <c r="B116" s="162" t="s">
        <v>121</v>
      </c>
      <c r="C116" s="163">
        <v>2185</v>
      </c>
      <c r="D116" s="163">
        <v>1071</v>
      </c>
      <c r="E116" s="163">
        <v>1234</v>
      </c>
      <c r="F116" s="163">
        <v>3324</v>
      </c>
      <c r="G116" s="163">
        <v>2903</v>
      </c>
      <c r="H116" s="163">
        <v>3174</v>
      </c>
      <c r="I116" s="163">
        <v>3073</v>
      </c>
      <c r="J116" s="178">
        <f t="shared" si="41"/>
        <v>-3.1821045998739805E-2</v>
      </c>
      <c r="K116" s="162">
        <f t="shared" si="40"/>
        <v>-101</v>
      </c>
      <c r="L116" s="164">
        <f t="shared" si="39"/>
        <v>9.7957461024214911E-4</v>
      </c>
    </row>
    <row r="117" spans="1:12" x14ac:dyDescent="0.25">
      <c r="A117" s="1"/>
      <c r="B117" s="162" t="s">
        <v>130</v>
      </c>
      <c r="C117" s="163">
        <v>564</v>
      </c>
      <c r="D117" s="163">
        <v>440</v>
      </c>
      <c r="E117" s="163">
        <v>14</v>
      </c>
      <c r="F117" s="163">
        <v>569</v>
      </c>
      <c r="G117" s="163">
        <v>833</v>
      </c>
      <c r="H117" s="163">
        <v>1190</v>
      </c>
      <c r="I117" s="163">
        <v>974</v>
      </c>
      <c r="J117" s="178">
        <f t="shared" si="41"/>
        <v>-0.18151260504201683</v>
      </c>
      <c r="K117" s="162">
        <f t="shared" si="40"/>
        <v>-216</v>
      </c>
      <c r="L117" s="164">
        <f t="shared" si="39"/>
        <v>3.1048020513369776E-4</v>
      </c>
    </row>
    <row r="118" spans="1:12" x14ac:dyDescent="0.25">
      <c r="A118" s="161" t="s">
        <v>146</v>
      </c>
      <c r="B118" s="162" t="s">
        <v>133</v>
      </c>
      <c r="C118" s="163">
        <v>1060</v>
      </c>
      <c r="D118" s="163">
        <v>1160</v>
      </c>
      <c r="E118" s="163">
        <v>23</v>
      </c>
      <c r="F118" s="163">
        <v>841</v>
      </c>
      <c r="G118" s="163">
        <v>577</v>
      </c>
      <c r="H118" s="163">
        <v>1380</v>
      </c>
      <c r="I118" s="163">
        <v>859</v>
      </c>
      <c r="J118" s="178">
        <f t="shared" si="41"/>
        <v>-0.37753623188405794</v>
      </c>
      <c r="K118" s="162">
        <f t="shared" si="40"/>
        <v>-521</v>
      </c>
      <c r="L118" s="164">
        <f t="shared" si="39"/>
        <v>2.7382186469183408E-4</v>
      </c>
    </row>
    <row r="119" spans="1:12" x14ac:dyDescent="0.25">
      <c r="A119" s="166" t="s">
        <v>147</v>
      </c>
      <c r="B119" s="167" t="s">
        <v>147</v>
      </c>
      <c r="C119" s="168">
        <f t="shared" ref="C119" si="42">C111-SUM(C112:C118)</f>
        <v>12099</v>
      </c>
      <c r="D119" s="168">
        <f t="shared" ref="D119:I119" si="43">D111-SUM(D112:D118)</f>
        <v>8577</v>
      </c>
      <c r="E119" s="168">
        <f t="shared" si="43"/>
        <v>3962</v>
      </c>
      <c r="F119" s="168">
        <f t="shared" si="43"/>
        <v>18289</v>
      </c>
      <c r="G119" s="168">
        <f t="shared" si="43"/>
        <v>19076</v>
      </c>
      <c r="H119" s="168">
        <f t="shared" si="43"/>
        <v>22319</v>
      </c>
      <c r="I119" s="168">
        <f t="shared" si="43"/>
        <v>25729</v>
      </c>
      <c r="J119" s="179">
        <f t="shared" si="41"/>
        <v>0.1527846229669787</v>
      </c>
      <c r="K119" s="167">
        <f>I119-H119</f>
        <v>3410</v>
      </c>
      <c r="L119" s="169">
        <f t="shared" si="39"/>
        <v>8.2015864454670524E-3</v>
      </c>
    </row>
    <row r="120" spans="1:12" x14ac:dyDescent="0.25">
      <c r="A120" s="1"/>
      <c r="B120" s="154" t="s">
        <v>53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70</v>
      </c>
      <c r="C121" s="175">
        <v>117158</v>
      </c>
      <c r="D121" s="175">
        <v>55825</v>
      </c>
      <c r="E121" s="175">
        <v>60421</v>
      </c>
      <c r="F121" s="175">
        <v>109587</v>
      </c>
      <c r="G121" s="175">
        <v>132057</v>
      </c>
      <c r="H121" s="175">
        <v>131356</v>
      </c>
      <c r="I121" s="175">
        <v>146899</v>
      </c>
      <c r="J121" s="176">
        <f>IFERROR(I121/H121-1,"-")</f>
        <v>0.11832729376655804</v>
      </c>
      <c r="K121" s="175">
        <f>I121-H121</f>
        <v>15543</v>
      </c>
      <c r="L121" s="176">
        <f t="shared" ref="L121:L133" si="44">I121/I$9</f>
        <v>4.6826726544081175E-2</v>
      </c>
    </row>
    <row r="122" spans="1:12" x14ac:dyDescent="0.25">
      <c r="A122" s="1" t="s">
        <v>98</v>
      </c>
      <c r="B122" s="158" t="s">
        <v>99</v>
      </c>
      <c r="C122" s="159">
        <v>60924</v>
      </c>
      <c r="D122" s="159">
        <v>28023</v>
      </c>
      <c r="E122" s="159">
        <v>39488</v>
      </c>
      <c r="F122" s="159">
        <v>64967</v>
      </c>
      <c r="G122" s="159">
        <v>78816</v>
      </c>
      <c r="H122" s="159">
        <v>78033</v>
      </c>
      <c r="I122" s="159">
        <v>90645</v>
      </c>
      <c r="J122" s="177">
        <f>IFERROR(I122/H122-1,"-")</f>
        <v>0.16162392833801076</v>
      </c>
      <c r="K122" s="158">
        <f t="shared" ref="K122:K132" si="45">I122-H122</f>
        <v>12612</v>
      </c>
      <c r="L122" s="160">
        <f t="shared" si="44"/>
        <v>2.8894741472632476E-2</v>
      </c>
    </row>
    <row r="123" spans="1:12" x14ac:dyDescent="0.25">
      <c r="A123" s="161" t="s">
        <v>105</v>
      </c>
      <c r="B123" s="162" t="s">
        <v>105</v>
      </c>
      <c r="C123" s="163">
        <v>29283</v>
      </c>
      <c r="D123" s="163">
        <v>14178</v>
      </c>
      <c r="E123" s="163">
        <v>21239</v>
      </c>
      <c r="F123" s="163">
        <v>32360</v>
      </c>
      <c r="G123" s="163">
        <v>36519</v>
      </c>
      <c r="H123" s="163">
        <v>34958</v>
      </c>
      <c r="I123" s="163">
        <v>45236</v>
      </c>
      <c r="J123" s="178">
        <f>IFERROR(I123/H123-1,"-")</f>
        <v>0.29400995480290626</v>
      </c>
      <c r="K123" s="162">
        <f t="shared" si="45"/>
        <v>10278</v>
      </c>
      <c r="L123" s="164">
        <f t="shared" si="44"/>
        <v>1.4419797288940403E-2</v>
      </c>
    </row>
    <row r="124" spans="1:12" x14ac:dyDescent="0.25">
      <c r="A124" s="161" t="s">
        <v>102</v>
      </c>
      <c r="B124" s="162" t="s">
        <v>102</v>
      </c>
      <c r="C124" s="163">
        <v>31641</v>
      </c>
      <c r="D124" s="163">
        <v>13845</v>
      </c>
      <c r="E124" s="163">
        <v>18249</v>
      </c>
      <c r="F124" s="163">
        <v>32607</v>
      </c>
      <c r="G124" s="163">
        <v>42297</v>
      </c>
      <c r="H124" s="163">
        <v>43075</v>
      </c>
      <c r="I124" s="163">
        <v>45409</v>
      </c>
      <c r="J124" s="178">
        <f>IFERROR(I124/H124-1,"-")</f>
        <v>5.4184561810795229E-2</v>
      </c>
      <c r="K124" s="162">
        <f t="shared" si="45"/>
        <v>2334</v>
      </c>
      <c r="L124" s="164">
        <f t="shared" si="44"/>
        <v>1.4474944183692075E-2</v>
      </c>
    </row>
    <row r="125" spans="1:12" x14ac:dyDescent="0.25">
      <c r="A125" s="1"/>
      <c r="B125" s="158" t="s">
        <v>109</v>
      </c>
      <c r="C125" s="159">
        <v>56234</v>
      </c>
      <c r="D125" s="159">
        <v>27802</v>
      </c>
      <c r="E125" s="159">
        <v>20933</v>
      </c>
      <c r="F125" s="159">
        <v>44620</v>
      </c>
      <c r="G125" s="159">
        <v>53241</v>
      </c>
      <c r="H125" s="159">
        <v>53323</v>
      </c>
      <c r="I125" s="159">
        <v>56254</v>
      </c>
      <c r="J125" s="177">
        <f>IFERROR(I125/H125-1,"-")</f>
        <v>5.496689983684333E-2</v>
      </c>
      <c r="K125" s="158">
        <f t="shared" si="45"/>
        <v>2931</v>
      </c>
      <c r="L125" s="160">
        <f t="shared" si="44"/>
        <v>1.7931985071448699E-2</v>
      </c>
    </row>
    <row r="126" spans="1:12" s="57" customFormat="1" x14ac:dyDescent="0.25">
      <c r="B126" s="162" t="s">
        <v>112</v>
      </c>
      <c r="C126" s="163">
        <v>6033</v>
      </c>
      <c r="D126" s="163">
        <v>3076</v>
      </c>
      <c r="E126" s="163">
        <v>654</v>
      </c>
      <c r="F126" s="163">
        <v>4499</v>
      </c>
      <c r="G126" s="163">
        <v>6414</v>
      </c>
      <c r="H126" s="163">
        <v>6590</v>
      </c>
      <c r="I126" s="163">
        <v>5889</v>
      </c>
      <c r="J126" s="178">
        <f t="shared" ref="J126:J133" si="46">IFERROR(I126/H126-1,"-")</f>
        <v>-0.10637329286798181</v>
      </c>
      <c r="K126" s="162">
        <f t="shared" si="45"/>
        <v>-701</v>
      </c>
      <c r="L126" s="164">
        <f t="shared" si="44"/>
        <v>1.8772257988011766E-3</v>
      </c>
    </row>
    <row r="127" spans="1:12" s="57" customFormat="1" x14ac:dyDescent="0.25">
      <c r="B127" s="162" t="s">
        <v>115</v>
      </c>
      <c r="C127" s="163">
        <v>5990</v>
      </c>
      <c r="D127" s="163">
        <v>3190</v>
      </c>
      <c r="E127" s="163">
        <v>2227</v>
      </c>
      <c r="F127" s="163">
        <v>5139</v>
      </c>
      <c r="G127" s="163">
        <v>8179</v>
      </c>
      <c r="H127" s="163">
        <v>7800</v>
      </c>
      <c r="I127" s="163">
        <v>8602</v>
      </c>
      <c r="J127" s="178">
        <f t="shared" si="46"/>
        <v>0.10282051282051285</v>
      </c>
      <c r="K127" s="162">
        <f t="shared" si="45"/>
        <v>802</v>
      </c>
      <c r="L127" s="164">
        <f t="shared" si="44"/>
        <v>2.7420438650514046E-3</v>
      </c>
    </row>
    <row r="128" spans="1:12" x14ac:dyDescent="0.25">
      <c r="A128" s="1"/>
      <c r="B128" s="162" t="s">
        <v>118</v>
      </c>
      <c r="C128" s="163">
        <v>3749</v>
      </c>
      <c r="D128" s="163">
        <v>2062</v>
      </c>
      <c r="E128" s="163">
        <v>3034</v>
      </c>
      <c r="F128" s="163">
        <v>4333</v>
      </c>
      <c r="G128" s="163">
        <v>4805</v>
      </c>
      <c r="H128" s="163">
        <v>4451</v>
      </c>
      <c r="I128" s="163">
        <v>4524</v>
      </c>
      <c r="J128" s="178">
        <f t="shared" si="46"/>
        <v>1.6400808807009559E-2</v>
      </c>
      <c r="K128" s="162">
        <f t="shared" si="45"/>
        <v>73</v>
      </c>
      <c r="L128" s="164">
        <f t="shared" si="44"/>
        <v>1.4421072361651423E-3</v>
      </c>
    </row>
    <row r="129" spans="1:12" x14ac:dyDescent="0.25">
      <c r="A129" s="1"/>
      <c r="B129" s="162" t="s">
        <v>125</v>
      </c>
      <c r="C129" s="163">
        <v>937</v>
      </c>
      <c r="D129" s="163">
        <v>560</v>
      </c>
      <c r="E129" s="163">
        <v>320</v>
      </c>
      <c r="F129" s="163">
        <v>1256</v>
      </c>
      <c r="G129" s="163">
        <v>1296</v>
      </c>
      <c r="H129" s="163">
        <v>1341</v>
      </c>
      <c r="I129" s="163">
        <v>1402</v>
      </c>
      <c r="J129" s="178">
        <f t="shared" si="46"/>
        <v>4.5488441461595919E-2</v>
      </c>
      <c r="K129" s="162">
        <f t="shared" si="45"/>
        <v>61</v>
      </c>
      <c r="L129" s="164">
        <f t="shared" si="44"/>
        <v>4.4691298521298177E-4</v>
      </c>
    </row>
    <row r="130" spans="1:12" x14ac:dyDescent="0.25">
      <c r="A130" s="1"/>
      <c r="B130" s="162" t="s">
        <v>121</v>
      </c>
      <c r="C130" s="163">
        <v>811</v>
      </c>
      <c r="D130" s="163">
        <v>480</v>
      </c>
      <c r="E130" s="163">
        <v>319</v>
      </c>
      <c r="F130" s="163">
        <v>940</v>
      </c>
      <c r="G130" s="163">
        <v>1012</v>
      </c>
      <c r="H130" s="163">
        <v>1079</v>
      </c>
      <c r="I130" s="163">
        <v>1193</v>
      </c>
      <c r="J130" s="178">
        <f t="shared" si="46"/>
        <v>0.10565338276181646</v>
      </c>
      <c r="K130" s="162">
        <f t="shared" si="45"/>
        <v>114</v>
      </c>
      <c r="L130" s="164">
        <f t="shared" si="44"/>
        <v>3.8029043606211646E-4</v>
      </c>
    </row>
    <row r="131" spans="1:12" x14ac:dyDescent="0.25">
      <c r="A131" s="1"/>
      <c r="B131" s="162" t="s">
        <v>130</v>
      </c>
      <c r="C131" s="163">
        <v>1067</v>
      </c>
      <c r="D131" s="163">
        <v>673</v>
      </c>
      <c r="E131" s="163">
        <v>35</v>
      </c>
      <c r="F131" s="163">
        <v>613</v>
      </c>
      <c r="G131" s="163">
        <v>817</v>
      </c>
      <c r="H131" s="163">
        <v>928</v>
      </c>
      <c r="I131" s="163">
        <v>734</v>
      </c>
      <c r="J131" s="178">
        <f t="shared" si="46"/>
        <v>-0.20905172413793105</v>
      </c>
      <c r="K131" s="162">
        <f t="shared" si="45"/>
        <v>-194</v>
      </c>
      <c r="L131" s="164">
        <f t="shared" si="44"/>
        <v>2.3397584247241698E-4</v>
      </c>
    </row>
    <row r="132" spans="1:12" x14ac:dyDescent="0.25">
      <c r="A132" s="161" t="s">
        <v>146</v>
      </c>
      <c r="B132" s="162" t="s">
        <v>133</v>
      </c>
      <c r="C132" s="163">
        <v>1628</v>
      </c>
      <c r="D132" s="163">
        <v>1018</v>
      </c>
      <c r="E132" s="163">
        <v>149</v>
      </c>
      <c r="F132" s="163">
        <v>1077</v>
      </c>
      <c r="G132" s="163">
        <v>1517</v>
      </c>
      <c r="H132" s="163">
        <v>1432</v>
      </c>
      <c r="I132" s="163">
        <v>1392</v>
      </c>
      <c r="J132" s="178">
        <f t="shared" si="46"/>
        <v>-2.7932960893854775E-2</v>
      </c>
      <c r="K132" s="162">
        <f t="shared" si="45"/>
        <v>-40</v>
      </c>
      <c r="L132" s="164">
        <f t="shared" si="44"/>
        <v>4.4372530343542838E-4</v>
      </c>
    </row>
    <row r="133" spans="1:12" x14ac:dyDescent="0.25">
      <c r="A133" s="166" t="s">
        <v>147</v>
      </c>
      <c r="B133" s="167" t="s">
        <v>147</v>
      </c>
      <c r="C133" s="168">
        <f t="shared" ref="C133" si="47">C125-SUM(C126:C132)</f>
        <v>36019</v>
      </c>
      <c r="D133" s="168">
        <f t="shared" ref="D133:I133" si="48">D125-SUM(D126:D132)</f>
        <v>16743</v>
      </c>
      <c r="E133" s="168">
        <f t="shared" si="48"/>
        <v>14195</v>
      </c>
      <c r="F133" s="168">
        <f t="shared" si="48"/>
        <v>26763</v>
      </c>
      <c r="G133" s="168">
        <f t="shared" si="48"/>
        <v>29201</v>
      </c>
      <c r="H133" s="168">
        <f t="shared" si="48"/>
        <v>29702</v>
      </c>
      <c r="I133" s="168">
        <f t="shared" si="48"/>
        <v>32518</v>
      </c>
      <c r="J133" s="179">
        <f t="shared" si="46"/>
        <v>9.4808430408726663E-2</v>
      </c>
      <c r="K133" s="167">
        <f>I133-H133</f>
        <v>2816</v>
      </c>
      <c r="L133" s="169">
        <f t="shared" si="44"/>
        <v>1.0365703604248032E-2</v>
      </c>
    </row>
    <row r="134" spans="1:12" x14ac:dyDescent="0.25">
      <c r="A134" s="1"/>
      <c r="B134" s="154" t="s">
        <v>54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70</v>
      </c>
      <c r="C135" s="175">
        <v>138920</v>
      </c>
      <c r="D135" s="175">
        <v>65963</v>
      </c>
      <c r="E135" s="175">
        <v>37492</v>
      </c>
      <c r="F135" s="175">
        <v>145591</v>
      </c>
      <c r="G135" s="175">
        <v>159135</v>
      </c>
      <c r="H135" s="175">
        <v>171016</v>
      </c>
      <c r="I135" s="175">
        <v>163088</v>
      </c>
      <c r="J135" s="176">
        <f>IFERROR(I135/H135-1,"-")</f>
        <v>-4.635823548673812E-2</v>
      </c>
      <c r="K135" s="175">
        <f>I135-H135</f>
        <v>-7928</v>
      </c>
      <c r="L135" s="176">
        <f t="shared" ref="L135:L147" si="49">I135/I$9</f>
        <v>5.1987264573762321E-2</v>
      </c>
    </row>
    <row r="136" spans="1:12" x14ac:dyDescent="0.25">
      <c r="A136" s="1" t="s">
        <v>98</v>
      </c>
      <c r="B136" s="158" t="s">
        <v>99</v>
      </c>
      <c r="C136" s="159">
        <v>19820</v>
      </c>
      <c r="D136" s="159">
        <v>2995</v>
      </c>
      <c r="E136" s="159">
        <v>20988</v>
      </c>
      <c r="F136" s="159">
        <v>12404</v>
      </c>
      <c r="G136" s="159">
        <v>15717</v>
      </c>
      <c r="H136" s="159">
        <v>12210</v>
      </c>
      <c r="I136" s="159">
        <v>10260</v>
      </c>
      <c r="J136" s="177">
        <f>IFERROR(I136/H136-1,"-")</f>
        <v>-0.15970515970515975</v>
      </c>
      <c r="K136" s="158">
        <f t="shared" ref="K136:K146" si="50">I136-H136</f>
        <v>-1950</v>
      </c>
      <c r="L136" s="160">
        <f t="shared" si="49"/>
        <v>3.2705615037697524E-3</v>
      </c>
    </row>
    <row r="137" spans="1:12" x14ac:dyDescent="0.25">
      <c r="A137" s="161" t="s">
        <v>105</v>
      </c>
      <c r="B137" s="162" t="s">
        <v>105</v>
      </c>
      <c r="C137" s="163">
        <v>11830</v>
      </c>
      <c r="D137" s="163">
        <v>1936</v>
      </c>
      <c r="E137" s="163">
        <v>17701</v>
      </c>
      <c r="F137" s="163">
        <v>8191</v>
      </c>
      <c r="G137" s="163">
        <v>10220</v>
      </c>
      <c r="H137" s="163">
        <v>7651</v>
      </c>
      <c r="I137" s="163">
        <v>4818</v>
      </c>
      <c r="J137" s="178">
        <f>IFERROR(I137/H137-1,"-")</f>
        <v>-0.3702783949810482</v>
      </c>
      <c r="K137" s="162">
        <f t="shared" si="50"/>
        <v>-2833</v>
      </c>
      <c r="L137" s="164">
        <f t="shared" si="49"/>
        <v>1.5358250804252112E-3</v>
      </c>
    </row>
    <row r="138" spans="1:12" x14ac:dyDescent="0.25">
      <c r="A138" s="161" t="s">
        <v>102</v>
      </c>
      <c r="B138" s="162" t="s">
        <v>102</v>
      </c>
      <c r="C138" s="163">
        <v>7990</v>
      </c>
      <c r="D138" s="163">
        <v>1059</v>
      </c>
      <c r="E138" s="163">
        <v>3287</v>
      </c>
      <c r="F138" s="163">
        <v>4213</v>
      </c>
      <c r="G138" s="163">
        <v>5497</v>
      </c>
      <c r="H138" s="163">
        <v>4559</v>
      </c>
      <c r="I138" s="163">
        <v>5442</v>
      </c>
      <c r="J138" s="178">
        <f>IFERROR(I138/H138-1,"-")</f>
        <v>0.1936828251809608</v>
      </c>
      <c r="K138" s="162">
        <f t="shared" si="50"/>
        <v>883</v>
      </c>
      <c r="L138" s="164">
        <f t="shared" si="49"/>
        <v>1.7347364233445412E-3</v>
      </c>
    </row>
    <row r="139" spans="1:12" x14ac:dyDescent="0.25">
      <c r="A139" s="1"/>
      <c r="B139" s="158" t="s">
        <v>109</v>
      </c>
      <c r="C139" s="159">
        <v>119100</v>
      </c>
      <c r="D139" s="159">
        <v>62968</v>
      </c>
      <c r="E139" s="159">
        <v>16504</v>
      </c>
      <c r="F139" s="159">
        <v>133187</v>
      </c>
      <c r="G139" s="159">
        <v>143418</v>
      </c>
      <c r="H139" s="159">
        <v>158806</v>
      </c>
      <c r="I139" s="159">
        <v>152828</v>
      </c>
      <c r="J139" s="177">
        <f>IFERROR(I139/H139-1,"-")</f>
        <v>-3.7643413976801932E-2</v>
      </c>
      <c r="K139" s="158">
        <f t="shared" si="50"/>
        <v>-5978</v>
      </c>
      <c r="L139" s="160">
        <f t="shared" si="49"/>
        <v>4.8716703069992567E-2</v>
      </c>
    </row>
    <row r="140" spans="1:12" s="57" customFormat="1" x14ac:dyDescent="0.25">
      <c r="B140" s="162" t="s">
        <v>112</v>
      </c>
      <c r="C140" s="163">
        <v>55873</v>
      </c>
      <c r="D140" s="163">
        <v>28766</v>
      </c>
      <c r="E140" s="163">
        <v>584</v>
      </c>
      <c r="F140" s="163">
        <v>54921</v>
      </c>
      <c r="G140" s="163">
        <v>57594</v>
      </c>
      <c r="H140" s="163">
        <v>68579</v>
      </c>
      <c r="I140" s="163">
        <v>69320</v>
      </c>
      <c r="J140" s="178">
        <f t="shared" ref="J140:J147" si="51">IFERROR(I140/H140-1,"-")</f>
        <v>1.0805056941629365E-2</v>
      </c>
      <c r="K140" s="162">
        <f t="shared" si="50"/>
        <v>741</v>
      </c>
      <c r="L140" s="164">
        <f t="shared" si="49"/>
        <v>2.2097010081999924E-2</v>
      </c>
    </row>
    <row r="141" spans="1:12" s="57" customFormat="1" x14ac:dyDescent="0.25">
      <c r="B141" s="162" t="s">
        <v>115</v>
      </c>
      <c r="C141" s="163">
        <v>7954</v>
      </c>
      <c r="D141" s="163">
        <v>4028</v>
      </c>
      <c r="E141" s="163">
        <v>1813</v>
      </c>
      <c r="F141" s="163">
        <v>9374</v>
      </c>
      <c r="G141" s="163">
        <v>12762</v>
      </c>
      <c r="H141" s="163">
        <v>14699</v>
      </c>
      <c r="I141" s="163">
        <v>12956</v>
      </c>
      <c r="J141" s="178">
        <f t="shared" si="51"/>
        <v>-0.11857949520375533</v>
      </c>
      <c r="K141" s="162">
        <f t="shared" si="50"/>
        <v>-1743</v>
      </c>
      <c r="L141" s="164">
        <f t="shared" si="49"/>
        <v>4.1299605109981399E-3</v>
      </c>
    </row>
    <row r="142" spans="1:12" x14ac:dyDescent="0.25">
      <c r="A142" s="1"/>
      <c r="B142" s="162" t="s">
        <v>118</v>
      </c>
      <c r="C142" s="163">
        <v>11202</v>
      </c>
      <c r="D142" s="163">
        <v>4260</v>
      </c>
      <c r="E142" s="163">
        <v>5088</v>
      </c>
      <c r="F142" s="163">
        <v>16018</v>
      </c>
      <c r="G142" s="163">
        <v>14895</v>
      </c>
      <c r="H142" s="163">
        <v>16078</v>
      </c>
      <c r="I142" s="163">
        <v>13426</v>
      </c>
      <c r="J142" s="178">
        <f t="shared" si="51"/>
        <v>-0.16494588879213834</v>
      </c>
      <c r="K142" s="162">
        <f t="shared" si="50"/>
        <v>-2652</v>
      </c>
      <c r="L142" s="164">
        <f t="shared" si="49"/>
        <v>4.2797815545431482E-3</v>
      </c>
    </row>
    <row r="143" spans="1:12" x14ac:dyDescent="0.25">
      <c r="A143" s="1"/>
      <c r="B143" s="162" t="s">
        <v>125</v>
      </c>
      <c r="C143" s="163">
        <v>2523</v>
      </c>
      <c r="D143" s="163">
        <v>933</v>
      </c>
      <c r="E143" s="163">
        <v>243</v>
      </c>
      <c r="F143" s="163">
        <v>5882</v>
      </c>
      <c r="G143" s="163">
        <v>5354</v>
      </c>
      <c r="H143" s="163">
        <v>4249</v>
      </c>
      <c r="I143" s="163">
        <v>3703</v>
      </c>
      <c r="J143" s="178">
        <f t="shared" si="51"/>
        <v>-0.12850082372322902</v>
      </c>
      <c r="K143" s="162">
        <f t="shared" si="50"/>
        <v>-546</v>
      </c>
      <c r="L143" s="164">
        <f t="shared" si="49"/>
        <v>1.1803985622280111E-3</v>
      </c>
    </row>
    <row r="144" spans="1:12" x14ac:dyDescent="0.25">
      <c r="A144" s="1"/>
      <c r="B144" s="162" t="s">
        <v>121</v>
      </c>
      <c r="C144" s="163">
        <v>2334</v>
      </c>
      <c r="D144" s="163">
        <v>1112</v>
      </c>
      <c r="E144" s="163">
        <v>498</v>
      </c>
      <c r="F144" s="163">
        <v>2768</v>
      </c>
      <c r="G144" s="163">
        <v>2935</v>
      </c>
      <c r="H144" s="163">
        <v>3675</v>
      </c>
      <c r="I144" s="163">
        <v>2707</v>
      </c>
      <c r="J144" s="178">
        <f t="shared" si="51"/>
        <v>-0.2634013605442177</v>
      </c>
      <c r="K144" s="162">
        <f t="shared" si="50"/>
        <v>-968</v>
      </c>
      <c r="L144" s="164">
        <f t="shared" si="49"/>
        <v>8.6290545718369592E-4</v>
      </c>
    </row>
    <row r="145" spans="1:12" x14ac:dyDescent="0.25">
      <c r="A145" s="1"/>
      <c r="B145" s="162" t="s">
        <v>130</v>
      </c>
      <c r="C145" s="163">
        <v>1834</v>
      </c>
      <c r="D145" s="163">
        <v>2356</v>
      </c>
      <c r="E145" s="163">
        <v>38</v>
      </c>
      <c r="F145" s="163">
        <v>2295</v>
      </c>
      <c r="G145" s="163">
        <v>2747</v>
      </c>
      <c r="H145" s="163">
        <v>2517</v>
      </c>
      <c r="I145" s="163">
        <v>2700</v>
      </c>
      <c r="J145" s="178">
        <f t="shared" si="51"/>
        <v>7.2705601907032236E-2</v>
      </c>
      <c r="K145" s="162">
        <f t="shared" si="50"/>
        <v>183</v>
      </c>
      <c r="L145" s="164">
        <f t="shared" si="49"/>
        <v>8.6067407993940857E-4</v>
      </c>
    </row>
    <row r="146" spans="1:12" x14ac:dyDescent="0.25">
      <c r="A146" s="161" t="s">
        <v>146</v>
      </c>
      <c r="B146" s="162" t="s">
        <v>133</v>
      </c>
      <c r="C146" s="163">
        <v>5396</v>
      </c>
      <c r="D146" s="163">
        <v>4700</v>
      </c>
      <c r="E146" s="163">
        <v>53</v>
      </c>
      <c r="F146" s="163">
        <v>1105</v>
      </c>
      <c r="G146" s="163">
        <v>2019</v>
      </c>
      <c r="H146" s="163">
        <v>1852</v>
      </c>
      <c r="I146" s="163">
        <v>1343</v>
      </c>
      <c r="J146" s="178">
        <f t="shared" si="51"/>
        <v>-0.27483801295896326</v>
      </c>
      <c r="K146" s="162">
        <f t="shared" si="50"/>
        <v>-509</v>
      </c>
      <c r="L146" s="164">
        <f t="shared" si="49"/>
        <v>4.2810566272541694E-4</v>
      </c>
    </row>
    <row r="147" spans="1:12" x14ac:dyDescent="0.25">
      <c r="A147" s="166" t="s">
        <v>147</v>
      </c>
      <c r="B147" s="167" t="s">
        <v>147</v>
      </c>
      <c r="C147" s="168">
        <f t="shared" ref="C147" si="52">C139-SUM(C140:C146)</f>
        <v>31984</v>
      </c>
      <c r="D147" s="168">
        <f t="shared" ref="D147:I147" si="53">D139-SUM(D140:D146)</f>
        <v>16813</v>
      </c>
      <c r="E147" s="168">
        <f t="shared" si="53"/>
        <v>8187</v>
      </c>
      <c r="F147" s="168">
        <f t="shared" si="53"/>
        <v>40824</v>
      </c>
      <c r="G147" s="168">
        <f t="shared" si="53"/>
        <v>45112</v>
      </c>
      <c r="H147" s="168">
        <f t="shared" si="53"/>
        <v>47157</v>
      </c>
      <c r="I147" s="168">
        <f t="shared" si="53"/>
        <v>46673</v>
      </c>
      <c r="J147" s="179">
        <f t="shared" si="51"/>
        <v>-1.0263587590389589E-2</v>
      </c>
      <c r="K147" s="167">
        <f>I147-H147</f>
        <v>-484</v>
      </c>
      <c r="L147" s="169">
        <f t="shared" si="49"/>
        <v>1.4877867160374821E-2</v>
      </c>
    </row>
    <row r="148" spans="1:12" x14ac:dyDescent="0.25">
      <c r="A148" s="1"/>
      <c r="B148" s="154" t="s">
        <v>55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70</v>
      </c>
      <c r="C149" s="175">
        <v>74174</v>
      </c>
      <c r="D149" s="175">
        <v>29561</v>
      </c>
      <c r="E149" s="175">
        <v>23840</v>
      </c>
      <c r="F149" s="175">
        <v>60388</v>
      </c>
      <c r="G149" s="175">
        <v>70498</v>
      </c>
      <c r="H149" s="175">
        <v>71735</v>
      </c>
      <c r="I149" s="175">
        <v>69246</v>
      </c>
      <c r="J149" s="176">
        <f>IFERROR(I149/H149-1,"-")</f>
        <v>-3.4697149229804158E-2</v>
      </c>
      <c r="K149" s="175">
        <f>I149-H149</f>
        <v>-2489</v>
      </c>
      <c r="L149" s="176">
        <f t="shared" ref="L149:L161" si="54">I149/I$9</f>
        <v>2.2073421236846032E-2</v>
      </c>
    </row>
    <row r="150" spans="1:12" x14ac:dyDescent="0.25">
      <c r="A150" s="1" t="s">
        <v>98</v>
      </c>
      <c r="B150" s="158" t="s">
        <v>99</v>
      </c>
      <c r="C150" s="159">
        <v>30727</v>
      </c>
      <c r="D150" s="159">
        <v>10044</v>
      </c>
      <c r="E150" s="159">
        <v>16224</v>
      </c>
      <c r="F150" s="159">
        <v>30483</v>
      </c>
      <c r="G150" s="159">
        <v>33096</v>
      </c>
      <c r="H150" s="159">
        <v>29822</v>
      </c>
      <c r="I150" s="159">
        <v>27565</v>
      </c>
      <c r="J150" s="177">
        <f>IFERROR(I150/H150-1,"-")</f>
        <v>-7.568238213399503E-2</v>
      </c>
      <c r="K150" s="158">
        <f t="shared" ref="K150:K160" si="55">I150-H150</f>
        <v>-2257</v>
      </c>
      <c r="L150" s="160">
        <f t="shared" si="54"/>
        <v>8.7868448198258498E-3</v>
      </c>
    </row>
    <row r="151" spans="1:12" x14ac:dyDescent="0.25">
      <c r="A151" s="161" t="s">
        <v>105</v>
      </c>
      <c r="B151" s="162" t="s">
        <v>105</v>
      </c>
      <c r="C151" s="163">
        <v>17346</v>
      </c>
      <c r="D151" s="163">
        <v>4891</v>
      </c>
      <c r="E151" s="163">
        <v>14211</v>
      </c>
      <c r="F151" s="163">
        <v>20632</v>
      </c>
      <c r="G151" s="163">
        <v>22380</v>
      </c>
      <c r="H151" s="163">
        <v>19716</v>
      </c>
      <c r="I151" s="163">
        <v>17299</v>
      </c>
      <c r="J151" s="178">
        <f>IFERROR(I151/H151-1,"-")</f>
        <v>-0.12259078920673561</v>
      </c>
      <c r="K151" s="162">
        <f t="shared" si="55"/>
        <v>-2417</v>
      </c>
      <c r="L151" s="164">
        <f t="shared" si="54"/>
        <v>5.5143707069895661E-3</v>
      </c>
    </row>
    <row r="152" spans="1:12" x14ac:dyDescent="0.25">
      <c r="A152" s="161" t="s">
        <v>102</v>
      </c>
      <c r="B152" s="162" t="s">
        <v>102</v>
      </c>
      <c r="C152" s="163">
        <v>13381</v>
      </c>
      <c r="D152" s="163">
        <v>5153</v>
      </c>
      <c r="E152" s="163">
        <v>2013</v>
      </c>
      <c r="F152" s="163">
        <v>9851</v>
      </c>
      <c r="G152" s="163">
        <v>10716</v>
      </c>
      <c r="H152" s="163">
        <v>10106</v>
      </c>
      <c r="I152" s="163">
        <v>10266</v>
      </c>
      <c r="J152" s="178">
        <f>IFERROR(I152/H152-1,"-")</f>
        <v>1.5832178903621541E-2</v>
      </c>
      <c r="K152" s="162">
        <f t="shared" si="55"/>
        <v>160</v>
      </c>
      <c r="L152" s="164">
        <f t="shared" si="54"/>
        <v>3.2724741128362846E-3</v>
      </c>
    </row>
    <row r="153" spans="1:12" x14ac:dyDescent="0.25">
      <c r="A153" s="1"/>
      <c r="B153" s="158" t="s">
        <v>109</v>
      </c>
      <c r="C153" s="159">
        <v>43447</v>
      </c>
      <c r="D153" s="159">
        <v>19517</v>
      </c>
      <c r="E153" s="159">
        <v>7616</v>
      </c>
      <c r="F153" s="159">
        <v>29905</v>
      </c>
      <c r="G153" s="159">
        <v>37402</v>
      </c>
      <c r="H153" s="159">
        <v>41913</v>
      </c>
      <c r="I153" s="159">
        <v>41681</v>
      </c>
      <c r="J153" s="177">
        <f>IFERROR(I153/H153-1,"-")</f>
        <v>-5.5352754515305413E-3</v>
      </c>
      <c r="K153" s="158">
        <f t="shared" si="55"/>
        <v>-232</v>
      </c>
      <c r="L153" s="160">
        <f t="shared" si="54"/>
        <v>1.328657641702018E-2</v>
      </c>
    </row>
    <row r="154" spans="1:12" s="57" customFormat="1" x14ac:dyDescent="0.25">
      <c r="B154" s="162" t="s">
        <v>112</v>
      </c>
      <c r="C154" s="163">
        <v>13519</v>
      </c>
      <c r="D154" s="163">
        <v>5840</v>
      </c>
      <c r="E154" s="163">
        <v>280</v>
      </c>
      <c r="F154" s="163">
        <v>10407</v>
      </c>
      <c r="G154" s="163">
        <v>12668</v>
      </c>
      <c r="H154" s="163">
        <v>13031</v>
      </c>
      <c r="I154" s="163">
        <v>10476</v>
      </c>
      <c r="J154" s="178">
        <f t="shared" ref="J154:J161" si="56">IFERROR(I154/H154-1,"-")</f>
        <v>-0.19607090783516234</v>
      </c>
      <c r="K154" s="162">
        <f t="shared" si="55"/>
        <v>-2555</v>
      </c>
      <c r="L154" s="164">
        <f t="shared" si="54"/>
        <v>3.3394154301649051E-3</v>
      </c>
    </row>
    <row r="155" spans="1:12" s="57" customFormat="1" x14ac:dyDescent="0.25">
      <c r="B155" s="162" t="s">
        <v>115</v>
      </c>
      <c r="C155" s="163">
        <v>12622</v>
      </c>
      <c r="D155" s="163">
        <v>5801</v>
      </c>
      <c r="E155" s="163">
        <v>1600</v>
      </c>
      <c r="F155" s="163">
        <v>7508</v>
      </c>
      <c r="G155" s="163">
        <v>7877</v>
      </c>
      <c r="H155" s="163">
        <v>8586</v>
      </c>
      <c r="I155" s="163">
        <v>8165</v>
      </c>
      <c r="J155" s="178">
        <f t="shared" si="56"/>
        <v>-4.903331003959932E-2</v>
      </c>
      <c r="K155" s="162">
        <f t="shared" si="55"/>
        <v>-421</v>
      </c>
      <c r="L155" s="164">
        <f t="shared" si="54"/>
        <v>2.6027421713723225E-3</v>
      </c>
    </row>
    <row r="156" spans="1:12" x14ac:dyDescent="0.25">
      <c r="A156" s="1"/>
      <c r="B156" s="162" t="s">
        <v>118</v>
      </c>
      <c r="C156" s="163">
        <v>5327</v>
      </c>
      <c r="D156" s="163">
        <v>2092</v>
      </c>
      <c r="E156" s="163">
        <v>2207</v>
      </c>
      <c r="F156" s="163">
        <v>3204</v>
      </c>
      <c r="G156" s="163">
        <v>5327</v>
      </c>
      <c r="H156" s="163">
        <v>6226</v>
      </c>
      <c r="I156" s="163">
        <v>9647</v>
      </c>
      <c r="J156" s="178">
        <f t="shared" si="56"/>
        <v>0.54946996466431086</v>
      </c>
      <c r="K156" s="162">
        <f t="shared" si="55"/>
        <v>3421</v>
      </c>
      <c r="L156" s="164">
        <f t="shared" si="54"/>
        <v>3.0751566108057314E-3</v>
      </c>
    </row>
    <row r="157" spans="1:12" x14ac:dyDescent="0.25">
      <c r="A157" s="1"/>
      <c r="B157" s="162" t="s">
        <v>125</v>
      </c>
      <c r="C157" s="163">
        <v>903</v>
      </c>
      <c r="D157" s="163">
        <v>599</v>
      </c>
      <c r="E157" s="163">
        <v>252</v>
      </c>
      <c r="F157" s="163">
        <v>857</v>
      </c>
      <c r="G157" s="163">
        <v>1132</v>
      </c>
      <c r="H157" s="163">
        <v>1650</v>
      </c>
      <c r="I157" s="163">
        <v>1518</v>
      </c>
      <c r="J157" s="178">
        <f t="shared" si="56"/>
        <v>-7.999999999999996E-2</v>
      </c>
      <c r="K157" s="162">
        <f t="shared" si="55"/>
        <v>-132</v>
      </c>
      <c r="L157" s="164">
        <f t="shared" si="54"/>
        <v>4.8389009383260082E-4</v>
      </c>
    </row>
    <row r="158" spans="1:12" x14ac:dyDescent="0.25">
      <c r="A158" s="1"/>
      <c r="B158" s="162" t="s">
        <v>121</v>
      </c>
      <c r="C158" s="163">
        <v>1522</v>
      </c>
      <c r="D158" s="163">
        <v>736</v>
      </c>
      <c r="E158" s="163">
        <v>305</v>
      </c>
      <c r="F158" s="163">
        <v>1428</v>
      </c>
      <c r="G158" s="163">
        <v>1788</v>
      </c>
      <c r="H158" s="163">
        <v>1641</v>
      </c>
      <c r="I158" s="163">
        <v>1453</v>
      </c>
      <c r="J158" s="178">
        <f t="shared" si="56"/>
        <v>-0.11456429006703228</v>
      </c>
      <c r="K158" s="162">
        <f t="shared" si="55"/>
        <v>-188</v>
      </c>
      <c r="L158" s="164">
        <f t="shared" si="54"/>
        <v>4.6317016227850395E-4</v>
      </c>
    </row>
    <row r="159" spans="1:12" x14ac:dyDescent="0.25">
      <c r="A159" s="1"/>
      <c r="B159" s="162" t="s">
        <v>130</v>
      </c>
      <c r="C159" s="163">
        <v>361</v>
      </c>
      <c r="D159" s="163">
        <v>432</v>
      </c>
      <c r="E159" s="163">
        <v>24</v>
      </c>
      <c r="F159" s="163">
        <v>293</v>
      </c>
      <c r="G159" s="163">
        <v>491</v>
      </c>
      <c r="H159" s="163">
        <v>352</v>
      </c>
      <c r="I159" s="163">
        <v>322</v>
      </c>
      <c r="J159" s="178">
        <f t="shared" si="56"/>
        <v>-8.5227272727272707E-2</v>
      </c>
      <c r="K159" s="162">
        <f t="shared" si="55"/>
        <v>-30</v>
      </c>
      <c r="L159" s="164">
        <f t="shared" si="54"/>
        <v>1.0264335323721835E-4</v>
      </c>
    </row>
    <row r="160" spans="1:12" x14ac:dyDescent="0.25">
      <c r="A160" s="161" t="s">
        <v>146</v>
      </c>
      <c r="B160" s="162" t="s">
        <v>133</v>
      </c>
      <c r="C160" s="163">
        <v>805</v>
      </c>
      <c r="D160" s="163">
        <v>575</v>
      </c>
      <c r="E160" s="163">
        <v>63</v>
      </c>
      <c r="F160" s="163">
        <v>501</v>
      </c>
      <c r="G160" s="163">
        <v>671</v>
      </c>
      <c r="H160" s="163">
        <v>592</v>
      </c>
      <c r="I160" s="163">
        <v>477</v>
      </c>
      <c r="J160" s="178">
        <f t="shared" si="56"/>
        <v>-0.1942567567567568</v>
      </c>
      <c r="K160" s="162">
        <f t="shared" si="55"/>
        <v>-115</v>
      </c>
      <c r="L160" s="164">
        <f t="shared" si="54"/>
        <v>1.5205242078929551E-4</v>
      </c>
    </row>
    <row r="161" spans="1:12" x14ac:dyDescent="0.25">
      <c r="A161" s="166" t="s">
        <v>147</v>
      </c>
      <c r="B161" s="167" t="s">
        <v>147</v>
      </c>
      <c r="C161" s="168">
        <f t="shared" ref="C161" si="57">C153-SUM(C154:C160)</f>
        <v>8388</v>
      </c>
      <c r="D161" s="168">
        <f t="shared" ref="D161:I161" si="58">D153-SUM(D154:D160)</f>
        <v>3442</v>
      </c>
      <c r="E161" s="168">
        <f t="shared" si="58"/>
        <v>2885</v>
      </c>
      <c r="F161" s="168">
        <f t="shared" si="58"/>
        <v>5707</v>
      </c>
      <c r="G161" s="168">
        <f t="shared" si="58"/>
        <v>7448</v>
      </c>
      <c r="H161" s="168">
        <f t="shared" si="58"/>
        <v>9835</v>
      </c>
      <c r="I161" s="168">
        <f t="shared" si="58"/>
        <v>9623</v>
      </c>
      <c r="J161" s="179">
        <f t="shared" si="56"/>
        <v>-2.1555668530757521E-2</v>
      </c>
      <c r="K161" s="167">
        <f>I161-H161</f>
        <v>-212</v>
      </c>
      <c r="L161" s="169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9FC4-0D50-4AAF-826F-6F602CA18704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22DBF-7EEB-453B-9C3B-C83AF3DCB209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273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 t="shared" ref="C7" si="0">E7-1</f>
        <v>2020</v>
      </c>
      <c r="D7" s="305"/>
      <c r="E7" s="306">
        <f t="shared" ref="E7" si="1">G7-1</f>
        <v>2021</v>
      </c>
      <c r="F7" s="305"/>
      <c r="G7" s="306">
        <f t="shared" ref="G7" si="2">I7-1</f>
        <v>2022</v>
      </c>
      <c r="H7" s="305"/>
      <c r="I7" s="306">
        <f t="shared" ref="I7" si="3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",RIGHT(E7,2),"/",RIGHT(C7,2))</f>
        <v>var 21/20</v>
      </c>
      <c r="G8" s="115" t="s">
        <v>71</v>
      </c>
      <c r="H8" s="114" t="str">
        <f>CONCATENATE("var ",RIGHT(G7,2),"/",RIGHT(E7,2))</f>
        <v>var 22/21</v>
      </c>
      <c r="I8" s="115" t="s">
        <v>71</v>
      </c>
      <c r="J8" s="114" t="str">
        <f>CONCATENATE("var ",RIGHT(I7,2),"/",RIGHT(G7,2))</f>
        <v>var 23/22</v>
      </c>
      <c r="K8" s="115" t="s">
        <v>71</v>
      </c>
      <c r="L8" s="114" t="str">
        <f>CONCATENATE("var ",RIGHT(K7,2),"/",RIGHT(I7,2))</f>
        <v>var 24/23</v>
      </c>
      <c r="M8" s="115" t="s">
        <v>71</v>
      </c>
      <c r="N8" s="114" t="str">
        <f>CONCATENATE("var ",RIGHT(M7,2),"/",RIGHT(K7,2))</f>
        <v>var 25/24</v>
      </c>
    </row>
    <row r="9" spans="1:15" x14ac:dyDescent="0.25">
      <c r="A9" s="1" t="s">
        <v>72</v>
      </c>
      <c r="B9" s="116" t="s">
        <v>73</v>
      </c>
      <c r="C9" s="117">
        <v>157800</v>
      </c>
      <c r="D9" s="118">
        <v>9.3902719852620997E-3</v>
      </c>
      <c r="E9" s="117">
        <v>26469</v>
      </c>
      <c r="F9" s="118">
        <f t="shared" ref="F9:F21" si="4">IFERROR(E9/C9-1,"-")</f>
        <v>-0.83226235741444865</v>
      </c>
      <c r="G9" s="117">
        <v>114870</v>
      </c>
      <c r="H9" s="118">
        <f t="shared" ref="H9:H21" si="5">IFERROR(G9/E9-1,"-")</f>
        <v>3.3397937209565907</v>
      </c>
      <c r="I9" s="117">
        <v>163920</v>
      </c>
      <c r="J9" s="118">
        <f t="shared" ref="J9:J21" si="6">IFERROR(I9/G9-1,"-")</f>
        <v>0.4270044398015147</v>
      </c>
      <c r="K9" s="117">
        <v>173408</v>
      </c>
      <c r="L9" s="118">
        <f t="shared" ref="L9:L21" si="7">IFERROR(K9/I9-1,"-")</f>
        <v>5.7881893606637425E-2</v>
      </c>
      <c r="M9" s="117">
        <v>169944</v>
      </c>
      <c r="N9" s="118">
        <f>IFERROR(M9/K9-1,"-")</f>
        <v>-1.9976010334009975E-2</v>
      </c>
    </row>
    <row r="10" spans="1:15" x14ac:dyDescent="0.25">
      <c r="A10" s="1" t="s">
        <v>74</v>
      </c>
      <c r="B10" s="116" t="s">
        <v>75</v>
      </c>
      <c r="C10" s="117">
        <v>172884</v>
      </c>
      <c r="D10" s="118">
        <v>0.19373593139353429</v>
      </c>
      <c r="E10" s="117">
        <v>18511</v>
      </c>
      <c r="F10" s="118">
        <f t="shared" si="4"/>
        <v>-0.89292820619606206</v>
      </c>
      <c r="G10" s="117">
        <v>141290</v>
      </c>
      <c r="H10" s="118">
        <f t="shared" si="5"/>
        <v>6.6327589001134459</v>
      </c>
      <c r="I10" s="117">
        <v>156374</v>
      </c>
      <c r="J10" s="118">
        <f t="shared" si="6"/>
        <v>0.10675914785193563</v>
      </c>
      <c r="K10" s="117">
        <v>166759</v>
      </c>
      <c r="L10" s="118">
        <f t="shared" si="7"/>
        <v>6.6411295995497888E-2</v>
      </c>
      <c r="M10" s="117">
        <v>168166</v>
      </c>
      <c r="N10" s="118">
        <f t="shared" ref="N10:N14" si="8">IFERROR(M10/K10-1,"-")</f>
        <v>8.437325721550204E-3</v>
      </c>
    </row>
    <row r="11" spans="1:15" x14ac:dyDescent="0.25">
      <c r="A11" s="1" t="s">
        <v>76</v>
      </c>
      <c r="B11" s="116" t="s">
        <v>77</v>
      </c>
      <c r="C11" s="117">
        <v>82007</v>
      </c>
      <c r="D11" s="118">
        <v>-0.47045111131200679</v>
      </c>
      <c r="E11" s="117">
        <v>22143</v>
      </c>
      <c r="F11" s="118">
        <f t="shared" si="4"/>
        <v>-0.72998646457009775</v>
      </c>
      <c r="G11" s="117">
        <v>148905</v>
      </c>
      <c r="H11" s="118">
        <f t="shared" si="5"/>
        <v>5.724698550331933</v>
      </c>
      <c r="I11" s="117">
        <v>146134</v>
      </c>
      <c r="J11" s="118">
        <f t="shared" si="6"/>
        <v>-1.8609180349887566E-2</v>
      </c>
      <c r="K11" s="117">
        <v>176870</v>
      </c>
      <c r="L11" s="118">
        <f t="shared" si="7"/>
        <v>0.21032750762998353</v>
      </c>
      <c r="M11" s="117">
        <v>166403</v>
      </c>
      <c r="N11" s="118">
        <f t="shared" si="8"/>
        <v>-5.9179058065245704E-2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22148</v>
      </c>
      <c r="F12" s="118" t="str">
        <f>IFERROR(E12/C12-1,"-")</f>
        <v>-</v>
      </c>
      <c r="G12" s="117">
        <v>152510</v>
      </c>
      <c r="H12" s="118">
        <f t="shared" si="5"/>
        <v>5.885949069893444</v>
      </c>
      <c r="I12" s="117">
        <v>144835</v>
      </c>
      <c r="J12" s="118">
        <f t="shared" si="6"/>
        <v>-5.0324568880729115E-2</v>
      </c>
      <c r="K12" s="117">
        <v>154662</v>
      </c>
      <c r="L12" s="118">
        <f t="shared" si="7"/>
        <v>6.7849621983636643E-2</v>
      </c>
      <c r="M12" s="117">
        <v>160144</v>
      </c>
      <c r="N12" s="118">
        <f t="shared" si="8"/>
        <v>3.5445034979503687E-2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24096</v>
      </c>
      <c r="F13" s="118" t="str">
        <f t="shared" si="4"/>
        <v>-</v>
      </c>
      <c r="G13" s="117">
        <v>125910</v>
      </c>
      <c r="H13" s="118">
        <f t="shared" si="5"/>
        <v>4.2253486055776897</v>
      </c>
      <c r="I13" s="117">
        <v>140451</v>
      </c>
      <c r="J13" s="118">
        <f t="shared" si="6"/>
        <v>0.11548725279961869</v>
      </c>
      <c r="K13" s="117">
        <v>159924</v>
      </c>
      <c r="L13" s="118">
        <f t="shared" si="7"/>
        <v>0.1386462182540531</v>
      </c>
      <c r="M13" s="117">
        <v>143215</v>
      </c>
      <c r="N13" s="118">
        <f t="shared" si="8"/>
        <v>-0.10448087841724818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18794</v>
      </c>
      <c r="F14" s="118" t="str">
        <f t="shared" si="4"/>
        <v>-</v>
      </c>
      <c r="G14" s="117">
        <v>132220</v>
      </c>
      <c r="H14" s="118">
        <f t="shared" si="5"/>
        <v>6.0352240076620198</v>
      </c>
      <c r="I14" s="117">
        <v>142289</v>
      </c>
      <c r="J14" s="118">
        <f t="shared" si="6"/>
        <v>7.6153380729087949E-2</v>
      </c>
      <c r="K14" s="117">
        <v>157113</v>
      </c>
      <c r="L14" s="118">
        <f t="shared" si="7"/>
        <v>0.10418233313889336</v>
      </c>
      <c r="M14" s="117">
        <v>156124</v>
      </c>
      <c r="N14" s="118">
        <f t="shared" si="8"/>
        <v>-6.2948323817888507E-3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61086</v>
      </c>
      <c r="F15" s="118" t="str">
        <f t="shared" si="4"/>
        <v>-</v>
      </c>
      <c r="G15" s="117">
        <v>159520</v>
      </c>
      <c r="H15" s="118">
        <f t="shared" si="5"/>
        <v>1.6114003208591168</v>
      </c>
      <c r="I15" s="117">
        <v>166431</v>
      </c>
      <c r="J15" s="118">
        <f t="shared" si="6"/>
        <v>4.3323721163490481E-2</v>
      </c>
      <c r="K15" s="117">
        <v>173767</v>
      </c>
      <c r="L15" s="118">
        <f t="shared" si="7"/>
        <v>4.4078326754030117E-2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60513</v>
      </c>
      <c r="D16" s="118">
        <v>-0.66723673357162494</v>
      </c>
      <c r="E16" s="117">
        <v>94829</v>
      </c>
      <c r="F16" s="118">
        <f t="shared" si="4"/>
        <v>0.56708475864690233</v>
      </c>
      <c r="G16" s="117">
        <v>178525</v>
      </c>
      <c r="H16" s="118">
        <f t="shared" si="5"/>
        <v>0.88259920488458166</v>
      </c>
      <c r="I16" s="117">
        <v>181874</v>
      </c>
      <c r="J16" s="118">
        <f t="shared" si="6"/>
        <v>1.875927741212724E-2</v>
      </c>
      <c r="K16" s="117">
        <v>179514</v>
      </c>
      <c r="L16" s="118">
        <f t="shared" si="7"/>
        <v>-1.2976016362976517E-2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22909</v>
      </c>
      <c r="D17" s="118">
        <v>-0.86040885964110536</v>
      </c>
      <c r="E17" s="117">
        <v>89027</v>
      </c>
      <c r="F17" s="118">
        <f t="shared" si="4"/>
        <v>2.8861146274389977</v>
      </c>
      <c r="G17" s="117">
        <v>136089</v>
      </c>
      <c r="H17" s="118">
        <f t="shared" si="5"/>
        <v>0.52862614712390621</v>
      </c>
      <c r="I17" s="117">
        <v>150809</v>
      </c>
      <c r="J17" s="118">
        <f t="shared" si="6"/>
        <v>0.10816450998978611</v>
      </c>
      <c r="K17" s="117">
        <v>145872</v>
      </c>
      <c r="L17" s="118">
        <f t="shared" si="7"/>
        <v>-3.2736773004263697E-2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24343</v>
      </c>
      <c r="D18" s="118">
        <v>-0.84925814921232534</v>
      </c>
      <c r="E18" s="117">
        <v>137179</v>
      </c>
      <c r="F18" s="118">
        <f t="shared" si="4"/>
        <v>4.6352544879431461</v>
      </c>
      <c r="G18" s="117">
        <v>154114</v>
      </c>
      <c r="H18" s="118">
        <f t="shared" si="5"/>
        <v>0.12345184029625522</v>
      </c>
      <c r="I18" s="117">
        <v>170708</v>
      </c>
      <c r="J18" s="118">
        <f t="shared" si="6"/>
        <v>0.10767354036622234</v>
      </c>
      <c r="K18" s="117">
        <v>177711</v>
      </c>
      <c r="L18" s="118">
        <f t="shared" si="7"/>
        <v>4.1023267802329233E-2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30656</v>
      </c>
      <c r="D19" s="118">
        <v>-0.78903470439671608</v>
      </c>
      <c r="E19" s="117">
        <v>137494</v>
      </c>
      <c r="F19" s="118">
        <f t="shared" si="4"/>
        <v>3.4850600208768263</v>
      </c>
      <c r="G19" s="117">
        <v>153023</v>
      </c>
      <c r="H19" s="118">
        <f t="shared" si="5"/>
        <v>0.11294311024481063</v>
      </c>
      <c r="I19" s="117">
        <v>164389</v>
      </c>
      <c r="J19" s="118">
        <f t="shared" si="6"/>
        <v>7.427641596361334E-2</v>
      </c>
      <c r="K19" s="117">
        <v>162641</v>
      </c>
      <c r="L19" s="118">
        <f t="shared" si="7"/>
        <v>-1.0633314881166034E-2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33192</v>
      </c>
      <c r="D20" s="118">
        <v>-0.77792348556823809</v>
      </c>
      <c r="E20" s="117">
        <v>123213</v>
      </c>
      <c r="F20" s="118">
        <f t="shared" si="4"/>
        <v>2.7121294287780189</v>
      </c>
      <c r="G20" s="117">
        <v>156141</v>
      </c>
      <c r="H20" s="118">
        <f t="shared" si="5"/>
        <v>0.26724452776898544</v>
      </c>
      <c r="I20" s="117">
        <v>158524</v>
      </c>
      <c r="J20" s="118">
        <f t="shared" si="6"/>
        <v>1.5261846664232914E-2</v>
      </c>
      <c r="K20" s="117">
        <v>160539</v>
      </c>
      <c r="L20" s="118">
        <f t="shared" si="7"/>
        <v>1.271100905856537E-2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610766</v>
      </c>
      <c r="D21" s="121">
        <v>-0.67105747874249499</v>
      </c>
      <c r="E21" s="120">
        <v>774989</v>
      </c>
      <c r="F21" s="121">
        <f t="shared" si="4"/>
        <v>0.26888038954362226</v>
      </c>
      <c r="G21" s="120">
        <v>1753117</v>
      </c>
      <c r="H21" s="121">
        <f t="shared" si="5"/>
        <v>1.2621185591021291</v>
      </c>
      <c r="I21" s="120">
        <v>1886738</v>
      </c>
      <c r="J21" s="121">
        <f t="shared" si="6"/>
        <v>7.6219100037247856E-2</v>
      </c>
      <c r="K21" s="120">
        <v>1988780</v>
      </c>
      <c r="L21" s="121">
        <f t="shared" si="7"/>
        <v>5.4083820859069931E-2</v>
      </c>
      <c r="M21" s="120">
        <v>963996</v>
      </c>
      <c r="N21" s="121">
        <v>-2.5021846074179566E-2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2"/>
      <c r="K24" s="122"/>
      <c r="N24" s="81"/>
    </row>
    <row r="26" spans="1:15" ht="48.75" customHeight="1" thickBot="1" x14ac:dyDescent="0.3">
      <c r="B26" s="280" t="s">
        <v>274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$E$7</f>
        <v>2021</v>
      </c>
      <c r="F29" s="305"/>
      <c r="G29" s="306">
        <f>$G$7</f>
        <v>2022</v>
      </c>
      <c r="H29" s="305"/>
      <c r="I29" s="306">
        <f>$I$7</f>
        <v>2023</v>
      </c>
      <c r="J29" s="305"/>
      <c r="K29" s="306">
        <f>$K$7</f>
        <v>2024</v>
      </c>
      <c r="L29" s="305"/>
      <c r="M29" s="306">
        <f>$M$7</f>
        <v>2025</v>
      </c>
      <c r="N29" s="307"/>
    </row>
    <row r="30" spans="1:15" ht="16.5" thickTop="1" thickBot="1" x14ac:dyDescent="0.3">
      <c r="B30" s="87"/>
      <c r="C30" s="113" t="s">
        <v>71</v>
      </c>
      <c r="D30" s="114" t="str">
        <f>CONCATENATE("var. ",RIGHT(C29,2),"/",RIGHT(C29-1,2))</f>
        <v>var. 20/19</v>
      </c>
      <c r="E30" s="115" t="s">
        <v>71</v>
      </c>
      <c r="F30" s="114" t="str">
        <f>CONCATENATE("var. ",RIGHT(E29,2),"/",RIGHT(E29-1,2))</f>
        <v>var. 21/20</v>
      </c>
      <c r="G30" s="115" t="s">
        <v>71</v>
      </c>
      <c r="H30" s="114" t="str">
        <f>CONCATENATE("var. ",RIGHT(G29,2),"/",RIGHT(G29-1,2))</f>
        <v>var. 22/21</v>
      </c>
      <c r="I30" s="115" t="s">
        <v>71</v>
      </c>
      <c r="J30" s="114" t="s">
        <v>249</v>
      </c>
      <c r="K30" s="115" t="s">
        <v>71</v>
      </c>
      <c r="L30" s="114" t="s">
        <v>249</v>
      </c>
      <c r="M30" s="115" t="s">
        <v>71</v>
      </c>
      <c r="N30" s="114" t="s">
        <v>275</v>
      </c>
    </row>
    <row r="31" spans="1:15" x14ac:dyDescent="0.25">
      <c r="B31" s="116" t="s">
        <v>73</v>
      </c>
      <c r="C31" s="117">
        <v>2810</v>
      </c>
      <c r="D31" s="118">
        <v>-0.63960497627292545</v>
      </c>
      <c r="E31" s="117">
        <v>7933</v>
      </c>
      <c r="F31" s="118">
        <f t="shared" ref="F31:F43" si="9">IFERROR(E31/C31-1,"-")</f>
        <v>1.8231316725978646</v>
      </c>
      <c r="G31" s="117">
        <v>4259</v>
      </c>
      <c r="H31" s="118">
        <f t="shared" ref="H31:H43" si="10">IFERROR(G31/E31-1,"-")</f>
        <v>-0.46312870288667596</v>
      </c>
      <c r="I31" s="117">
        <v>7684</v>
      </c>
      <c r="J31" s="118">
        <f t="shared" ref="J31:J43" si="11">IFERROR(I31/G31-1,"-")</f>
        <v>0.80417938483212015</v>
      </c>
      <c r="K31" s="117">
        <v>4643</v>
      </c>
      <c r="L31" s="118">
        <f t="shared" ref="L31:L43" si="12">IFERROR(K31/I31-1,"-")</f>
        <v>-0.39575741801145237</v>
      </c>
      <c r="M31" s="117">
        <v>4190</v>
      </c>
      <c r="N31" s="118">
        <f t="shared" ref="N31:N36" si="13">IFERROR(M31/K31-1,"-")</f>
        <v>-9.7566228731423621E-2</v>
      </c>
    </row>
    <row r="32" spans="1:15" x14ac:dyDescent="0.25">
      <c r="B32" s="116" t="s">
        <v>75</v>
      </c>
      <c r="C32" s="117">
        <v>4481</v>
      </c>
      <c r="D32" s="118">
        <v>-0.24281851977019264</v>
      </c>
      <c r="E32" s="117">
        <v>6177</v>
      </c>
      <c r="F32" s="118">
        <f t="shared" si="9"/>
        <v>0.37848694487837542</v>
      </c>
      <c r="G32" s="117">
        <v>4072</v>
      </c>
      <c r="H32" s="118">
        <f t="shared" si="10"/>
        <v>-0.34078031406831799</v>
      </c>
      <c r="I32" s="117">
        <v>4631</v>
      </c>
      <c r="J32" s="118">
        <f t="shared" si="11"/>
        <v>0.13727897838899805</v>
      </c>
      <c r="K32" s="117">
        <v>3359</v>
      </c>
      <c r="L32" s="118">
        <f t="shared" si="12"/>
        <v>-0.27467069747354778</v>
      </c>
      <c r="M32" s="117">
        <v>2494</v>
      </c>
      <c r="N32" s="118">
        <f t="shared" si="13"/>
        <v>-0.2575171181899375</v>
      </c>
    </row>
    <row r="33" spans="2:15" x14ac:dyDescent="0.25">
      <c r="B33" s="116" t="s">
        <v>77</v>
      </c>
      <c r="C33" s="117">
        <v>1861</v>
      </c>
      <c r="D33" s="118">
        <v>-0.87807914046121593</v>
      </c>
      <c r="E33" s="117">
        <v>6981</v>
      </c>
      <c r="F33" s="118">
        <f t="shared" si="9"/>
        <v>2.751209027404621</v>
      </c>
      <c r="G33" s="117">
        <v>4758</v>
      </c>
      <c r="H33" s="118">
        <f t="shared" si="10"/>
        <v>-0.31843575418994419</v>
      </c>
      <c r="I33" s="117">
        <v>6445</v>
      </c>
      <c r="J33" s="118">
        <f t="shared" si="11"/>
        <v>0.35456073980664149</v>
      </c>
      <c r="K33" s="117">
        <v>7332</v>
      </c>
      <c r="L33" s="118">
        <f t="shared" si="12"/>
        <v>0.1376260667183864</v>
      </c>
      <c r="M33" s="117">
        <v>3474</v>
      </c>
      <c r="N33" s="118">
        <f t="shared" si="13"/>
        <v>-0.52618657937806868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10350</v>
      </c>
      <c r="F34" s="118" t="str">
        <f t="shared" si="9"/>
        <v>-</v>
      </c>
      <c r="G34" s="117">
        <v>8585</v>
      </c>
      <c r="H34" s="118">
        <f t="shared" si="10"/>
        <v>-0.17053140096618358</v>
      </c>
      <c r="I34" s="117">
        <v>11356</v>
      </c>
      <c r="J34" s="118">
        <f t="shared" si="11"/>
        <v>0.32277227722772284</v>
      </c>
      <c r="K34" s="117">
        <v>5241</v>
      </c>
      <c r="L34" s="118">
        <f t="shared" si="12"/>
        <v>-0.53848185980979224</v>
      </c>
      <c r="M34" s="117">
        <v>8301</v>
      </c>
      <c r="N34" s="118">
        <f t="shared" si="13"/>
        <v>0.58385804235832861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10388</v>
      </c>
      <c r="F35" s="118" t="str">
        <f t="shared" si="9"/>
        <v>-</v>
      </c>
      <c r="G35" s="117">
        <v>7510</v>
      </c>
      <c r="H35" s="118">
        <f t="shared" si="10"/>
        <v>-0.27705044281863689</v>
      </c>
      <c r="I35" s="117">
        <v>8116</v>
      </c>
      <c r="J35" s="118">
        <f t="shared" si="11"/>
        <v>8.0692410119840297E-2</v>
      </c>
      <c r="K35" s="117">
        <v>6651</v>
      </c>
      <c r="L35" s="118">
        <f t="shared" si="12"/>
        <v>-0.18050763923114832</v>
      </c>
      <c r="M35" s="117">
        <v>7050</v>
      </c>
      <c r="N35" s="118">
        <f t="shared" si="13"/>
        <v>5.999097880018045E-2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7198</v>
      </c>
      <c r="F36" s="118" t="str">
        <f t="shared" si="9"/>
        <v>-</v>
      </c>
      <c r="G36" s="117">
        <v>7211</v>
      </c>
      <c r="H36" s="118">
        <f t="shared" si="10"/>
        <v>1.8060572381217721E-3</v>
      </c>
      <c r="I36" s="117">
        <v>11716</v>
      </c>
      <c r="J36" s="118">
        <f t="shared" si="11"/>
        <v>0.62473998058521696</v>
      </c>
      <c r="K36" s="117">
        <v>9313</v>
      </c>
      <c r="L36" s="118">
        <f t="shared" si="12"/>
        <v>-0.20510413110276549</v>
      </c>
      <c r="M36" s="117">
        <v>9472</v>
      </c>
      <c r="N36" s="118">
        <f t="shared" si="13"/>
        <v>1.7072908837109324E-2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18335</v>
      </c>
      <c r="F37" s="118" t="str">
        <f t="shared" si="9"/>
        <v>-</v>
      </c>
      <c r="G37" s="117">
        <v>16871</v>
      </c>
      <c r="H37" s="118">
        <f t="shared" si="10"/>
        <v>-7.9847286610308155E-2</v>
      </c>
      <c r="I37" s="117">
        <v>16350</v>
      </c>
      <c r="J37" s="118">
        <f t="shared" si="11"/>
        <v>-3.0881394108233096E-2</v>
      </c>
      <c r="K37" s="117">
        <v>15147</v>
      </c>
      <c r="L37" s="118">
        <f t="shared" si="12"/>
        <v>-7.357798165137619E-2</v>
      </c>
      <c r="M37" s="117"/>
      <c r="N37" s="118"/>
    </row>
    <row r="38" spans="2:15" x14ac:dyDescent="0.25">
      <c r="B38" s="116" t="s">
        <v>87</v>
      </c>
      <c r="C38" s="117">
        <v>24732</v>
      </c>
      <c r="D38" s="118">
        <v>-8.7009487245745532E-2</v>
      </c>
      <c r="E38" s="117">
        <v>32710</v>
      </c>
      <c r="F38" s="118">
        <f t="shared" si="9"/>
        <v>0.32257803655183559</v>
      </c>
      <c r="G38" s="117">
        <v>22263</v>
      </c>
      <c r="H38" s="118">
        <f t="shared" si="10"/>
        <v>-0.31938245184958725</v>
      </c>
      <c r="I38" s="117">
        <v>17040</v>
      </c>
      <c r="J38" s="118">
        <f t="shared" si="11"/>
        <v>-0.23460450074114003</v>
      </c>
      <c r="K38" s="117">
        <v>17997</v>
      </c>
      <c r="L38" s="118">
        <f t="shared" si="12"/>
        <v>5.6161971830985813E-2</v>
      </c>
      <c r="M38" s="117"/>
      <c r="N38" s="118"/>
    </row>
    <row r="39" spans="2:15" x14ac:dyDescent="0.25">
      <c r="B39" s="116" t="s">
        <v>89</v>
      </c>
      <c r="C39" s="117">
        <v>10533</v>
      </c>
      <c r="D39" s="118">
        <v>-0.5976392390556956</v>
      </c>
      <c r="E39" s="117">
        <v>17671</v>
      </c>
      <c r="F39" s="118">
        <f t="shared" si="9"/>
        <v>0.67767967340738622</v>
      </c>
      <c r="G39" s="117">
        <v>12307</v>
      </c>
      <c r="H39" s="118">
        <f t="shared" si="10"/>
        <v>-0.30354818629392788</v>
      </c>
      <c r="I39" s="117">
        <v>12268</v>
      </c>
      <c r="J39" s="118">
        <f t="shared" si="11"/>
        <v>-3.1689282522141538E-3</v>
      </c>
      <c r="K39" s="117">
        <v>11247</v>
      </c>
      <c r="L39" s="118">
        <f t="shared" si="12"/>
        <v>-8.3224649494620162E-2</v>
      </c>
      <c r="M39" s="117"/>
      <c r="N39" s="118"/>
    </row>
    <row r="40" spans="2:15" x14ac:dyDescent="0.25">
      <c r="B40" s="116" t="s">
        <v>91</v>
      </c>
      <c r="C40" s="117">
        <v>9331</v>
      </c>
      <c r="D40" s="118">
        <v>-0.36471949891067534</v>
      </c>
      <c r="E40" s="117">
        <v>13514</v>
      </c>
      <c r="F40" s="118">
        <f t="shared" si="9"/>
        <v>0.44829064408959374</v>
      </c>
      <c r="G40" s="117">
        <v>5869</v>
      </c>
      <c r="H40" s="118">
        <f t="shared" si="10"/>
        <v>-0.56570963445315969</v>
      </c>
      <c r="I40" s="117">
        <v>7638</v>
      </c>
      <c r="J40" s="118">
        <f t="shared" si="11"/>
        <v>0.3014142102572841</v>
      </c>
      <c r="K40" s="117">
        <v>11565</v>
      </c>
      <c r="L40" s="118">
        <f t="shared" si="12"/>
        <v>0.51413982717989004</v>
      </c>
      <c r="M40" s="117"/>
      <c r="N40" s="118"/>
    </row>
    <row r="41" spans="2:15" x14ac:dyDescent="0.25">
      <c r="B41" s="116" t="s">
        <v>93</v>
      </c>
      <c r="C41" s="117">
        <v>6163</v>
      </c>
      <c r="D41" s="118">
        <v>-0.10473561882626381</v>
      </c>
      <c r="E41" s="117">
        <v>4282</v>
      </c>
      <c r="F41" s="118">
        <f t="shared" si="9"/>
        <v>-0.30520850235275032</v>
      </c>
      <c r="G41" s="117">
        <v>3929</v>
      </c>
      <c r="H41" s="118">
        <f t="shared" si="10"/>
        <v>-8.243811303129378E-2</v>
      </c>
      <c r="I41" s="117">
        <v>4428</v>
      </c>
      <c r="J41" s="118">
        <f t="shared" si="11"/>
        <v>0.12700432680071261</v>
      </c>
      <c r="K41" s="117">
        <v>5701</v>
      </c>
      <c r="L41" s="118">
        <f t="shared" si="12"/>
        <v>0.28748870822041561</v>
      </c>
      <c r="M41" s="117"/>
      <c r="N41" s="118"/>
    </row>
    <row r="42" spans="2:15" x14ac:dyDescent="0.25">
      <c r="B42" s="116" t="s">
        <v>95</v>
      </c>
      <c r="C42" s="117">
        <v>4505</v>
      </c>
      <c r="D42" s="118">
        <v>-0.43897882938978827</v>
      </c>
      <c r="E42" s="117">
        <v>6454</v>
      </c>
      <c r="F42" s="118">
        <f t="shared" si="9"/>
        <v>0.43263041065482799</v>
      </c>
      <c r="G42" s="117">
        <v>7585</v>
      </c>
      <c r="H42" s="118">
        <f t="shared" si="10"/>
        <v>0.17524016114037799</v>
      </c>
      <c r="I42" s="117">
        <v>6411</v>
      </c>
      <c r="J42" s="118">
        <f t="shared" si="11"/>
        <v>-0.15477916941331571</v>
      </c>
      <c r="K42" s="117">
        <v>5544</v>
      </c>
      <c r="L42" s="118">
        <f t="shared" si="12"/>
        <v>-0.13523631258773983</v>
      </c>
      <c r="M42" s="117"/>
      <c r="N42" s="118"/>
    </row>
    <row r="43" spans="2:15" ht="15.75" x14ac:dyDescent="0.25">
      <c r="B43" s="119" t="s">
        <v>32</v>
      </c>
      <c r="C43" s="120">
        <v>77176</v>
      </c>
      <c r="D43" s="121">
        <v>-0.59992949934164819</v>
      </c>
      <c r="E43" s="120">
        <v>141993</v>
      </c>
      <c r="F43" s="121">
        <f t="shared" si="9"/>
        <v>0.83985954182647449</v>
      </c>
      <c r="G43" s="120">
        <v>105219</v>
      </c>
      <c r="H43" s="121">
        <f t="shared" si="10"/>
        <v>-0.25898459783228756</v>
      </c>
      <c r="I43" s="120">
        <v>114083</v>
      </c>
      <c r="J43" s="121">
        <f t="shared" si="11"/>
        <v>8.4243340081163964E-2</v>
      </c>
      <c r="K43" s="120">
        <v>103740</v>
      </c>
      <c r="L43" s="121">
        <f t="shared" si="12"/>
        <v>-9.0662061832174845E-2</v>
      </c>
      <c r="M43" s="120">
        <v>34981</v>
      </c>
      <c r="N43" s="121">
        <v>-4.2639371630312839E-2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2"/>
      <c r="K46" s="122"/>
      <c r="N46" s="81"/>
    </row>
    <row r="48" spans="2:15" ht="48.75" customHeight="1" thickBot="1" x14ac:dyDescent="0.3">
      <c r="B48" s="280" t="s">
        <v>276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$C$7</f>
        <v>2020</v>
      </c>
      <c r="D51" s="305"/>
      <c r="E51" s="306">
        <f>$E$7</f>
        <v>2021</v>
      </c>
      <c r="F51" s="305"/>
      <c r="G51" s="306">
        <f>$G$7</f>
        <v>2022</v>
      </c>
      <c r="H51" s="305"/>
      <c r="I51" s="306">
        <f>$I$7</f>
        <v>2023</v>
      </c>
      <c r="J51" s="305"/>
      <c r="K51" s="306">
        <f>$K$7</f>
        <v>2024</v>
      </c>
      <c r="L51" s="305"/>
      <c r="M51" s="306">
        <f>$M$7</f>
        <v>2025</v>
      </c>
      <c r="N51" s="307"/>
    </row>
    <row r="52" spans="1:15" ht="16.5" thickTop="1" thickBot="1" x14ac:dyDescent="0.3">
      <c r="B52" s="87"/>
      <c r="C52" s="113" t="s">
        <v>71</v>
      </c>
      <c r="D52" s="114" t="str">
        <f>CONCATENATE("var. ",RIGHT(C51,2),"/",RIGHT(C51-1,2))</f>
        <v>var. 20/19</v>
      </c>
      <c r="E52" s="115" t="s">
        <v>71</v>
      </c>
      <c r="F52" s="114" t="str">
        <f>CONCATENATE("var. ",RIGHT(E51,2),"/",RIGHT(E51-1,2))</f>
        <v>var. 21/20</v>
      </c>
      <c r="G52" s="115" t="s">
        <v>71</v>
      </c>
      <c r="H52" s="114" t="str">
        <f>CONCATENATE("var. ",RIGHT(G51,2),"/",RIGHT(G51-1,2))</f>
        <v>var. 22/21</v>
      </c>
      <c r="I52" s="115" t="s">
        <v>71</v>
      </c>
      <c r="J52" s="114" t="s">
        <v>249</v>
      </c>
      <c r="K52" s="115" t="s">
        <v>71</v>
      </c>
      <c r="L52" s="114" t="s">
        <v>249</v>
      </c>
      <c r="M52" s="115" t="s">
        <v>71</v>
      </c>
      <c r="N52" s="114" t="s">
        <v>275</v>
      </c>
    </row>
    <row r="53" spans="1:15" x14ac:dyDescent="0.25">
      <c r="A53" s="1">
        <v>1</v>
      </c>
      <c r="B53" s="116" t="s">
        <v>73</v>
      </c>
      <c r="C53" s="117">
        <v>1602</v>
      </c>
      <c r="D53" s="118">
        <v>-0.50949173300673611</v>
      </c>
      <c r="E53" s="117">
        <v>2468</v>
      </c>
      <c r="F53" s="118">
        <f t="shared" ref="F53:F65" si="14">IFERROR(E53/C53-1,"-")</f>
        <v>0.54057428214731584</v>
      </c>
      <c r="G53" s="117">
        <v>2953</v>
      </c>
      <c r="H53" s="118">
        <f t="shared" ref="H53:H65" si="15">IFERROR(G53/E53-1,"-")</f>
        <v>0.19651539708265808</v>
      </c>
      <c r="I53" s="117">
        <v>3641</v>
      </c>
      <c r="J53" s="118">
        <f>IFERROR(I53/G53-1,"-")</f>
        <v>0.2329834067050458</v>
      </c>
      <c r="K53" s="117">
        <v>2676</v>
      </c>
      <c r="L53" s="118">
        <f>IFERROR(K53/I53-1,"-")</f>
        <v>-0.26503707772589946</v>
      </c>
      <c r="M53" s="117">
        <v>3585</v>
      </c>
      <c r="N53" s="118">
        <f t="shared" ref="N53:N58" si="16">IFERROR(M53/K53-1,"-")</f>
        <v>0.33968609865470856</v>
      </c>
    </row>
    <row r="54" spans="1:15" x14ac:dyDescent="0.25">
      <c r="A54" s="1">
        <v>2</v>
      </c>
      <c r="B54" s="116" t="s">
        <v>75</v>
      </c>
      <c r="C54" s="117">
        <v>1729</v>
      </c>
      <c r="D54" s="118">
        <v>-0.27807933194154488</v>
      </c>
      <c r="E54" s="117">
        <v>1016</v>
      </c>
      <c r="F54" s="118">
        <f t="shared" si="14"/>
        <v>-0.41237709658762289</v>
      </c>
      <c r="G54" s="117">
        <v>2193</v>
      </c>
      <c r="H54" s="118">
        <f t="shared" si="15"/>
        <v>1.1584645669291338</v>
      </c>
      <c r="I54" s="117">
        <v>2303</v>
      </c>
      <c r="J54" s="118">
        <f t="shared" ref="J54:J65" si="17">IFERROR(I54/G54-1,"-")</f>
        <v>5.0159598723210186E-2</v>
      </c>
      <c r="K54" s="117">
        <v>1677</v>
      </c>
      <c r="L54" s="118">
        <f t="shared" ref="L54:L65" si="18">IFERROR(K54/I54-1,"-")</f>
        <v>-0.27181936604429002</v>
      </c>
      <c r="M54" s="117">
        <v>1820</v>
      </c>
      <c r="N54" s="118">
        <f t="shared" si="16"/>
        <v>8.5271317829457294E-2</v>
      </c>
    </row>
    <row r="55" spans="1:15" x14ac:dyDescent="0.25">
      <c r="A55" s="1">
        <v>3</v>
      </c>
      <c r="B55" s="116" t="s">
        <v>77</v>
      </c>
      <c r="C55" s="117">
        <v>789</v>
      </c>
      <c r="D55" s="118">
        <v>-0.83191308052833401</v>
      </c>
      <c r="E55" s="117">
        <v>1370</v>
      </c>
      <c r="F55" s="118">
        <f t="shared" si="14"/>
        <v>0.73637515842839041</v>
      </c>
      <c r="G55" s="117">
        <v>2613</v>
      </c>
      <c r="H55" s="118">
        <f t="shared" si="15"/>
        <v>0.90729927007299271</v>
      </c>
      <c r="I55" s="117">
        <v>3123</v>
      </c>
      <c r="J55" s="118">
        <f t="shared" si="17"/>
        <v>0.19517795637198621</v>
      </c>
      <c r="K55" s="117">
        <v>3345</v>
      </c>
      <c r="L55" s="118">
        <f t="shared" si="18"/>
        <v>7.1085494716618625E-2</v>
      </c>
      <c r="M55" s="117">
        <v>2781</v>
      </c>
      <c r="N55" s="118">
        <f t="shared" si="16"/>
        <v>-0.16860986547085199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1625</v>
      </c>
      <c r="F56" s="118" t="str">
        <f t="shared" si="14"/>
        <v>-</v>
      </c>
      <c r="G56" s="117">
        <v>2610</v>
      </c>
      <c r="H56" s="118">
        <f t="shared" si="15"/>
        <v>0.60615384615384604</v>
      </c>
      <c r="I56" s="117">
        <v>3426</v>
      </c>
      <c r="J56" s="118">
        <f t="shared" si="17"/>
        <v>0.31264367816091965</v>
      </c>
      <c r="K56" s="117">
        <v>2702</v>
      </c>
      <c r="L56" s="118">
        <f t="shared" si="18"/>
        <v>-0.21132516053706951</v>
      </c>
      <c r="M56" s="117">
        <v>5202</v>
      </c>
      <c r="N56" s="118">
        <f t="shared" si="16"/>
        <v>0.92524056254626208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2518</v>
      </c>
      <c r="F57" s="118" t="str">
        <f t="shared" si="14"/>
        <v>-</v>
      </c>
      <c r="G57" s="117">
        <v>2461</v>
      </c>
      <c r="H57" s="118">
        <f t="shared" si="15"/>
        <v>-2.2637013502780023E-2</v>
      </c>
      <c r="I57" s="117">
        <v>3361</v>
      </c>
      <c r="J57" s="118">
        <f t="shared" si="17"/>
        <v>0.36570499796830558</v>
      </c>
      <c r="K57" s="117">
        <v>3660</v>
      </c>
      <c r="L57" s="118">
        <f t="shared" si="18"/>
        <v>8.8961618565903011E-2</v>
      </c>
      <c r="M57" s="117">
        <v>4562</v>
      </c>
      <c r="N57" s="118">
        <f t="shared" si="16"/>
        <v>0.24644808743169389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3706</v>
      </c>
      <c r="F58" s="118" t="str">
        <f t="shared" si="14"/>
        <v>-</v>
      </c>
      <c r="G58" s="117">
        <v>4006</v>
      </c>
      <c r="H58" s="118">
        <f t="shared" si="15"/>
        <v>8.0949811117107418E-2</v>
      </c>
      <c r="I58" s="117">
        <v>5560</v>
      </c>
      <c r="J58" s="118">
        <f t="shared" si="17"/>
        <v>0.38791812281577642</v>
      </c>
      <c r="K58" s="117">
        <v>4118</v>
      </c>
      <c r="L58" s="118">
        <f t="shared" si="18"/>
        <v>-0.25935251798561154</v>
      </c>
      <c r="M58" s="117">
        <v>5916</v>
      </c>
      <c r="N58" s="118">
        <f t="shared" si="16"/>
        <v>0.43661971830985924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11363</v>
      </c>
      <c r="F59" s="118" t="str">
        <f t="shared" si="14"/>
        <v>-</v>
      </c>
      <c r="G59" s="117">
        <v>8443</v>
      </c>
      <c r="H59" s="118">
        <f t="shared" si="15"/>
        <v>-0.25697439056587168</v>
      </c>
      <c r="I59" s="117">
        <v>8165</v>
      </c>
      <c r="J59" s="118">
        <f t="shared" si="17"/>
        <v>-3.2926684827667918E-2</v>
      </c>
      <c r="K59" s="117">
        <v>7349</v>
      </c>
      <c r="L59" s="118">
        <f t="shared" si="18"/>
        <v>-9.9938763012859755E-2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8054</v>
      </c>
      <c r="D60" s="118">
        <v>-0.4331761559574917</v>
      </c>
      <c r="E60" s="117">
        <v>14616</v>
      </c>
      <c r="F60" s="118">
        <f t="shared" si="14"/>
        <v>0.81475043456667495</v>
      </c>
      <c r="G60" s="117">
        <v>8711</v>
      </c>
      <c r="H60" s="118">
        <f t="shared" si="15"/>
        <v>-0.40400930487137388</v>
      </c>
      <c r="I60" s="117">
        <v>8609</v>
      </c>
      <c r="J60" s="118">
        <f t="shared" si="17"/>
        <v>-1.1709333027207003E-2</v>
      </c>
      <c r="K60" s="117">
        <v>10060</v>
      </c>
      <c r="L60" s="118">
        <f t="shared" si="18"/>
        <v>0.16854454640492511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4755</v>
      </c>
      <c r="D61" s="118">
        <v>-0.72272435710537053</v>
      </c>
      <c r="E61" s="117">
        <v>7423</v>
      </c>
      <c r="F61" s="118">
        <f t="shared" si="14"/>
        <v>0.56109358569926404</v>
      </c>
      <c r="G61" s="117">
        <v>5083</v>
      </c>
      <c r="H61" s="118">
        <f t="shared" si="15"/>
        <v>-0.3152364273204904</v>
      </c>
      <c r="I61" s="117">
        <v>5659</v>
      </c>
      <c r="J61" s="118">
        <f t="shared" si="17"/>
        <v>0.11331890615778084</v>
      </c>
      <c r="K61" s="117">
        <v>6716</v>
      </c>
      <c r="L61" s="118">
        <f t="shared" si="18"/>
        <v>0.18678211698179892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2420</v>
      </c>
      <c r="D62" s="118">
        <v>-0.68990261404407993</v>
      </c>
      <c r="E62" s="117">
        <v>4894</v>
      </c>
      <c r="F62" s="118">
        <f t="shared" si="14"/>
        <v>1.0223140495867771</v>
      </c>
      <c r="G62" s="117">
        <v>2717</v>
      </c>
      <c r="H62" s="118">
        <f t="shared" si="15"/>
        <v>-0.44483040457703316</v>
      </c>
      <c r="I62" s="117">
        <v>3348</v>
      </c>
      <c r="J62" s="118">
        <f t="shared" si="17"/>
        <v>0.2322414427677586</v>
      </c>
      <c r="K62" s="117">
        <v>4738</v>
      </c>
      <c r="L62" s="118">
        <f t="shared" si="18"/>
        <v>0.41517323775388282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1179</v>
      </c>
      <c r="D63" s="118">
        <v>-0.72896551724137937</v>
      </c>
      <c r="E63" s="117">
        <v>1680</v>
      </c>
      <c r="F63" s="118">
        <f t="shared" si="14"/>
        <v>0.42493638676844792</v>
      </c>
      <c r="G63" s="117">
        <v>2080</v>
      </c>
      <c r="H63" s="118">
        <f t="shared" si="15"/>
        <v>0.23809523809523814</v>
      </c>
      <c r="I63" s="117">
        <v>2681</v>
      </c>
      <c r="J63" s="118">
        <f t="shared" si="17"/>
        <v>0.28894230769230766</v>
      </c>
      <c r="K63" s="117">
        <v>4224</v>
      </c>
      <c r="L63" s="118">
        <f t="shared" si="18"/>
        <v>0.57553151809026493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1230</v>
      </c>
      <c r="D64" s="118">
        <v>-0.78593804385659594</v>
      </c>
      <c r="E64" s="117">
        <v>2877</v>
      </c>
      <c r="F64" s="118">
        <f t="shared" si="14"/>
        <v>1.3390243902439023</v>
      </c>
      <c r="G64" s="117">
        <v>3803</v>
      </c>
      <c r="H64" s="118">
        <f t="shared" si="15"/>
        <v>0.32186305179005914</v>
      </c>
      <c r="I64" s="117">
        <v>4117</v>
      </c>
      <c r="J64" s="118">
        <f t="shared" si="17"/>
        <v>8.2566394951354205E-2</v>
      </c>
      <c r="K64" s="117">
        <v>4590</v>
      </c>
      <c r="L64" s="118">
        <f t="shared" si="18"/>
        <v>0.11488948263298515</v>
      </c>
      <c r="M64" s="117"/>
      <c r="N64" s="118"/>
    </row>
    <row r="65" spans="1:15" ht="15.75" x14ac:dyDescent="0.25">
      <c r="B65" s="119" t="s">
        <v>32</v>
      </c>
      <c r="C65" s="120">
        <v>26118</v>
      </c>
      <c r="D65" s="121">
        <v>-0.73370174758865392</v>
      </c>
      <c r="E65" s="120">
        <v>55556</v>
      </c>
      <c r="F65" s="121">
        <f t="shared" si="14"/>
        <v>1.1271153993414504</v>
      </c>
      <c r="G65" s="120">
        <v>47673</v>
      </c>
      <c r="H65" s="121">
        <f t="shared" si="15"/>
        <v>-0.14189286485708119</v>
      </c>
      <c r="I65" s="120">
        <v>53993</v>
      </c>
      <c r="J65" s="121">
        <f t="shared" si="17"/>
        <v>0.132569798418392</v>
      </c>
      <c r="K65" s="120">
        <v>55855</v>
      </c>
      <c r="L65" s="121">
        <f t="shared" si="18"/>
        <v>3.4485951882651467E-2</v>
      </c>
      <c r="M65" s="120">
        <v>23866</v>
      </c>
      <c r="N65" s="121">
        <v>0.31290571019914193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2"/>
      <c r="K68" s="122"/>
      <c r="N68" s="81"/>
    </row>
    <row r="70" spans="1:15" ht="48.75" customHeight="1" thickBot="1" x14ac:dyDescent="0.3">
      <c r="B70" s="280" t="s">
        <v>277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$C$7</f>
        <v>2020</v>
      </c>
      <c r="D73" s="305"/>
      <c r="E73" s="306">
        <f>$E$7</f>
        <v>2021</v>
      </c>
      <c r="F73" s="305"/>
      <c r="G73" s="306">
        <f>$G$7</f>
        <v>2022</v>
      </c>
      <c r="H73" s="305"/>
      <c r="I73" s="306">
        <f>$I$7</f>
        <v>2023</v>
      </c>
      <c r="J73" s="305"/>
      <c r="K73" s="306">
        <f>$K$7</f>
        <v>2024</v>
      </c>
      <c r="L73" s="305"/>
      <c r="M73" s="306">
        <f>$M$7</f>
        <v>2025</v>
      </c>
      <c r="N73" s="307"/>
    </row>
    <row r="74" spans="1:15" ht="16.5" thickTop="1" thickBot="1" x14ac:dyDescent="0.3">
      <c r="B74" s="87"/>
      <c r="C74" s="113" t="s">
        <v>71</v>
      </c>
      <c r="D74" s="114" t="str">
        <f>CONCATENATE("var. ",RIGHT(C73,2),"/",RIGHT(C73-1,2))</f>
        <v>var. 20/19</v>
      </c>
      <c r="E74" s="115" t="s">
        <v>71</v>
      </c>
      <c r="F74" s="114" t="str">
        <f>CONCATENATE("var. ",RIGHT(E73,2),"/",RIGHT(E73-1,2))</f>
        <v>var. 21/20</v>
      </c>
      <c r="G74" s="115" t="s">
        <v>71</v>
      </c>
      <c r="H74" s="114" t="str">
        <f>CONCATENATE("var. ",RIGHT(G73,2),"/",RIGHT(G73-1,2))</f>
        <v>var. 22/21</v>
      </c>
      <c r="I74" s="115" t="s">
        <v>71</v>
      </c>
      <c r="J74" s="114" t="s">
        <v>249</v>
      </c>
      <c r="K74" s="115" t="s">
        <v>71</v>
      </c>
      <c r="L74" s="114" t="s">
        <v>249</v>
      </c>
      <c r="M74" s="115" t="s">
        <v>71</v>
      </c>
      <c r="N74" s="114" t="s">
        <v>275</v>
      </c>
    </row>
    <row r="75" spans="1:15" x14ac:dyDescent="0.25">
      <c r="A75" s="1">
        <v>1</v>
      </c>
      <c r="B75" s="116" t="s">
        <v>73</v>
      </c>
      <c r="C75" s="117">
        <v>1208</v>
      </c>
      <c r="D75" s="118">
        <v>-0.73339218715515342</v>
      </c>
      <c r="E75" s="117">
        <v>5465</v>
      </c>
      <c r="F75" s="118">
        <f t="shared" ref="F75:F87" si="19">IFERROR(E75/C75-1,"-")</f>
        <v>3.5240066225165565</v>
      </c>
      <c r="G75" s="117">
        <v>1306</v>
      </c>
      <c r="H75" s="118">
        <f t="shared" ref="H75:H87" si="20">IFERROR(G75/E75-1,"-")</f>
        <v>-0.76102470265324795</v>
      </c>
      <c r="I75" s="117">
        <v>4043</v>
      </c>
      <c r="J75" s="118">
        <f>IFERROR(I75/G75-1,"-")</f>
        <v>2.0957120980091886</v>
      </c>
      <c r="K75" s="117">
        <v>1967</v>
      </c>
      <c r="L75" s="118">
        <f>IFERROR(K75/I75-1,"-")</f>
        <v>-0.51348008904278997</v>
      </c>
      <c r="M75" s="117">
        <v>605</v>
      </c>
      <c r="N75" s="118">
        <f t="shared" ref="N75:N80" si="21">IFERROR(M75/K75-1,"-")</f>
        <v>-0.69242501270971024</v>
      </c>
    </row>
    <row r="76" spans="1:15" x14ac:dyDescent="0.25">
      <c r="A76" s="1">
        <v>2</v>
      </c>
      <c r="B76" s="116" t="s">
        <v>75</v>
      </c>
      <c r="C76" s="117">
        <v>2752</v>
      </c>
      <c r="D76" s="118">
        <v>-0.21884757309111558</v>
      </c>
      <c r="E76" s="117">
        <v>5161</v>
      </c>
      <c r="F76" s="118">
        <f t="shared" si="19"/>
        <v>0.87536337209302317</v>
      </c>
      <c r="G76" s="117">
        <v>1879</v>
      </c>
      <c r="H76" s="118">
        <f t="shared" si="20"/>
        <v>-0.63592327068397592</v>
      </c>
      <c r="I76" s="117">
        <v>2328</v>
      </c>
      <c r="J76" s="118">
        <f t="shared" ref="J76:J87" si="22">IFERROR(I76/G76-1,"-")</f>
        <v>0.23895689196381054</v>
      </c>
      <c r="K76" s="117">
        <v>1682</v>
      </c>
      <c r="L76" s="118">
        <f t="shared" ref="L76:L87" si="23">IFERROR(K76/I76-1,"-")</f>
        <v>-0.27749140893470792</v>
      </c>
      <c r="M76" s="117">
        <v>674</v>
      </c>
      <c r="N76" s="118">
        <f t="shared" si="21"/>
        <v>-0.59928656361474442</v>
      </c>
    </row>
    <row r="77" spans="1:15" x14ac:dyDescent="0.25">
      <c r="A77" s="1">
        <v>3</v>
      </c>
      <c r="B77" s="116" t="s">
        <v>77</v>
      </c>
      <c r="C77" s="117">
        <v>1072</v>
      </c>
      <c r="D77" s="118">
        <v>-0.89858088930936608</v>
      </c>
      <c r="E77" s="117">
        <v>5611</v>
      </c>
      <c r="F77" s="118">
        <f t="shared" si="19"/>
        <v>4.2341417910447765</v>
      </c>
      <c r="G77" s="117">
        <v>2145</v>
      </c>
      <c r="H77" s="118">
        <f t="shared" si="20"/>
        <v>-0.61771520228123333</v>
      </c>
      <c r="I77" s="117">
        <v>3322</v>
      </c>
      <c r="J77" s="118">
        <f t="shared" si="22"/>
        <v>0.54871794871794877</v>
      </c>
      <c r="K77" s="117">
        <v>3987</v>
      </c>
      <c r="L77" s="118">
        <f t="shared" si="23"/>
        <v>0.20018061408789878</v>
      </c>
      <c r="M77" s="117">
        <v>693</v>
      </c>
      <c r="N77" s="118">
        <f t="shared" si="21"/>
        <v>-0.82618510158013547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8725</v>
      </c>
      <c r="F78" s="118" t="str">
        <f t="shared" si="19"/>
        <v>-</v>
      </c>
      <c r="G78" s="117">
        <v>5975</v>
      </c>
      <c r="H78" s="118">
        <f t="shared" si="20"/>
        <v>-0.31518624641833815</v>
      </c>
      <c r="I78" s="117">
        <v>7930</v>
      </c>
      <c r="J78" s="118">
        <f t="shared" si="22"/>
        <v>0.32719665271966525</v>
      </c>
      <c r="K78" s="117">
        <v>2539</v>
      </c>
      <c r="L78" s="118">
        <f t="shared" si="23"/>
        <v>-0.67982345523329135</v>
      </c>
      <c r="M78" s="117">
        <v>3099</v>
      </c>
      <c r="N78" s="118">
        <f t="shared" si="21"/>
        <v>0.22055927530523833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7870</v>
      </c>
      <c r="F79" s="118" t="str">
        <f t="shared" si="19"/>
        <v>-</v>
      </c>
      <c r="G79" s="117">
        <v>5049</v>
      </c>
      <c r="H79" s="118">
        <f t="shared" si="20"/>
        <v>-0.35844980940279547</v>
      </c>
      <c r="I79" s="117">
        <v>4755</v>
      </c>
      <c r="J79" s="118">
        <f t="shared" si="22"/>
        <v>-5.8229352346999441E-2</v>
      </c>
      <c r="K79" s="117">
        <v>2991</v>
      </c>
      <c r="L79" s="118">
        <f t="shared" si="23"/>
        <v>-0.3709779179810726</v>
      </c>
      <c r="M79" s="117">
        <v>2488</v>
      </c>
      <c r="N79" s="118">
        <f t="shared" si="21"/>
        <v>-0.1681711802072885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3492</v>
      </c>
      <c r="F80" s="118" t="str">
        <f t="shared" si="19"/>
        <v>-</v>
      </c>
      <c r="G80" s="117">
        <v>3205</v>
      </c>
      <c r="H80" s="118">
        <f t="shared" si="20"/>
        <v>-8.2187857961053878E-2</v>
      </c>
      <c r="I80" s="117">
        <v>6156</v>
      </c>
      <c r="J80" s="118">
        <f t="shared" si="22"/>
        <v>0.92074882995319807</v>
      </c>
      <c r="K80" s="117">
        <v>5195</v>
      </c>
      <c r="L80" s="118">
        <f t="shared" si="23"/>
        <v>-0.15610786224821316</v>
      </c>
      <c r="M80" s="117">
        <v>3556</v>
      </c>
      <c r="N80" s="118">
        <f t="shared" si="21"/>
        <v>-0.31549566891241576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6972</v>
      </c>
      <c r="F81" s="118" t="str">
        <f t="shared" si="19"/>
        <v>-</v>
      </c>
      <c r="G81" s="117">
        <v>8428</v>
      </c>
      <c r="H81" s="118">
        <f t="shared" si="20"/>
        <v>0.20883534136546178</v>
      </c>
      <c r="I81" s="117">
        <v>8185</v>
      </c>
      <c r="J81" s="118">
        <f t="shared" si="22"/>
        <v>-2.8832463217845272E-2</v>
      </c>
      <c r="K81" s="117">
        <v>7798</v>
      </c>
      <c r="L81" s="118">
        <f t="shared" si="23"/>
        <v>-4.7281612706169818E-2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16678</v>
      </c>
      <c r="D82" s="118">
        <v>0.29487577639751561</v>
      </c>
      <c r="E82" s="117">
        <v>18094</v>
      </c>
      <c r="F82" s="118">
        <f t="shared" si="19"/>
        <v>8.490226645880794E-2</v>
      </c>
      <c r="G82" s="117">
        <v>13552</v>
      </c>
      <c r="H82" s="118">
        <f t="shared" si="20"/>
        <v>-0.25102243837736271</v>
      </c>
      <c r="I82" s="117">
        <v>8431</v>
      </c>
      <c r="J82" s="118">
        <f t="shared" si="22"/>
        <v>-0.3778778040141676</v>
      </c>
      <c r="K82" s="117">
        <v>7937</v>
      </c>
      <c r="L82" s="118">
        <f t="shared" si="23"/>
        <v>-5.8593286680109102E-2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5778</v>
      </c>
      <c r="D83" s="118">
        <v>-0.36006202237235574</v>
      </c>
      <c r="E83" s="117">
        <v>10248</v>
      </c>
      <c r="F83" s="118">
        <f t="shared" si="19"/>
        <v>0.77362409138110078</v>
      </c>
      <c r="G83" s="117">
        <v>7224</v>
      </c>
      <c r="H83" s="118">
        <f t="shared" si="20"/>
        <v>-0.29508196721311475</v>
      </c>
      <c r="I83" s="117">
        <v>6609</v>
      </c>
      <c r="J83" s="118">
        <f t="shared" si="22"/>
        <v>-8.5132890365448466E-2</v>
      </c>
      <c r="K83" s="117">
        <v>4531</v>
      </c>
      <c r="L83" s="118">
        <f t="shared" si="23"/>
        <v>-0.31441973067029805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6911</v>
      </c>
      <c r="D84" s="118">
        <v>3.9221382916909686E-3</v>
      </c>
      <c r="E84" s="117">
        <v>8620</v>
      </c>
      <c r="F84" s="118">
        <f t="shared" si="19"/>
        <v>0.24728693387353484</v>
      </c>
      <c r="G84" s="117">
        <v>3152</v>
      </c>
      <c r="H84" s="118">
        <f t="shared" si="20"/>
        <v>-0.63433874709976801</v>
      </c>
      <c r="I84" s="117">
        <v>4290</v>
      </c>
      <c r="J84" s="118">
        <f t="shared" si="22"/>
        <v>0.36104060913705593</v>
      </c>
      <c r="K84" s="117">
        <v>6827</v>
      </c>
      <c r="L84" s="118">
        <f t="shared" si="23"/>
        <v>0.59137529137529143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4984</v>
      </c>
      <c r="D85" s="118">
        <v>0.96685082872928185</v>
      </c>
      <c r="E85" s="117">
        <v>2602</v>
      </c>
      <c r="F85" s="118">
        <f t="shared" si="19"/>
        <v>-0.4779293739967897</v>
      </c>
      <c r="G85" s="117">
        <v>1849</v>
      </c>
      <c r="H85" s="118">
        <f t="shared" si="20"/>
        <v>-0.28939277478862413</v>
      </c>
      <c r="I85" s="117">
        <v>1747</v>
      </c>
      <c r="J85" s="118">
        <f t="shared" si="22"/>
        <v>-5.516495402920496E-2</v>
      </c>
      <c r="K85" s="117">
        <v>1477</v>
      </c>
      <c r="L85" s="118">
        <f t="shared" si="23"/>
        <v>-0.15455065827132231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3275</v>
      </c>
      <c r="D86" s="118">
        <v>0.43388791593695264</v>
      </c>
      <c r="E86" s="117">
        <v>3577</v>
      </c>
      <c r="F86" s="118">
        <f t="shared" si="19"/>
        <v>9.2213740458015225E-2</v>
      </c>
      <c r="G86" s="117">
        <v>3782</v>
      </c>
      <c r="H86" s="118">
        <f t="shared" si="20"/>
        <v>5.7310595471065096E-2</v>
      </c>
      <c r="I86" s="117">
        <v>2294</v>
      </c>
      <c r="J86" s="118">
        <f t="shared" si="22"/>
        <v>-0.39344262295081966</v>
      </c>
      <c r="K86" s="117">
        <v>954</v>
      </c>
      <c r="L86" s="118">
        <f t="shared" si="23"/>
        <v>-0.58413251961639057</v>
      </c>
      <c r="M86" s="117"/>
      <c r="N86" s="118"/>
    </row>
    <row r="87" spans="1:15" ht="15.75" x14ac:dyDescent="0.25">
      <c r="B87" s="119" t="s">
        <v>32</v>
      </c>
      <c r="C87" s="120">
        <v>51058</v>
      </c>
      <c r="D87" s="121">
        <v>-0.46157253131986331</v>
      </c>
      <c r="E87" s="120">
        <v>86437</v>
      </c>
      <c r="F87" s="121">
        <f t="shared" si="19"/>
        <v>0.69291785812213558</v>
      </c>
      <c r="G87" s="120">
        <v>57546</v>
      </c>
      <c r="H87" s="121">
        <f t="shared" si="20"/>
        <v>-0.33424343741684692</v>
      </c>
      <c r="I87" s="120">
        <v>60090</v>
      </c>
      <c r="J87" s="121">
        <f t="shared" si="22"/>
        <v>4.4208111771452341E-2</v>
      </c>
      <c r="K87" s="120">
        <v>47885</v>
      </c>
      <c r="L87" s="121">
        <f t="shared" si="23"/>
        <v>-0.2031119986686637</v>
      </c>
      <c r="M87" s="120">
        <v>11115</v>
      </c>
      <c r="N87" s="121">
        <v>-0.39464081477043733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2"/>
      <c r="K90" s="122"/>
      <c r="N90" s="81"/>
    </row>
    <row r="92" spans="1:15" ht="48.75" customHeight="1" thickBot="1" x14ac:dyDescent="0.3">
      <c r="B92" s="280" t="s">
        <v>278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$C$7</f>
        <v>2020</v>
      </c>
      <c r="D95" s="305"/>
      <c r="E95" s="306">
        <f>$E$7</f>
        <v>2021</v>
      </c>
      <c r="F95" s="305"/>
      <c r="G95" s="306">
        <f>$G$7</f>
        <v>2022</v>
      </c>
      <c r="H95" s="305"/>
      <c r="I95" s="306">
        <f>$I$7</f>
        <v>2023</v>
      </c>
      <c r="J95" s="305"/>
      <c r="K95" s="306">
        <f>$K$7</f>
        <v>2024</v>
      </c>
      <c r="L95" s="305"/>
      <c r="M95" s="306">
        <f>$M$7</f>
        <v>2025</v>
      </c>
      <c r="N95" s="307"/>
    </row>
    <row r="96" spans="1:15" ht="16.5" thickTop="1" thickBot="1" x14ac:dyDescent="0.3">
      <c r="B96" s="87"/>
      <c r="C96" s="113" t="s">
        <v>71</v>
      </c>
      <c r="D96" s="114" t="str">
        <f>CONCATENATE("var. ",RIGHT(C95,2),"/",RIGHT(C95-1,2))</f>
        <v>var. 20/19</v>
      </c>
      <c r="E96" s="115" t="s">
        <v>71</v>
      </c>
      <c r="F96" s="114" t="str">
        <f>CONCATENATE("var. ",RIGHT(E95,2),"/",RIGHT(E95-1,2))</f>
        <v>var. 21/20</v>
      </c>
      <c r="G96" s="115" t="s">
        <v>71</v>
      </c>
      <c r="H96" s="114" t="str">
        <f>CONCATENATE("var. ",RIGHT(G95,2),"/",RIGHT(G95-1,2))</f>
        <v>var. 22/21</v>
      </c>
      <c r="I96" s="115" t="s">
        <v>71</v>
      </c>
      <c r="J96" s="114" t="s">
        <v>249</v>
      </c>
      <c r="K96" s="115" t="s">
        <v>71</v>
      </c>
      <c r="L96" s="114" t="s">
        <v>249</v>
      </c>
      <c r="M96" s="115" t="s">
        <v>71</v>
      </c>
      <c r="N96" s="114" t="s">
        <v>275</v>
      </c>
    </row>
    <row r="97" spans="2:14" x14ac:dyDescent="0.25">
      <c r="B97" s="116" t="s">
        <v>73</v>
      </c>
      <c r="C97" s="117">
        <v>154990</v>
      </c>
      <c r="D97" s="118">
        <v>4.3457770895748427E-2</v>
      </c>
      <c r="E97" s="117">
        <v>18536</v>
      </c>
      <c r="F97" s="118">
        <f t="shared" ref="F97:F109" si="24">IFERROR(E97/C97-1,"-")</f>
        <v>-0.88040518743144713</v>
      </c>
      <c r="G97" s="117">
        <v>110611</v>
      </c>
      <c r="H97" s="118">
        <f t="shared" ref="H97:H109" si="25">IFERROR(G97/E97-1,"-")</f>
        <v>4.9673608113940437</v>
      </c>
      <c r="I97" s="117">
        <v>156236</v>
      </c>
      <c r="J97" s="118">
        <f t="shared" ref="J97:J109" si="26">IFERROR(I97/G97-1,"-")</f>
        <v>0.41248157958973342</v>
      </c>
      <c r="K97" s="117">
        <v>168765</v>
      </c>
      <c r="L97" s="118">
        <f t="shared" ref="L97:L109" si="27">IFERROR(K97/I97-1,"-")</f>
        <v>8.0192785273560441E-2</v>
      </c>
      <c r="M97" s="117">
        <v>165754</v>
      </c>
      <c r="N97" s="118">
        <f t="shared" ref="N97:N102" si="28">IFERROR(M97/K97-1,"-")</f>
        <v>-1.7841377062779551E-2</v>
      </c>
    </row>
    <row r="98" spans="2:14" x14ac:dyDescent="0.25">
      <c r="B98" s="116" t="s">
        <v>75</v>
      </c>
      <c r="C98" s="117">
        <v>168403</v>
      </c>
      <c r="D98" s="118">
        <v>0.21233478273389572</v>
      </c>
      <c r="E98" s="117">
        <v>12334</v>
      </c>
      <c r="F98" s="118">
        <f t="shared" si="24"/>
        <v>-0.92675902448293679</v>
      </c>
      <c r="G98" s="117">
        <v>137218</v>
      </c>
      <c r="H98" s="118">
        <f t="shared" si="25"/>
        <v>10.125182422571752</v>
      </c>
      <c r="I98" s="117">
        <v>151743</v>
      </c>
      <c r="J98" s="118">
        <f t="shared" si="26"/>
        <v>0.10585345945867153</v>
      </c>
      <c r="K98" s="117">
        <v>163400</v>
      </c>
      <c r="L98" s="118">
        <f t="shared" si="27"/>
        <v>7.6820677065828402E-2</v>
      </c>
      <c r="M98" s="117">
        <v>165672</v>
      </c>
      <c r="N98" s="118">
        <f t="shared" si="28"/>
        <v>1.3904528763769797E-2</v>
      </c>
    </row>
    <row r="99" spans="2:14" x14ac:dyDescent="0.25">
      <c r="B99" s="116" t="s">
        <v>77</v>
      </c>
      <c r="C99" s="117">
        <v>80146</v>
      </c>
      <c r="D99" s="118">
        <v>-0.42588002693448335</v>
      </c>
      <c r="E99" s="117">
        <v>15162</v>
      </c>
      <c r="F99" s="118">
        <f t="shared" si="24"/>
        <v>-0.81082025303820526</v>
      </c>
      <c r="G99" s="117">
        <v>144147</v>
      </c>
      <c r="H99" s="118">
        <f t="shared" si="25"/>
        <v>8.5071230708349823</v>
      </c>
      <c r="I99" s="117">
        <v>139689</v>
      </c>
      <c r="J99" s="118">
        <f t="shared" si="26"/>
        <v>-3.0926762263522645E-2</v>
      </c>
      <c r="K99" s="117">
        <v>169538</v>
      </c>
      <c r="L99" s="118">
        <f t="shared" si="27"/>
        <v>0.21368182176119799</v>
      </c>
      <c r="M99" s="117">
        <v>162929</v>
      </c>
      <c r="N99" s="118">
        <f t="shared" si="28"/>
        <v>-3.8982411022897567E-2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11798</v>
      </c>
      <c r="F100" s="118" t="str">
        <f t="shared" si="24"/>
        <v>-</v>
      </c>
      <c r="G100" s="117">
        <v>143925</v>
      </c>
      <c r="H100" s="118">
        <f t="shared" si="25"/>
        <v>11.199101542634345</v>
      </c>
      <c r="I100" s="117">
        <v>133479</v>
      </c>
      <c r="J100" s="118">
        <f t="shared" si="26"/>
        <v>-7.25794684731631E-2</v>
      </c>
      <c r="K100" s="117">
        <v>149421</v>
      </c>
      <c r="L100" s="118">
        <f t="shared" si="27"/>
        <v>0.11943451778931524</v>
      </c>
      <c r="M100" s="117">
        <v>151843</v>
      </c>
      <c r="N100" s="118">
        <f t="shared" si="28"/>
        <v>1.6209234311107545E-2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13708</v>
      </c>
      <c r="F101" s="118" t="str">
        <f t="shared" si="24"/>
        <v>-</v>
      </c>
      <c r="G101" s="117">
        <v>118400</v>
      </c>
      <c r="H101" s="118">
        <f t="shared" si="25"/>
        <v>7.6372920922089289</v>
      </c>
      <c r="I101" s="117">
        <v>132335</v>
      </c>
      <c r="J101" s="118">
        <f t="shared" si="26"/>
        <v>0.11769425675675671</v>
      </c>
      <c r="K101" s="117">
        <v>153273</v>
      </c>
      <c r="L101" s="118">
        <f t="shared" si="27"/>
        <v>0.15821966977745872</v>
      </c>
      <c r="M101" s="117">
        <v>136165</v>
      </c>
      <c r="N101" s="118">
        <f t="shared" si="28"/>
        <v>-0.11161783223398769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11596</v>
      </c>
      <c r="F102" s="118" t="str">
        <f t="shared" si="24"/>
        <v>-</v>
      </c>
      <c r="G102" s="117">
        <v>125009</v>
      </c>
      <c r="H102" s="118">
        <f t="shared" si="25"/>
        <v>9.7803552949292865</v>
      </c>
      <c r="I102" s="117">
        <v>130573</v>
      </c>
      <c r="J102" s="118">
        <f t="shared" si="26"/>
        <v>4.4508795366733578E-2</v>
      </c>
      <c r="K102" s="117">
        <v>147800</v>
      </c>
      <c r="L102" s="118">
        <f t="shared" si="27"/>
        <v>0.13193386075222291</v>
      </c>
      <c r="M102" s="117">
        <v>146652</v>
      </c>
      <c r="N102" s="118">
        <f t="shared" si="28"/>
        <v>-7.7672530446549759E-3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42751</v>
      </c>
      <c r="F103" s="118" t="str">
        <f t="shared" si="24"/>
        <v>-</v>
      </c>
      <c r="G103" s="117">
        <v>142649</v>
      </c>
      <c r="H103" s="118">
        <f t="shared" si="25"/>
        <v>2.3367406610371688</v>
      </c>
      <c r="I103" s="117">
        <v>150081</v>
      </c>
      <c r="J103" s="118">
        <f t="shared" si="26"/>
        <v>5.2099909568240843E-2</v>
      </c>
      <c r="K103" s="117">
        <v>158620</v>
      </c>
      <c r="L103" s="118">
        <f t="shared" si="27"/>
        <v>5.6895942857523529E-2</v>
      </c>
      <c r="M103" s="117"/>
      <c r="N103" s="118"/>
    </row>
    <row r="104" spans="2:14" x14ac:dyDescent="0.25">
      <c r="B104" s="116" t="s">
        <v>87</v>
      </c>
      <c r="C104" s="117">
        <v>35781</v>
      </c>
      <c r="D104" s="118">
        <v>-0.7687983406672223</v>
      </c>
      <c r="E104" s="117">
        <v>62119</v>
      </c>
      <c r="F104" s="118">
        <f t="shared" si="24"/>
        <v>0.73608898577457316</v>
      </c>
      <c r="G104" s="117">
        <v>156262</v>
      </c>
      <c r="H104" s="118">
        <f t="shared" si="25"/>
        <v>1.5155266504612115</v>
      </c>
      <c r="I104" s="117">
        <v>164834</v>
      </c>
      <c r="J104" s="118">
        <f t="shared" si="26"/>
        <v>5.4856587014117331E-2</v>
      </c>
      <c r="K104" s="117">
        <v>161517</v>
      </c>
      <c r="L104" s="118">
        <f t="shared" si="27"/>
        <v>-2.012327553781379E-2</v>
      </c>
      <c r="M104" s="117"/>
      <c r="N104" s="118"/>
    </row>
    <row r="105" spans="2:14" x14ac:dyDescent="0.25">
      <c r="B105" s="116" t="s">
        <v>89</v>
      </c>
      <c r="C105" s="117">
        <v>12376</v>
      </c>
      <c r="D105" s="118">
        <v>-0.91027788048166913</v>
      </c>
      <c r="E105" s="117">
        <v>71356</v>
      </c>
      <c r="F105" s="118">
        <f t="shared" si="24"/>
        <v>4.7656755009696186</v>
      </c>
      <c r="G105" s="117">
        <v>123782</v>
      </c>
      <c r="H105" s="118">
        <f t="shared" si="25"/>
        <v>0.73471046583328659</v>
      </c>
      <c r="I105" s="117">
        <v>138541</v>
      </c>
      <c r="J105" s="118">
        <f t="shared" si="26"/>
        <v>0.11923381428640667</v>
      </c>
      <c r="K105" s="117">
        <v>134625</v>
      </c>
      <c r="L105" s="118">
        <f t="shared" si="27"/>
        <v>-2.8266000678499492E-2</v>
      </c>
      <c r="M105" s="117"/>
      <c r="N105" s="118"/>
    </row>
    <row r="106" spans="2:14" x14ac:dyDescent="0.25">
      <c r="B106" s="116" t="s">
        <v>91</v>
      </c>
      <c r="C106" s="117">
        <v>15012</v>
      </c>
      <c r="D106" s="118">
        <v>-0.89773841961852863</v>
      </c>
      <c r="E106" s="117">
        <v>123665</v>
      </c>
      <c r="F106" s="118">
        <f t="shared" si="24"/>
        <v>7.2377431388222764</v>
      </c>
      <c r="G106" s="117">
        <v>148245</v>
      </c>
      <c r="H106" s="118">
        <f t="shared" si="25"/>
        <v>0.19876278656046575</v>
      </c>
      <c r="I106" s="117">
        <v>163070</v>
      </c>
      <c r="J106" s="118">
        <f t="shared" si="26"/>
        <v>0.10000337279503535</v>
      </c>
      <c r="K106" s="117">
        <v>166146</v>
      </c>
      <c r="L106" s="118">
        <f t="shared" si="27"/>
        <v>1.8863064941436303E-2</v>
      </c>
      <c r="M106" s="117"/>
      <c r="N106" s="118"/>
    </row>
    <row r="107" spans="2:14" x14ac:dyDescent="0.25">
      <c r="B107" s="116" t="s">
        <v>93</v>
      </c>
      <c r="C107" s="117">
        <v>24493</v>
      </c>
      <c r="D107" s="118">
        <v>-0.82306453127596102</v>
      </c>
      <c r="E107" s="117">
        <v>133212</v>
      </c>
      <c r="F107" s="118">
        <f t="shared" si="24"/>
        <v>4.4387784264892014</v>
      </c>
      <c r="G107" s="117">
        <v>149094</v>
      </c>
      <c r="H107" s="118">
        <f t="shared" si="25"/>
        <v>0.11922349337897487</v>
      </c>
      <c r="I107" s="117">
        <v>159961</v>
      </c>
      <c r="J107" s="118">
        <f t="shared" si="26"/>
        <v>7.2886903564194361E-2</v>
      </c>
      <c r="K107" s="117">
        <v>156940</v>
      </c>
      <c r="L107" s="118">
        <f t="shared" si="27"/>
        <v>-1.8885853426772736E-2</v>
      </c>
      <c r="M107" s="117"/>
      <c r="N107" s="118"/>
    </row>
    <row r="108" spans="2:14" x14ac:dyDescent="0.25">
      <c r="B108" s="116" t="s">
        <v>95</v>
      </c>
      <c r="C108" s="117">
        <v>28687</v>
      </c>
      <c r="D108" s="118">
        <v>-0.79716754341308893</v>
      </c>
      <c r="E108" s="117">
        <v>116759</v>
      </c>
      <c r="F108" s="118">
        <f t="shared" si="24"/>
        <v>3.0701014396765087</v>
      </c>
      <c r="G108" s="117">
        <v>148556</v>
      </c>
      <c r="H108" s="118">
        <f t="shared" si="25"/>
        <v>0.27233018439692014</v>
      </c>
      <c r="I108" s="117">
        <v>152113</v>
      </c>
      <c r="J108" s="118">
        <f t="shared" si="26"/>
        <v>2.3943832628773087E-2</v>
      </c>
      <c r="K108" s="117">
        <v>154995</v>
      </c>
      <c r="L108" s="118">
        <f t="shared" si="27"/>
        <v>1.8946441132579039E-2</v>
      </c>
      <c r="M108" s="117"/>
      <c r="N108" s="118"/>
    </row>
    <row r="109" spans="2:14" ht="15.75" x14ac:dyDescent="0.25">
      <c r="B109" s="119" t="s">
        <v>32</v>
      </c>
      <c r="C109" s="120">
        <v>533590</v>
      </c>
      <c r="D109" s="121">
        <v>-0.67930402380022237</v>
      </c>
      <c r="E109" s="120">
        <v>632996</v>
      </c>
      <c r="F109" s="121">
        <f t="shared" si="24"/>
        <v>0.18629659476377003</v>
      </c>
      <c r="G109" s="120">
        <v>1647898</v>
      </c>
      <c r="H109" s="121">
        <f t="shared" si="25"/>
        <v>1.6033308267350819</v>
      </c>
      <c r="I109" s="120">
        <v>1772655</v>
      </c>
      <c r="J109" s="121">
        <f t="shared" si="26"/>
        <v>7.5706748840037363E-2</v>
      </c>
      <c r="K109" s="120">
        <v>1885040</v>
      </c>
      <c r="L109" s="121">
        <f t="shared" si="27"/>
        <v>6.3399251405377832E-2</v>
      </c>
      <c r="M109" s="120">
        <v>929015</v>
      </c>
      <c r="N109" s="121">
        <v>-2.4345802391732008E-2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2"/>
      <c r="K112" s="122"/>
      <c r="N112" s="81"/>
    </row>
    <row r="114" spans="1:15" ht="48.75" customHeight="1" thickBot="1" x14ac:dyDescent="0.3">
      <c r="B114" s="280" t="s">
        <v>279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$C$7</f>
        <v>2020</v>
      </c>
      <c r="D117" s="305"/>
      <c r="E117" s="306">
        <f>$E$7</f>
        <v>2021</v>
      </c>
      <c r="F117" s="305"/>
      <c r="G117" s="306">
        <f>$G$7</f>
        <v>2022</v>
      </c>
      <c r="H117" s="305"/>
      <c r="I117" s="306">
        <f>$I$7</f>
        <v>2023</v>
      </c>
      <c r="J117" s="305"/>
      <c r="K117" s="306">
        <f>$K$7</f>
        <v>2024</v>
      </c>
      <c r="L117" s="305"/>
      <c r="M117" s="306">
        <f>$M$7</f>
        <v>2025</v>
      </c>
      <c r="N117" s="307"/>
    </row>
    <row r="118" spans="1:15" ht="16.5" thickTop="1" thickBot="1" x14ac:dyDescent="0.3">
      <c r="B118" s="87"/>
      <c r="C118" s="113" t="s">
        <v>71</v>
      </c>
      <c r="D118" s="114" t="str">
        <f>CONCATENATE("var. ",RIGHT(C117,2),"/",RIGHT(C117-1,2))</f>
        <v>var. 20/19</v>
      </c>
      <c r="E118" s="115" t="s">
        <v>71</v>
      </c>
      <c r="F118" s="114" t="str">
        <f>CONCATENATE("var. ",RIGHT(E117,2),"/",RIGHT(E117-1,2))</f>
        <v>var. 21/20</v>
      </c>
      <c r="G118" s="115" t="s">
        <v>71</v>
      </c>
      <c r="H118" s="114" t="str">
        <f>CONCATENATE("var. ",RIGHT(G117,2),"/",RIGHT(G117-1,2))</f>
        <v>var. 22/21</v>
      </c>
      <c r="I118" s="115" t="s">
        <v>71</v>
      </c>
      <c r="J118" s="114" t="s">
        <v>249</v>
      </c>
      <c r="K118" s="115" t="s">
        <v>71</v>
      </c>
      <c r="L118" s="114" t="s">
        <v>249</v>
      </c>
      <c r="M118" s="115" t="s">
        <v>71</v>
      </c>
      <c r="N118" s="114" t="s">
        <v>275</v>
      </c>
    </row>
    <row r="119" spans="1:15" x14ac:dyDescent="0.25">
      <c r="B119" s="116" t="s">
        <v>73</v>
      </c>
      <c r="C119" s="117">
        <v>75091</v>
      </c>
      <c r="D119" s="118">
        <v>8.6307414104882518E-2</v>
      </c>
      <c r="E119" s="117">
        <v>774</v>
      </c>
      <c r="F119" s="118">
        <f t="shared" ref="F119:F131" si="29">IFERROR(E119/C119-1,"-")</f>
        <v>-0.98969250642553697</v>
      </c>
      <c r="G119" s="117">
        <v>36008</v>
      </c>
      <c r="H119" s="118">
        <f t="shared" ref="H119:H131" si="30">IFERROR(G119/E119-1,"-")</f>
        <v>45.521963824289408</v>
      </c>
      <c r="I119" s="117">
        <v>59113</v>
      </c>
      <c r="J119" s="118">
        <f t="shared" ref="J119:J131" si="31">IFERROR(I119/G119-1,"-")</f>
        <v>0.64166296378582532</v>
      </c>
      <c r="K119" s="117">
        <v>66871</v>
      </c>
      <c r="L119" s="118">
        <f t="shared" ref="L119:L131" si="32">IFERROR(K119/I119-1,"-")</f>
        <v>0.13124016713751629</v>
      </c>
      <c r="M119" s="117">
        <v>72901</v>
      </c>
      <c r="N119" s="118">
        <f t="shared" ref="N119:N124" si="33">IFERROR(M119/K119-1,"-")</f>
        <v>9.0173617861255329E-2</v>
      </c>
    </row>
    <row r="120" spans="1:15" x14ac:dyDescent="0.25">
      <c r="B120" s="116" t="s">
        <v>75</v>
      </c>
      <c r="C120" s="117">
        <v>81036</v>
      </c>
      <c r="D120" s="118">
        <v>0.24179781479381512</v>
      </c>
      <c r="E120" s="117">
        <v>344</v>
      </c>
      <c r="F120" s="118">
        <f t="shared" si="29"/>
        <v>-0.99575497309837602</v>
      </c>
      <c r="G120" s="117">
        <v>53181</v>
      </c>
      <c r="H120" s="118">
        <f t="shared" si="30"/>
        <v>153.59593023255815</v>
      </c>
      <c r="I120" s="117">
        <v>57709</v>
      </c>
      <c r="J120" s="118">
        <f t="shared" si="31"/>
        <v>8.5143190237114696E-2</v>
      </c>
      <c r="K120" s="117">
        <v>68185</v>
      </c>
      <c r="L120" s="118">
        <f t="shared" si="32"/>
        <v>0.18153147689268567</v>
      </c>
      <c r="M120" s="117">
        <v>72176</v>
      </c>
      <c r="N120" s="118">
        <f t="shared" si="33"/>
        <v>5.8531935176358463E-2</v>
      </c>
    </row>
    <row r="121" spans="1:15" x14ac:dyDescent="0.25">
      <c r="B121" s="116" t="s">
        <v>77</v>
      </c>
      <c r="C121" s="117">
        <v>42067</v>
      </c>
      <c r="D121" s="118">
        <v>-0.33325408523925004</v>
      </c>
      <c r="E121" s="117">
        <v>248</v>
      </c>
      <c r="F121" s="118">
        <f t="shared" si="29"/>
        <v>-0.99410464259395726</v>
      </c>
      <c r="G121" s="117">
        <v>65273</v>
      </c>
      <c r="H121" s="118">
        <f t="shared" si="30"/>
        <v>262.19758064516128</v>
      </c>
      <c r="I121" s="117">
        <v>46927</v>
      </c>
      <c r="J121" s="118">
        <f t="shared" si="31"/>
        <v>-0.28106567799855986</v>
      </c>
      <c r="K121" s="117">
        <v>62209</v>
      </c>
      <c r="L121" s="118">
        <f t="shared" si="32"/>
        <v>0.3256547403413812</v>
      </c>
      <c r="M121" s="117">
        <v>65836</v>
      </c>
      <c r="N121" s="118">
        <f t="shared" si="33"/>
        <v>5.8303460914015615E-2</v>
      </c>
    </row>
    <row r="122" spans="1:15" x14ac:dyDescent="0.25">
      <c r="B122" s="116" t="s">
        <v>79</v>
      </c>
      <c r="C122" s="117">
        <v>0</v>
      </c>
      <c r="D122" s="118">
        <v>-1</v>
      </c>
      <c r="E122" s="117">
        <v>89</v>
      </c>
      <c r="F122" s="118" t="str">
        <f t="shared" si="29"/>
        <v>-</v>
      </c>
      <c r="G122" s="117">
        <v>69119</v>
      </c>
      <c r="H122" s="118">
        <f t="shared" si="30"/>
        <v>775.61797752808991</v>
      </c>
      <c r="I122" s="117">
        <v>48951</v>
      </c>
      <c r="J122" s="118">
        <f t="shared" si="31"/>
        <v>-0.29178662885747764</v>
      </c>
      <c r="K122" s="117">
        <v>65140</v>
      </c>
      <c r="L122" s="118">
        <f t="shared" si="32"/>
        <v>0.33071847357561635</v>
      </c>
      <c r="M122" s="117">
        <v>70585</v>
      </c>
      <c r="N122" s="118">
        <f t="shared" si="33"/>
        <v>8.3589192508443322E-2</v>
      </c>
    </row>
    <row r="123" spans="1:15" x14ac:dyDescent="0.25">
      <c r="B123" s="116" t="s">
        <v>81</v>
      </c>
      <c r="C123" s="117">
        <v>0</v>
      </c>
      <c r="D123" s="118">
        <v>-1</v>
      </c>
      <c r="E123" s="117">
        <v>167</v>
      </c>
      <c r="F123" s="118" t="str">
        <f t="shared" si="29"/>
        <v>-</v>
      </c>
      <c r="G123" s="117">
        <v>59127</v>
      </c>
      <c r="H123" s="118">
        <f t="shared" si="30"/>
        <v>353.05389221556885</v>
      </c>
      <c r="I123" s="117">
        <v>59272</v>
      </c>
      <c r="J123" s="118">
        <f t="shared" si="31"/>
        <v>2.4523483349401243E-3</v>
      </c>
      <c r="K123" s="117">
        <v>74566</v>
      </c>
      <c r="L123" s="118">
        <f t="shared" si="32"/>
        <v>0.2580307733837226</v>
      </c>
      <c r="M123" s="117">
        <v>74655</v>
      </c>
      <c r="N123" s="118">
        <f t="shared" si="33"/>
        <v>1.1935734785291086E-3</v>
      </c>
    </row>
    <row r="124" spans="1:15" x14ac:dyDescent="0.25">
      <c r="B124" s="116" t="s">
        <v>83</v>
      </c>
      <c r="C124" s="117">
        <v>0</v>
      </c>
      <c r="D124" s="118">
        <v>-1</v>
      </c>
      <c r="E124" s="117">
        <v>488</v>
      </c>
      <c r="F124" s="118" t="str">
        <f t="shared" si="29"/>
        <v>-</v>
      </c>
      <c r="G124" s="117">
        <v>59135</v>
      </c>
      <c r="H124" s="118">
        <f t="shared" si="30"/>
        <v>120.17827868852459</v>
      </c>
      <c r="I124" s="117">
        <v>59708</v>
      </c>
      <c r="J124" s="118">
        <f t="shared" si="31"/>
        <v>9.689693075167094E-3</v>
      </c>
      <c r="K124" s="117">
        <v>77243</v>
      </c>
      <c r="L124" s="118">
        <f t="shared" si="32"/>
        <v>0.293679238962953</v>
      </c>
      <c r="M124" s="117">
        <v>76127</v>
      </c>
      <c r="N124" s="118">
        <f t="shared" si="33"/>
        <v>-1.4447911137578817E-2</v>
      </c>
    </row>
    <row r="125" spans="1:15" x14ac:dyDescent="0.25">
      <c r="B125" s="116" t="s">
        <v>85</v>
      </c>
      <c r="C125" s="117">
        <v>0</v>
      </c>
      <c r="D125" s="118">
        <v>-1</v>
      </c>
      <c r="E125" s="117">
        <v>4225</v>
      </c>
      <c r="F125" s="118" t="str">
        <f t="shared" si="29"/>
        <v>-</v>
      </c>
      <c r="G125" s="117">
        <v>64510</v>
      </c>
      <c r="H125" s="118">
        <f t="shared" si="30"/>
        <v>14.268639053254438</v>
      </c>
      <c r="I125" s="117">
        <v>67918</v>
      </c>
      <c r="J125" s="118">
        <f t="shared" si="31"/>
        <v>5.282901875678192E-2</v>
      </c>
      <c r="K125" s="117">
        <v>76495</v>
      </c>
      <c r="L125" s="118">
        <f t="shared" si="32"/>
        <v>0.12628463735681272</v>
      </c>
      <c r="M125" s="117"/>
      <c r="N125" s="118"/>
    </row>
    <row r="126" spans="1:15" x14ac:dyDescent="0.25">
      <c r="B126" s="116" t="s">
        <v>87</v>
      </c>
      <c r="C126" s="117">
        <v>2044</v>
      </c>
      <c r="D126" s="118">
        <v>-0.97664213557617585</v>
      </c>
      <c r="E126" s="117">
        <v>14623</v>
      </c>
      <c r="F126" s="118">
        <f t="shared" si="29"/>
        <v>6.154109589041096</v>
      </c>
      <c r="G126" s="117">
        <v>78894</v>
      </c>
      <c r="H126" s="118">
        <f t="shared" si="30"/>
        <v>4.3951993434999661</v>
      </c>
      <c r="I126" s="117">
        <v>76684</v>
      </c>
      <c r="J126" s="118">
        <f t="shared" si="31"/>
        <v>-2.8012269627601616E-2</v>
      </c>
      <c r="K126" s="117">
        <v>82370</v>
      </c>
      <c r="L126" s="118">
        <f t="shared" si="32"/>
        <v>7.4148453393145797E-2</v>
      </c>
      <c r="M126" s="117"/>
      <c r="N126" s="118"/>
    </row>
    <row r="127" spans="1:15" x14ac:dyDescent="0.25">
      <c r="B127" s="116" t="s">
        <v>89</v>
      </c>
      <c r="C127" s="117">
        <v>1376</v>
      </c>
      <c r="D127" s="118">
        <v>-0.9821138422742457</v>
      </c>
      <c r="E127" s="117">
        <v>20858</v>
      </c>
      <c r="F127" s="118">
        <f t="shared" si="29"/>
        <v>14.158430232558139</v>
      </c>
      <c r="G127" s="117">
        <v>60744</v>
      </c>
      <c r="H127" s="118">
        <f t="shared" si="30"/>
        <v>1.9122638795665932</v>
      </c>
      <c r="I127" s="117">
        <v>69941</v>
      </c>
      <c r="J127" s="118">
        <f t="shared" si="31"/>
        <v>0.15140590017121025</v>
      </c>
      <c r="K127" s="117">
        <v>69701</v>
      </c>
      <c r="L127" s="118">
        <f t="shared" si="32"/>
        <v>-3.4314636622295724E-3</v>
      </c>
      <c r="M127" s="117"/>
      <c r="N127" s="118"/>
    </row>
    <row r="128" spans="1:15" x14ac:dyDescent="0.25">
      <c r="A128" s="122"/>
      <c r="B128" s="116" t="s">
        <v>91</v>
      </c>
      <c r="C128" s="117">
        <v>2708</v>
      </c>
      <c r="D128" s="118">
        <v>-0.9648886238103882</v>
      </c>
      <c r="E128" s="117">
        <v>49641</v>
      </c>
      <c r="F128" s="118">
        <f t="shared" si="29"/>
        <v>17.331240768094535</v>
      </c>
      <c r="G128" s="117">
        <v>74615</v>
      </c>
      <c r="H128" s="118">
        <f t="shared" si="30"/>
        <v>0.50309220201043492</v>
      </c>
      <c r="I128" s="117">
        <v>76376</v>
      </c>
      <c r="J128" s="118">
        <f t="shared" si="31"/>
        <v>2.3601152583260676E-2</v>
      </c>
      <c r="K128" s="117">
        <v>81903</v>
      </c>
      <c r="L128" s="118">
        <f t="shared" si="32"/>
        <v>7.2365664606682811E-2</v>
      </c>
      <c r="M128" s="117"/>
      <c r="N128" s="118"/>
    </row>
    <row r="129" spans="2:15" x14ac:dyDescent="0.25">
      <c r="B129" s="116" t="s">
        <v>93</v>
      </c>
      <c r="C129" s="117">
        <v>10487</v>
      </c>
      <c r="D129" s="118">
        <v>-0.84322489983854565</v>
      </c>
      <c r="E129" s="117">
        <v>52715</v>
      </c>
      <c r="F129" s="118">
        <f t="shared" si="29"/>
        <v>4.02669972346715</v>
      </c>
      <c r="G129" s="117">
        <v>58033</v>
      </c>
      <c r="H129" s="118">
        <f t="shared" si="30"/>
        <v>0.10088210186853841</v>
      </c>
      <c r="I129" s="117">
        <v>64734</v>
      </c>
      <c r="J129" s="118">
        <f t="shared" si="31"/>
        <v>0.11546878500163693</v>
      </c>
      <c r="K129" s="117">
        <v>69290</v>
      </c>
      <c r="L129" s="118">
        <f t="shared" si="32"/>
        <v>7.0380325640312602E-2</v>
      </c>
      <c r="M129" s="117"/>
      <c r="N129" s="118"/>
    </row>
    <row r="130" spans="2:15" x14ac:dyDescent="0.25">
      <c r="B130" s="116" t="s">
        <v>95</v>
      </c>
      <c r="C130" s="117">
        <v>8843</v>
      </c>
      <c r="D130" s="118">
        <v>-0.86797748615278958</v>
      </c>
      <c r="E130" s="117">
        <v>38812</v>
      </c>
      <c r="F130" s="118">
        <f t="shared" si="29"/>
        <v>3.3890082551170417</v>
      </c>
      <c r="G130" s="117">
        <v>61422</v>
      </c>
      <c r="H130" s="118">
        <f t="shared" si="30"/>
        <v>0.582551788106771</v>
      </c>
      <c r="I130" s="117">
        <v>58399</v>
      </c>
      <c r="J130" s="118">
        <f t="shared" si="31"/>
        <v>-4.921689296994558E-2</v>
      </c>
      <c r="K130" s="117">
        <v>63488</v>
      </c>
      <c r="L130" s="118">
        <f t="shared" si="32"/>
        <v>8.7141903114779318E-2</v>
      </c>
      <c r="M130" s="117"/>
      <c r="N130" s="118"/>
    </row>
    <row r="131" spans="2:15" ht="15.75" x14ac:dyDescent="0.25">
      <c r="B131" s="119" t="s">
        <v>32</v>
      </c>
      <c r="C131" s="120">
        <v>226701</v>
      </c>
      <c r="D131" s="121">
        <v>-0.73257435273133931</v>
      </c>
      <c r="E131" s="120">
        <v>182984</v>
      </c>
      <c r="F131" s="121">
        <f t="shared" si="29"/>
        <v>-0.19283990807274776</v>
      </c>
      <c r="G131" s="120">
        <v>740061</v>
      </c>
      <c r="H131" s="121">
        <f t="shared" si="30"/>
        <v>3.0444027893149128</v>
      </c>
      <c r="I131" s="120">
        <v>745732</v>
      </c>
      <c r="J131" s="121">
        <f t="shared" si="31"/>
        <v>7.6628818435238166E-3</v>
      </c>
      <c r="K131" s="120">
        <v>857461</v>
      </c>
      <c r="L131" s="121">
        <f t="shared" si="32"/>
        <v>0.1498246018676952</v>
      </c>
      <c r="M131" s="120">
        <v>432280</v>
      </c>
      <c r="N131" s="121">
        <v>4.3615136137358901E-2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2"/>
      <c r="K134" s="122"/>
      <c r="N134" s="81"/>
    </row>
    <row r="136" spans="2:15" ht="48.75" customHeight="1" thickBot="1" x14ac:dyDescent="0.3">
      <c r="B136" s="280" t="s">
        <v>280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$C$7</f>
        <v>2020</v>
      </c>
      <c r="D139" s="305"/>
      <c r="E139" s="306">
        <f>$E$7</f>
        <v>2021</v>
      </c>
      <c r="F139" s="305"/>
      <c r="G139" s="306">
        <f>$G$7</f>
        <v>2022</v>
      </c>
      <c r="H139" s="305"/>
      <c r="I139" s="306">
        <f>$I$7</f>
        <v>2023</v>
      </c>
      <c r="J139" s="305"/>
      <c r="K139" s="306">
        <f>$K$7</f>
        <v>2024</v>
      </c>
      <c r="L139" s="305"/>
      <c r="M139" s="306">
        <f>$M$7</f>
        <v>2025</v>
      </c>
      <c r="N139" s="307"/>
    </row>
    <row r="140" spans="2:15" ht="16.5" thickTop="1" thickBot="1" x14ac:dyDescent="0.3">
      <c r="B140" s="87"/>
      <c r="C140" s="113" t="s">
        <v>71</v>
      </c>
      <c r="D140" s="114" t="str">
        <f>CONCATENATE("var. ",RIGHT(C139,2),"/",RIGHT(C139-1,2))</f>
        <v>var. 20/19</v>
      </c>
      <c r="E140" s="115" t="s">
        <v>71</v>
      </c>
      <c r="F140" s="114" t="str">
        <f>CONCATENATE("var. ",RIGHT(E139,2),"/",RIGHT(E139-1,2))</f>
        <v>var. 21/20</v>
      </c>
      <c r="G140" s="115" t="s">
        <v>71</v>
      </c>
      <c r="H140" s="114" t="str">
        <f>CONCATENATE("var. ",RIGHT(G139,2),"/",RIGHT(G139-1,2))</f>
        <v>var. 22/21</v>
      </c>
      <c r="I140" s="115" t="s">
        <v>71</v>
      </c>
      <c r="J140" s="114" t="s">
        <v>249</v>
      </c>
      <c r="K140" s="115" t="s">
        <v>71</v>
      </c>
      <c r="L140" s="114" t="s">
        <v>249</v>
      </c>
      <c r="M140" s="115" t="s">
        <v>71</v>
      </c>
      <c r="N140" s="114" t="s">
        <v>275</v>
      </c>
    </row>
    <row r="141" spans="2:15" x14ac:dyDescent="0.25">
      <c r="B141" s="116" t="s">
        <v>73</v>
      </c>
      <c r="C141" s="117">
        <v>10425</v>
      </c>
      <c r="D141" s="118">
        <v>3.3303597977995869E-2</v>
      </c>
      <c r="E141" s="117">
        <v>1811</v>
      </c>
      <c r="F141" s="118">
        <f t="shared" ref="F141:F153" si="34">IFERROR(E141/C141-1,"-")</f>
        <v>-0.82628297362110315</v>
      </c>
      <c r="G141" s="117">
        <v>10166</v>
      </c>
      <c r="H141" s="118">
        <f t="shared" ref="H141:H153" si="35">IFERROR(G141/E141-1,"-")</f>
        <v>4.6134732192159031</v>
      </c>
      <c r="I141" s="117">
        <v>13510</v>
      </c>
      <c r="J141" s="118">
        <f t="shared" ref="J141:J153" si="36">IFERROR(I141/G141-1,"-")</f>
        <v>0.32893960259689159</v>
      </c>
      <c r="K141" s="117">
        <v>15426</v>
      </c>
      <c r="L141" s="118">
        <f t="shared" ref="L141:L153" si="37">IFERROR(K141/I141-1,"-")</f>
        <v>0.14182087342709115</v>
      </c>
      <c r="M141" s="117">
        <v>14398</v>
      </c>
      <c r="N141" s="118">
        <f t="shared" ref="N141:N146" si="38">IFERROR(M141/K141-1,"-")</f>
        <v>-6.6640736419032787E-2</v>
      </c>
    </row>
    <row r="142" spans="2:15" x14ac:dyDescent="0.25">
      <c r="B142" s="116" t="s">
        <v>75</v>
      </c>
      <c r="C142" s="117">
        <v>8886</v>
      </c>
      <c r="D142" s="118">
        <v>-0.10756251883097323</v>
      </c>
      <c r="E142" s="117">
        <v>1347</v>
      </c>
      <c r="F142" s="118">
        <f t="shared" si="34"/>
        <v>-0.8484132343011479</v>
      </c>
      <c r="G142" s="117">
        <v>9417</v>
      </c>
      <c r="H142" s="118">
        <f t="shared" si="35"/>
        <v>5.9910913140311806</v>
      </c>
      <c r="I142" s="117">
        <v>15201</v>
      </c>
      <c r="J142" s="118">
        <f t="shared" si="36"/>
        <v>0.6142083466071997</v>
      </c>
      <c r="K142" s="117">
        <v>18617</v>
      </c>
      <c r="L142" s="118">
        <f t="shared" si="37"/>
        <v>0.22472205775935783</v>
      </c>
      <c r="M142" s="117">
        <v>15634</v>
      </c>
      <c r="N142" s="118">
        <f t="shared" si="38"/>
        <v>-0.16022989740559701</v>
      </c>
    </row>
    <row r="143" spans="2:15" x14ac:dyDescent="0.25">
      <c r="B143" s="116" t="s">
        <v>77</v>
      </c>
      <c r="C143" s="117">
        <v>6218</v>
      </c>
      <c r="D143" s="118">
        <v>-0.40876675858134448</v>
      </c>
      <c r="E143" s="117">
        <v>2285</v>
      </c>
      <c r="F143" s="118">
        <f t="shared" si="34"/>
        <v>-0.63251849469282728</v>
      </c>
      <c r="G143" s="117">
        <v>11533</v>
      </c>
      <c r="H143" s="118">
        <f t="shared" si="35"/>
        <v>4.0472647702406999</v>
      </c>
      <c r="I143" s="117">
        <v>17535</v>
      </c>
      <c r="J143" s="118">
        <f t="shared" si="36"/>
        <v>0.52041966530824579</v>
      </c>
      <c r="K143" s="117">
        <v>27146</v>
      </c>
      <c r="L143" s="118">
        <f t="shared" si="37"/>
        <v>0.54810379241516971</v>
      </c>
      <c r="M143" s="117">
        <v>19555</v>
      </c>
      <c r="N143" s="118">
        <f t="shared" si="38"/>
        <v>-0.27963604214248872</v>
      </c>
    </row>
    <row r="144" spans="2:15" x14ac:dyDescent="0.25">
      <c r="B144" s="116" t="s">
        <v>79</v>
      </c>
      <c r="C144" s="117">
        <v>0</v>
      </c>
      <c r="D144" s="118">
        <v>-1</v>
      </c>
      <c r="E144" s="117">
        <v>1975</v>
      </c>
      <c r="F144" s="118" t="str">
        <f t="shared" si="34"/>
        <v>-</v>
      </c>
      <c r="G144" s="117">
        <v>11437</v>
      </c>
      <c r="H144" s="118">
        <f t="shared" si="35"/>
        <v>4.7908860759493672</v>
      </c>
      <c r="I144" s="117">
        <v>12234</v>
      </c>
      <c r="J144" s="118">
        <f t="shared" si="36"/>
        <v>6.9686106496458899E-2</v>
      </c>
      <c r="K144" s="117">
        <v>15780</v>
      </c>
      <c r="L144" s="118">
        <f t="shared" si="37"/>
        <v>0.28984796468857277</v>
      </c>
      <c r="M144" s="117">
        <v>16806</v>
      </c>
      <c r="N144" s="118">
        <f t="shared" si="38"/>
        <v>6.5019011406844074E-2</v>
      </c>
    </row>
    <row r="145" spans="1:15" x14ac:dyDescent="0.25">
      <c r="B145" s="116" t="s">
        <v>81</v>
      </c>
      <c r="C145" s="117">
        <v>0</v>
      </c>
      <c r="D145" s="118">
        <v>-1</v>
      </c>
      <c r="E145" s="117">
        <v>1716</v>
      </c>
      <c r="F145" s="118" t="str">
        <f t="shared" si="34"/>
        <v>-</v>
      </c>
      <c r="G145" s="117">
        <v>6863</v>
      </c>
      <c r="H145" s="118">
        <f t="shared" si="35"/>
        <v>2.9994172494172493</v>
      </c>
      <c r="I145" s="117">
        <v>12664</v>
      </c>
      <c r="J145" s="118">
        <f t="shared" si="36"/>
        <v>0.84525717616202822</v>
      </c>
      <c r="K145" s="117">
        <v>15299</v>
      </c>
      <c r="L145" s="118">
        <f t="shared" si="37"/>
        <v>0.20807012002526837</v>
      </c>
      <c r="M145" s="117">
        <v>10398</v>
      </c>
      <c r="N145" s="118">
        <f t="shared" si="38"/>
        <v>-0.32034773514608794</v>
      </c>
    </row>
    <row r="146" spans="1:15" x14ac:dyDescent="0.25">
      <c r="B146" s="116" t="s">
        <v>83</v>
      </c>
      <c r="C146" s="117">
        <v>0</v>
      </c>
      <c r="D146" s="118">
        <v>-1</v>
      </c>
      <c r="E146" s="117">
        <v>1838</v>
      </c>
      <c r="F146" s="118" t="str">
        <f t="shared" si="34"/>
        <v>-</v>
      </c>
      <c r="G146" s="117">
        <v>9733</v>
      </c>
      <c r="H146" s="118">
        <f t="shared" si="35"/>
        <v>4.2954298150163224</v>
      </c>
      <c r="I146" s="117">
        <v>14038</v>
      </c>
      <c r="J146" s="118">
        <f t="shared" si="36"/>
        <v>0.44230966813931993</v>
      </c>
      <c r="K146" s="117">
        <v>12045</v>
      </c>
      <c r="L146" s="118">
        <f t="shared" si="37"/>
        <v>-0.14197179085339795</v>
      </c>
      <c r="M146" s="117">
        <v>14419</v>
      </c>
      <c r="N146" s="118">
        <f t="shared" si="38"/>
        <v>0.19709422997094239</v>
      </c>
    </row>
    <row r="147" spans="1:15" x14ac:dyDescent="0.25">
      <c r="B147" s="116" t="s">
        <v>85</v>
      </c>
      <c r="C147" s="117">
        <v>0</v>
      </c>
      <c r="D147" s="118">
        <v>-1</v>
      </c>
      <c r="E147" s="117">
        <v>4992</v>
      </c>
      <c r="F147" s="118" t="str">
        <f t="shared" si="34"/>
        <v>-</v>
      </c>
      <c r="G147" s="117">
        <v>9290</v>
      </c>
      <c r="H147" s="118">
        <f t="shared" si="35"/>
        <v>0.8609775641025641</v>
      </c>
      <c r="I147" s="117">
        <v>13679</v>
      </c>
      <c r="J147" s="118">
        <f t="shared" si="36"/>
        <v>0.47244348762109789</v>
      </c>
      <c r="K147" s="117">
        <v>11369</v>
      </c>
      <c r="L147" s="118">
        <f t="shared" si="37"/>
        <v>-0.16887199356678118</v>
      </c>
      <c r="M147" s="117"/>
      <c r="N147" s="118"/>
    </row>
    <row r="148" spans="1:15" x14ac:dyDescent="0.25">
      <c r="B148" s="116" t="s">
        <v>87</v>
      </c>
      <c r="C148" s="117">
        <v>6670</v>
      </c>
      <c r="D148" s="118">
        <v>-0.25715558525448268</v>
      </c>
      <c r="E148" s="117">
        <v>5971</v>
      </c>
      <c r="F148" s="118">
        <f t="shared" si="34"/>
        <v>-0.10479760119940029</v>
      </c>
      <c r="G148" s="117">
        <v>9424</v>
      </c>
      <c r="H148" s="118">
        <f t="shared" si="35"/>
        <v>0.57829509294925474</v>
      </c>
      <c r="I148" s="117">
        <v>15009</v>
      </c>
      <c r="J148" s="118">
        <f t="shared" si="36"/>
        <v>0.59263582342954169</v>
      </c>
      <c r="K148" s="117">
        <v>11599</v>
      </c>
      <c r="L148" s="118">
        <f t="shared" si="37"/>
        <v>-0.22719701512425883</v>
      </c>
      <c r="M148" s="117"/>
      <c r="N148" s="118"/>
    </row>
    <row r="149" spans="1:15" x14ac:dyDescent="0.25">
      <c r="B149" s="116" t="s">
        <v>89</v>
      </c>
      <c r="C149" s="117">
        <v>1355</v>
      </c>
      <c r="D149" s="118">
        <v>-0.86265963916480848</v>
      </c>
      <c r="E149" s="117">
        <v>6062</v>
      </c>
      <c r="F149" s="118">
        <f t="shared" si="34"/>
        <v>3.4738007380073803</v>
      </c>
      <c r="G149" s="117">
        <v>9609</v>
      </c>
      <c r="H149" s="118">
        <f t="shared" si="35"/>
        <v>0.58512042230287031</v>
      </c>
      <c r="I149" s="117">
        <v>12732</v>
      </c>
      <c r="J149" s="118">
        <f t="shared" si="36"/>
        <v>0.32500780518264127</v>
      </c>
      <c r="K149" s="117">
        <v>10309</v>
      </c>
      <c r="L149" s="118">
        <f t="shared" si="37"/>
        <v>-0.19030788564247569</v>
      </c>
      <c r="M149" s="117"/>
      <c r="N149" s="118"/>
    </row>
    <row r="150" spans="1:15" x14ac:dyDescent="0.25">
      <c r="A150" s="122"/>
      <c r="B150" s="116" t="s">
        <v>91</v>
      </c>
      <c r="C150" s="117">
        <v>926</v>
      </c>
      <c r="D150" s="118">
        <v>-0.91888577435178698</v>
      </c>
      <c r="E150" s="117">
        <v>12835</v>
      </c>
      <c r="F150" s="118">
        <f t="shared" si="34"/>
        <v>12.860691144708424</v>
      </c>
      <c r="G150" s="117">
        <v>12307</v>
      </c>
      <c r="H150" s="118">
        <f t="shared" si="35"/>
        <v>-4.1137514608492354E-2</v>
      </c>
      <c r="I150" s="117">
        <v>18958</v>
      </c>
      <c r="J150" s="118">
        <f t="shared" si="36"/>
        <v>0.5404241488583732</v>
      </c>
      <c r="K150" s="117">
        <v>17259</v>
      </c>
      <c r="L150" s="118">
        <f t="shared" si="37"/>
        <v>-8.9619158139044197E-2</v>
      </c>
      <c r="M150" s="117"/>
      <c r="N150" s="118"/>
    </row>
    <row r="151" spans="1:15" x14ac:dyDescent="0.25">
      <c r="B151" s="116" t="s">
        <v>93</v>
      </c>
      <c r="C151" s="117">
        <v>4663</v>
      </c>
      <c r="D151" s="118">
        <v>-0.5609227871939737</v>
      </c>
      <c r="E151" s="117">
        <v>15581</v>
      </c>
      <c r="F151" s="118">
        <f t="shared" si="34"/>
        <v>2.3414111087282867</v>
      </c>
      <c r="G151" s="117">
        <v>19260</v>
      </c>
      <c r="H151" s="118">
        <f t="shared" si="35"/>
        <v>0.23612091650086642</v>
      </c>
      <c r="I151" s="117">
        <v>19377</v>
      </c>
      <c r="J151" s="118">
        <f t="shared" si="36"/>
        <v>6.0747663551401487E-3</v>
      </c>
      <c r="K151" s="117">
        <v>20409</v>
      </c>
      <c r="L151" s="118">
        <f t="shared" si="37"/>
        <v>5.3259018423904569E-2</v>
      </c>
      <c r="M151" s="117"/>
      <c r="N151" s="118"/>
    </row>
    <row r="152" spans="1:15" x14ac:dyDescent="0.25">
      <c r="B152" s="116" t="s">
        <v>95</v>
      </c>
      <c r="C152" s="117">
        <v>3478</v>
      </c>
      <c r="D152" s="118">
        <v>-0.6711111111111111</v>
      </c>
      <c r="E152" s="117">
        <v>12912</v>
      </c>
      <c r="F152" s="118">
        <f t="shared" si="34"/>
        <v>2.7124784358826912</v>
      </c>
      <c r="G152" s="117">
        <v>13422</v>
      </c>
      <c r="H152" s="118">
        <f t="shared" si="35"/>
        <v>3.9498141263940578E-2</v>
      </c>
      <c r="I152" s="117">
        <v>16292</v>
      </c>
      <c r="J152" s="118">
        <f t="shared" si="36"/>
        <v>0.2138280435106541</v>
      </c>
      <c r="K152" s="117">
        <v>15069</v>
      </c>
      <c r="L152" s="118">
        <f t="shared" si="37"/>
        <v>-7.506751780014731E-2</v>
      </c>
      <c r="M152" s="117"/>
      <c r="N152" s="118"/>
    </row>
    <row r="153" spans="1:15" ht="15.75" x14ac:dyDescent="0.25">
      <c r="B153" s="119" t="s">
        <v>32</v>
      </c>
      <c r="C153" s="120">
        <v>45672</v>
      </c>
      <c r="D153" s="121">
        <v>-0.59856202371430323</v>
      </c>
      <c r="E153" s="120">
        <v>69325</v>
      </c>
      <c r="F153" s="121">
        <f t="shared" si="34"/>
        <v>0.51788842179015582</v>
      </c>
      <c r="G153" s="120">
        <v>132461</v>
      </c>
      <c r="H153" s="121">
        <f t="shared" si="35"/>
        <v>0.91072484673638665</v>
      </c>
      <c r="I153" s="120">
        <v>181229</v>
      </c>
      <c r="J153" s="121">
        <f t="shared" si="36"/>
        <v>0.36816874400767019</v>
      </c>
      <c r="K153" s="120">
        <v>190327</v>
      </c>
      <c r="L153" s="121">
        <f t="shared" si="37"/>
        <v>5.0201678539306682E-2</v>
      </c>
      <c r="M153" s="120">
        <v>91210</v>
      </c>
      <c r="N153" s="121">
        <v>-0.12561233978506992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2"/>
      <c r="K156" s="122"/>
      <c r="N156" s="81"/>
    </row>
    <row r="158" spans="1:15" ht="48.75" customHeight="1" thickBot="1" x14ac:dyDescent="0.3">
      <c r="B158" s="280" t="s">
        <v>281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$C$7</f>
        <v>2020</v>
      </c>
      <c r="D161" s="305"/>
      <c r="E161" s="306">
        <f>$E$7</f>
        <v>2021</v>
      </c>
      <c r="F161" s="305"/>
      <c r="G161" s="306">
        <f>$G$7</f>
        <v>2022</v>
      </c>
      <c r="H161" s="305"/>
      <c r="I161" s="306">
        <f>$I$7</f>
        <v>2023</v>
      </c>
      <c r="J161" s="305"/>
      <c r="K161" s="306">
        <f>$K$7</f>
        <v>2024</v>
      </c>
      <c r="L161" s="305"/>
      <c r="M161" s="306">
        <f>$M$7</f>
        <v>2025</v>
      </c>
      <c r="N161" s="307"/>
    </row>
    <row r="162" spans="2:14" ht="16.5" thickTop="1" thickBot="1" x14ac:dyDescent="0.3">
      <c r="B162" s="87"/>
      <c r="C162" s="113" t="s">
        <v>71</v>
      </c>
      <c r="D162" s="114" t="str">
        <f>CONCATENATE("var. ",RIGHT(C161,2),"/",RIGHT(C161-1,2))</f>
        <v>var. 20/19</v>
      </c>
      <c r="E162" s="115" t="s">
        <v>71</v>
      </c>
      <c r="F162" s="114" t="str">
        <f>CONCATENATE("var. ",RIGHT(E161,2),"/",RIGHT(E161-1,2))</f>
        <v>var. 21/20</v>
      </c>
      <c r="G162" s="115" t="s">
        <v>71</v>
      </c>
      <c r="H162" s="114" t="str">
        <f>CONCATENATE("var. ",RIGHT(G161,2),"/",RIGHT(G161-1,2))</f>
        <v>var. 22/21</v>
      </c>
      <c r="I162" s="115" t="s">
        <v>71</v>
      </c>
      <c r="J162" s="114" t="s">
        <v>249</v>
      </c>
      <c r="K162" s="115" t="s">
        <v>71</v>
      </c>
      <c r="L162" s="114" t="s">
        <v>249</v>
      </c>
      <c r="M162" s="115" t="s">
        <v>71</v>
      </c>
      <c r="N162" s="114" t="s">
        <v>275</v>
      </c>
    </row>
    <row r="163" spans="2:14" x14ac:dyDescent="0.25">
      <c r="B163" s="116" t="s">
        <v>73</v>
      </c>
      <c r="C163" s="117">
        <v>7789</v>
      </c>
      <c r="D163" s="118">
        <v>-0.20939910678034912</v>
      </c>
      <c r="E163" s="117">
        <v>6021</v>
      </c>
      <c r="F163" s="118">
        <f t="shared" ref="F163:F175" si="39">IFERROR(E163/C163-1,"-")</f>
        <v>-0.22698677622287844</v>
      </c>
      <c r="G163" s="117">
        <v>8832</v>
      </c>
      <c r="H163" s="118">
        <f t="shared" ref="H163:H175" si="40">IFERROR(G163/E163-1,"-")</f>
        <v>0.46686596910812161</v>
      </c>
      <c r="I163" s="117">
        <v>11164</v>
      </c>
      <c r="J163" s="118">
        <f t="shared" ref="J163:J175" si="41">IFERROR(I163/G163-1,"-")</f>
        <v>0.26403985507246386</v>
      </c>
      <c r="K163" s="117">
        <v>11995</v>
      </c>
      <c r="L163" s="118">
        <f t="shared" ref="L163:L175" si="42">IFERROR(K163/I163-1,"-")</f>
        <v>7.4435686134002088E-2</v>
      </c>
      <c r="M163" s="117">
        <v>11295</v>
      </c>
      <c r="N163" s="118">
        <f t="shared" ref="N163:N168" si="43">IFERROR(M163/K163-1,"-")</f>
        <v>-5.8357649020425173E-2</v>
      </c>
    </row>
    <row r="164" spans="2:14" x14ac:dyDescent="0.25">
      <c r="B164" s="116" t="s">
        <v>75</v>
      </c>
      <c r="C164" s="117">
        <v>9927</v>
      </c>
      <c r="D164" s="118">
        <v>-7.5870415192701546E-2</v>
      </c>
      <c r="E164" s="117">
        <v>4300</v>
      </c>
      <c r="F164" s="118">
        <f t="shared" si="39"/>
        <v>-0.56683791679258588</v>
      </c>
      <c r="G164" s="117">
        <v>17087</v>
      </c>
      <c r="H164" s="118">
        <f t="shared" si="40"/>
        <v>2.9737209302325582</v>
      </c>
      <c r="I164" s="117">
        <v>13725</v>
      </c>
      <c r="J164" s="118">
        <f t="shared" si="41"/>
        <v>-0.19675776906420084</v>
      </c>
      <c r="K164" s="117">
        <v>12570</v>
      </c>
      <c r="L164" s="118">
        <f t="shared" si="42"/>
        <v>-8.4153005464480901E-2</v>
      </c>
      <c r="M164" s="117">
        <v>14802</v>
      </c>
      <c r="N164" s="118">
        <f t="shared" si="43"/>
        <v>0.17756563245823398</v>
      </c>
    </row>
    <row r="165" spans="2:14" x14ac:dyDescent="0.25">
      <c r="B165" s="116" t="s">
        <v>77</v>
      </c>
      <c r="C165" s="117">
        <v>5151</v>
      </c>
      <c r="D165" s="118">
        <v>-0.46836618846114153</v>
      </c>
      <c r="E165" s="117">
        <v>4791</v>
      </c>
      <c r="F165" s="118">
        <f t="shared" si="39"/>
        <v>-6.9889341875363997E-2</v>
      </c>
      <c r="G165" s="117">
        <v>13393</v>
      </c>
      <c r="H165" s="118">
        <f t="shared" si="40"/>
        <v>1.7954498017115426</v>
      </c>
      <c r="I165" s="117">
        <v>12285</v>
      </c>
      <c r="J165" s="118">
        <f t="shared" si="41"/>
        <v>-8.2729784215635038E-2</v>
      </c>
      <c r="K165" s="117">
        <v>17270</v>
      </c>
      <c r="L165" s="118">
        <f t="shared" si="42"/>
        <v>0.40577940577940574</v>
      </c>
      <c r="M165" s="117">
        <v>13070</v>
      </c>
      <c r="N165" s="118">
        <f t="shared" si="43"/>
        <v>-0.24319629415170818</v>
      </c>
    </row>
    <row r="166" spans="2:14" x14ac:dyDescent="0.25">
      <c r="B166" s="116" t="s">
        <v>79</v>
      </c>
      <c r="C166" s="117">
        <v>0</v>
      </c>
      <c r="D166" s="118">
        <v>-1</v>
      </c>
      <c r="E166" s="117">
        <v>1921</v>
      </c>
      <c r="F166" s="118" t="str">
        <f t="shared" si="39"/>
        <v>-</v>
      </c>
      <c r="G166" s="117">
        <v>16101</v>
      </c>
      <c r="H166" s="118">
        <f t="shared" si="40"/>
        <v>7.3815720978656945</v>
      </c>
      <c r="I166" s="117">
        <v>17559</v>
      </c>
      <c r="J166" s="118">
        <f t="shared" si="41"/>
        <v>9.0553381777529252E-2</v>
      </c>
      <c r="K166" s="117">
        <v>18946</v>
      </c>
      <c r="L166" s="118">
        <f t="shared" si="42"/>
        <v>7.8990830912922139E-2</v>
      </c>
      <c r="M166" s="117">
        <v>13583</v>
      </c>
      <c r="N166" s="118">
        <f t="shared" si="43"/>
        <v>-0.28306766599809985</v>
      </c>
    </row>
    <row r="167" spans="2:14" x14ac:dyDescent="0.25">
      <c r="B167" s="116" t="s">
        <v>81</v>
      </c>
      <c r="C167" s="117">
        <v>0</v>
      </c>
      <c r="D167" s="118">
        <v>-1</v>
      </c>
      <c r="E167" s="117">
        <v>3880</v>
      </c>
      <c r="F167" s="118" t="str">
        <f t="shared" si="39"/>
        <v>-</v>
      </c>
      <c r="G167" s="117">
        <v>15637</v>
      </c>
      <c r="H167" s="118">
        <f t="shared" si="40"/>
        <v>3.0301546391752581</v>
      </c>
      <c r="I167" s="117">
        <v>15901</v>
      </c>
      <c r="J167" s="118">
        <f t="shared" si="41"/>
        <v>1.6883033830018546E-2</v>
      </c>
      <c r="K167" s="117">
        <v>17473</v>
      </c>
      <c r="L167" s="118">
        <f t="shared" si="42"/>
        <v>9.8861706810892347E-2</v>
      </c>
      <c r="M167" s="117">
        <v>12618</v>
      </c>
      <c r="N167" s="118">
        <f t="shared" si="43"/>
        <v>-0.27785726549533563</v>
      </c>
    </row>
    <row r="168" spans="2:14" x14ac:dyDescent="0.25">
      <c r="B168" s="116" t="s">
        <v>83</v>
      </c>
      <c r="C168" s="117">
        <v>0</v>
      </c>
      <c r="D168" s="118">
        <v>-1</v>
      </c>
      <c r="E168" s="117">
        <v>2242</v>
      </c>
      <c r="F168" s="118" t="str">
        <f t="shared" si="39"/>
        <v>-</v>
      </c>
      <c r="G168" s="117">
        <v>13362</v>
      </c>
      <c r="H168" s="118">
        <f t="shared" si="40"/>
        <v>4.9598572702943802</v>
      </c>
      <c r="I168" s="117">
        <v>11816</v>
      </c>
      <c r="J168" s="118">
        <f t="shared" si="41"/>
        <v>-0.1157012423289927</v>
      </c>
      <c r="K168" s="117">
        <v>11749</v>
      </c>
      <c r="L168" s="118">
        <f t="shared" si="42"/>
        <v>-5.6702775897088387E-3</v>
      </c>
      <c r="M168" s="117">
        <v>12238</v>
      </c>
      <c r="N168" s="118">
        <f t="shared" si="43"/>
        <v>4.1620563452208659E-2</v>
      </c>
    </row>
    <row r="169" spans="2:14" x14ac:dyDescent="0.25">
      <c r="B169" s="116" t="s">
        <v>85</v>
      </c>
      <c r="C169" s="117">
        <v>0</v>
      </c>
      <c r="D169" s="118">
        <v>-1</v>
      </c>
      <c r="E169" s="117">
        <v>7315</v>
      </c>
      <c r="F169" s="118" t="str">
        <f t="shared" si="39"/>
        <v>-</v>
      </c>
      <c r="G169" s="117">
        <v>15174</v>
      </c>
      <c r="H169" s="118">
        <f t="shared" si="40"/>
        <v>1.0743677375256322</v>
      </c>
      <c r="I169" s="117">
        <v>13315</v>
      </c>
      <c r="J169" s="118">
        <f t="shared" si="41"/>
        <v>-0.12251219190720974</v>
      </c>
      <c r="K169" s="117">
        <v>14161</v>
      </c>
      <c r="L169" s="118">
        <f t="shared" si="42"/>
        <v>6.353736387532849E-2</v>
      </c>
      <c r="M169" s="117"/>
      <c r="N169" s="118"/>
    </row>
    <row r="170" spans="2:14" x14ac:dyDescent="0.25">
      <c r="B170" s="116" t="s">
        <v>87</v>
      </c>
      <c r="C170" s="117">
        <v>6745</v>
      </c>
      <c r="D170" s="118">
        <v>-0.59416365824308071</v>
      </c>
      <c r="E170" s="117">
        <v>12347</v>
      </c>
      <c r="F170" s="118">
        <f t="shared" si="39"/>
        <v>0.83054114158636017</v>
      </c>
      <c r="G170" s="117">
        <v>18095</v>
      </c>
      <c r="H170" s="118">
        <f t="shared" si="40"/>
        <v>0.46553818741394681</v>
      </c>
      <c r="I170" s="117">
        <v>16431</v>
      </c>
      <c r="J170" s="118">
        <f t="shared" si="41"/>
        <v>-9.1959104725062191E-2</v>
      </c>
      <c r="K170" s="117">
        <v>16901</v>
      </c>
      <c r="L170" s="118">
        <f t="shared" si="42"/>
        <v>2.8604467165723291E-2</v>
      </c>
      <c r="M170" s="117"/>
      <c r="N170" s="118"/>
    </row>
    <row r="171" spans="2:14" x14ac:dyDescent="0.25">
      <c r="B171" s="116" t="s">
        <v>89</v>
      </c>
      <c r="C171" s="117">
        <v>2045</v>
      </c>
      <c r="D171" s="118">
        <v>-0.80853852635521017</v>
      </c>
      <c r="E171" s="117">
        <v>8592</v>
      </c>
      <c r="F171" s="118">
        <f t="shared" si="39"/>
        <v>3.2014669926650363</v>
      </c>
      <c r="G171" s="117">
        <v>11521</v>
      </c>
      <c r="H171" s="118">
        <f t="shared" si="40"/>
        <v>0.34089851024208562</v>
      </c>
      <c r="I171" s="117">
        <v>13438</v>
      </c>
      <c r="J171" s="118">
        <f t="shared" si="41"/>
        <v>0.16639180626681704</v>
      </c>
      <c r="K171" s="117">
        <v>10957</v>
      </c>
      <c r="L171" s="118">
        <f t="shared" si="42"/>
        <v>-0.18462568834648008</v>
      </c>
      <c r="M171" s="117"/>
      <c r="N171" s="118"/>
    </row>
    <row r="172" spans="2:14" x14ac:dyDescent="0.25">
      <c r="B172" s="116" t="s">
        <v>91</v>
      </c>
      <c r="C172" s="117">
        <v>5235</v>
      </c>
      <c r="D172" s="118">
        <v>-0.59702871218535902</v>
      </c>
      <c r="E172" s="117">
        <v>16798</v>
      </c>
      <c r="F172" s="118">
        <f t="shared" si="39"/>
        <v>2.2087870105062084</v>
      </c>
      <c r="G172" s="117">
        <v>17416</v>
      </c>
      <c r="H172" s="118">
        <f t="shared" si="40"/>
        <v>3.6790094058816614E-2</v>
      </c>
      <c r="I172" s="117">
        <v>15664</v>
      </c>
      <c r="J172" s="118">
        <f t="shared" si="41"/>
        <v>-0.10059715204409736</v>
      </c>
      <c r="K172" s="117">
        <v>17244</v>
      </c>
      <c r="L172" s="118">
        <f t="shared" si="42"/>
        <v>0.1008682328907049</v>
      </c>
      <c r="M172" s="117"/>
      <c r="N172" s="118"/>
    </row>
    <row r="173" spans="2:14" x14ac:dyDescent="0.25">
      <c r="B173" s="116" t="s">
        <v>93</v>
      </c>
      <c r="C173" s="117">
        <v>480</v>
      </c>
      <c r="D173" s="118">
        <v>-0.91957104557640745</v>
      </c>
      <c r="E173" s="117">
        <v>13867</v>
      </c>
      <c r="F173" s="118">
        <f t="shared" si="39"/>
        <v>27.889583333333334</v>
      </c>
      <c r="G173" s="117">
        <v>12685</v>
      </c>
      <c r="H173" s="118">
        <f t="shared" si="40"/>
        <v>-8.5238335616932281E-2</v>
      </c>
      <c r="I173" s="117">
        <v>10572</v>
      </c>
      <c r="J173" s="118">
        <f t="shared" si="41"/>
        <v>-0.16657469452108786</v>
      </c>
      <c r="K173" s="117">
        <v>7982</v>
      </c>
      <c r="L173" s="118">
        <f t="shared" si="42"/>
        <v>-0.24498675747256904</v>
      </c>
      <c r="M173" s="117"/>
      <c r="N173" s="118"/>
    </row>
    <row r="174" spans="2:14" x14ac:dyDescent="0.25">
      <c r="B174" s="116" t="s">
        <v>95</v>
      </c>
      <c r="C174" s="117">
        <v>3888</v>
      </c>
      <c r="D174" s="118">
        <v>-0.44433328569386876</v>
      </c>
      <c r="E174" s="117">
        <v>11942</v>
      </c>
      <c r="F174" s="118">
        <f t="shared" si="39"/>
        <v>2.0715020576131686</v>
      </c>
      <c r="G174" s="117">
        <v>11919</v>
      </c>
      <c r="H174" s="118">
        <f t="shared" si="40"/>
        <v>-1.9259755484843932E-3</v>
      </c>
      <c r="I174" s="117">
        <v>10446</v>
      </c>
      <c r="J174" s="118">
        <f t="shared" si="41"/>
        <v>-0.12358419330480741</v>
      </c>
      <c r="K174" s="117">
        <v>9423</v>
      </c>
      <c r="L174" s="118">
        <f t="shared" si="42"/>
        <v>-9.7932222860425022E-2</v>
      </c>
      <c r="M174" s="117"/>
      <c r="N174" s="118"/>
    </row>
    <row r="175" spans="2:14" ht="15.75" x14ac:dyDescent="0.25">
      <c r="B175" s="119" t="s">
        <v>32</v>
      </c>
      <c r="C175" s="120">
        <v>42455</v>
      </c>
      <c r="D175" s="121">
        <v>-0.68012085411612244</v>
      </c>
      <c r="E175" s="120">
        <v>94016</v>
      </c>
      <c r="F175" s="121">
        <f t="shared" si="39"/>
        <v>1.2144859262748793</v>
      </c>
      <c r="G175" s="120">
        <v>171222</v>
      </c>
      <c r="H175" s="121">
        <f t="shared" si="40"/>
        <v>0.82120064669843429</v>
      </c>
      <c r="I175" s="120">
        <v>162316</v>
      </c>
      <c r="J175" s="121">
        <f t="shared" si="41"/>
        <v>-5.2014343951127806E-2</v>
      </c>
      <c r="K175" s="120">
        <v>166671</v>
      </c>
      <c r="L175" s="121">
        <f t="shared" si="42"/>
        <v>2.6830380245939978E-2</v>
      </c>
      <c r="M175" s="120">
        <v>77606</v>
      </c>
      <c r="N175" s="121">
        <v>-0.13773985311600723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2"/>
      <c r="K178" s="122"/>
      <c r="N178" s="81"/>
    </row>
    <row r="180" spans="1:15" ht="48.75" customHeight="1" thickBot="1" x14ac:dyDescent="0.3">
      <c r="B180" s="280" t="s">
        <v>282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$C$7</f>
        <v>2020</v>
      </c>
      <c r="D183" s="305"/>
      <c r="E183" s="306">
        <f>$E$7</f>
        <v>2021</v>
      </c>
      <c r="F183" s="305"/>
      <c r="G183" s="306">
        <f>$G$7</f>
        <v>2022</v>
      </c>
      <c r="H183" s="305"/>
      <c r="I183" s="306">
        <f>$I$7</f>
        <v>2023</v>
      </c>
      <c r="J183" s="305"/>
      <c r="K183" s="306">
        <f>$K$7</f>
        <v>2024</v>
      </c>
      <c r="L183" s="305"/>
      <c r="M183" s="306">
        <f>$M$7</f>
        <v>2025</v>
      </c>
      <c r="N183" s="307"/>
    </row>
    <row r="184" spans="1:15" ht="16.5" thickTop="1" thickBot="1" x14ac:dyDescent="0.3">
      <c r="B184" s="87"/>
      <c r="C184" s="113" t="s">
        <v>71</v>
      </c>
      <c r="D184" s="114" t="str">
        <f>CONCATENATE("var. ",RIGHT(C183,2),"/",RIGHT(C183-1,2))</f>
        <v>var. 20/19</v>
      </c>
      <c r="E184" s="115" t="s">
        <v>71</v>
      </c>
      <c r="F184" s="114" t="str">
        <f>CONCATENATE("var. ",RIGHT(E183,2),"/",RIGHT(E183-1,2))</f>
        <v>var. 21/20</v>
      </c>
      <c r="G184" s="115" t="s">
        <v>71</v>
      </c>
      <c r="H184" s="114" t="str">
        <f>CONCATENATE("var. ",RIGHT(G183,2),"/",RIGHT(G183-1,2))</f>
        <v>var. 22/21</v>
      </c>
      <c r="I184" s="115" t="s">
        <v>71</v>
      </c>
      <c r="J184" s="114" t="s">
        <v>249</v>
      </c>
      <c r="K184" s="115" t="s">
        <v>71</v>
      </c>
      <c r="L184" s="114" t="s">
        <v>249</v>
      </c>
      <c r="M184" s="115" t="s">
        <v>71</v>
      </c>
      <c r="N184" s="114" t="s">
        <v>275</v>
      </c>
    </row>
    <row r="185" spans="1:15" x14ac:dyDescent="0.25">
      <c r="A185" s="122"/>
      <c r="B185" s="116" t="s">
        <v>73</v>
      </c>
      <c r="C185" s="117">
        <v>2917</v>
      </c>
      <c r="D185" s="118">
        <v>-0.1079510703363914</v>
      </c>
      <c r="E185" s="117">
        <v>1104</v>
      </c>
      <c r="F185" s="118">
        <f t="shared" ref="F185:F197" si="44">IFERROR(E185/C185-1,"-")</f>
        <v>-0.62152896811792946</v>
      </c>
      <c r="G185" s="117">
        <v>3577</v>
      </c>
      <c r="H185" s="118">
        <f t="shared" ref="H185:H197" si="45">IFERROR(G185/E185-1,"-")</f>
        <v>2.2400362318840581</v>
      </c>
      <c r="I185" s="117">
        <v>3157</v>
      </c>
      <c r="J185" s="118">
        <f t="shared" ref="J185:J197" si="46">IFERROR(I185/G185-1,"-")</f>
        <v>-0.11741682974559686</v>
      </c>
      <c r="K185" s="117">
        <v>3301</v>
      </c>
      <c r="L185" s="118">
        <f t="shared" ref="L185:L197" si="47">IFERROR(K185/I185-1,"-")</f>
        <v>4.5612923661704219E-2</v>
      </c>
      <c r="M185" s="117">
        <v>2559</v>
      </c>
      <c r="N185" s="118">
        <f t="shared" ref="N185:N190" si="48">IFERROR(M185/K185-1,"-")</f>
        <v>-0.22478036958497427</v>
      </c>
    </row>
    <row r="186" spans="1:15" x14ac:dyDescent="0.25">
      <c r="B186" s="116" t="s">
        <v>75</v>
      </c>
      <c r="C186" s="117">
        <v>2019</v>
      </c>
      <c r="D186" s="118">
        <v>-0.28480340063761955</v>
      </c>
      <c r="E186" s="117">
        <v>155</v>
      </c>
      <c r="F186" s="118">
        <f t="shared" si="44"/>
        <v>-0.92322932144626058</v>
      </c>
      <c r="G186" s="117">
        <v>2176</v>
      </c>
      <c r="H186" s="118">
        <f t="shared" si="45"/>
        <v>13.038709677419355</v>
      </c>
      <c r="I186" s="117">
        <v>3342</v>
      </c>
      <c r="J186" s="118">
        <f t="shared" si="46"/>
        <v>0.53584558823529416</v>
      </c>
      <c r="K186" s="117">
        <v>3536</v>
      </c>
      <c r="L186" s="118">
        <f t="shared" si="47"/>
        <v>5.8049072411729519E-2</v>
      </c>
      <c r="M186" s="117">
        <v>2201</v>
      </c>
      <c r="N186" s="118">
        <f t="shared" si="48"/>
        <v>-0.37754524886877827</v>
      </c>
    </row>
    <row r="187" spans="1:15" x14ac:dyDescent="0.25">
      <c r="B187" s="116" t="s">
        <v>77</v>
      </c>
      <c r="C187" s="117">
        <v>1630</v>
      </c>
      <c r="D187" s="118">
        <v>-0.5214327657075748</v>
      </c>
      <c r="E187" s="117">
        <v>105</v>
      </c>
      <c r="F187" s="118">
        <f t="shared" si="44"/>
        <v>-0.93558282208588961</v>
      </c>
      <c r="G187" s="117">
        <v>2516</v>
      </c>
      <c r="H187" s="118">
        <f t="shared" si="45"/>
        <v>22.961904761904762</v>
      </c>
      <c r="I187" s="117">
        <v>2951</v>
      </c>
      <c r="J187" s="118">
        <f t="shared" si="46"/>
        <v>0.17289348171701113</v>
      </c>
      <c r="K187" s="117">
        <v>4561</v>
      </c>
      <c r="L187" s="118">
        <f t="shared" si="47"/>
        <v>0.54557777024737386</v>
      </c>
      <c r="M187" s="117">
        <v>2940</v>
      </c>
      <c r="N187" s="118">
        <f t="shared" si="48"/>
        <v>-0.35540451655338745</v>
      </c>
    </row>
    <row r="188" spans="1:15" x14ac:dyDescent="0.25">
      <c r="B188" s="116" t="s">
        <v>79</v>
      </c>
      <c r="C188" s="117">
        <v>0</v>
      </c>
      <c r="D188" s="118">
        <v>-1</v>
      </c>
      <c r="E188" s="117">
        <v>172</v>
      </c>
      <c r="F188" s="118" t="str">
        <f t="shared" si="44"/>
        <v>-</v>
      </c>
      <c r="G188" s="117">
        <v>3467</v>
      </c>
      <c r="H188" s="118">
        <f t="shared" si="45"/>
        <v>19.156976744186046</v>
      </c>
      <c r="I188" s="117">
        <v>2782</v>
      </c>
      <c r="J188" s="118">
        <f t="shared" si="46"/>
        <v>-0.19757715604268822</v>
      </c>
      <c r="K188" s="117">
        <v>3507</v>
      </c>
      <c r="L188" s="118">
        <f t="shared" si="47"/>
        <v>0.26060388209920915</v>
      </c>
      <c r="M188" s="117">
        <v>3393</v>
      </c>
      <c r="N188" s="118">
        <f t="shared" si="48"/>
        <v>-3.2506415739948724E-2</v>
      </c>
    </row>
    <row r="189" spans="1:15" x14ac:dyDescent="0.25">
      <c r="B189" s="116" t="s">
        <v>81</v>
      </c>
      <c r="C189" s="117">
        <v>0</v>
      </c>
      <c r="D189" s="118">
        <v>-1</v>
      </c>
      <c r="E189" s="117">
        <v>579</v>
      </c>
      <c r="F189" s="118" t="str">
        <f t="shared" si="44"/>
        <v>-</v>
      </c>
      <c r="G189" s="117">
        <v>1313</v>
      </c>
      <c r="H189" s="118">
        <f t="shared" si="45"/>
        <v>1.2677029360967187</v>
      </c>
      <c r="I189" s="117">
        <v>3918</v>
      </c>
      <c r="J189" s="118">
        <f t="shared" si="46"/>
        <v>1.9840060929169838</v>
      </c>
      <c r="K189" s="117">
        <v>4860</v>
      </c>
      <c r="L189" s="118">
        <f t="shared" si="47"/>
        <v>0.24042879019908114</v>
      </c>
      <c r="M189" s="117">
        <v>2524</v>
      </c>
      <c r="N189" s="118">
        <f t="shared" si="48"/>
        <v>-0.48065843621399174</v>
      </c>
    </row>
    <row r="190" spans="1:15" x14ac:dyDescent="0.25">
      <c r="B190" s="116" t="s">
        <v>122</v>
      </c>
      <c r="C190" s="117">
        <v>0</v>
      </c>
      <c r="D190" s="118">
        <v>-1</v>
      </c>
      <c r="E190" s="117">
        <v>585</v>
      </c>
      <c r="F190" s="118" t="str">
        <f t="shared" si="44"/>
        <v>-</v>
      </c>
      <c r="G190" s="117">
        <v>1664</v>
      </c>
      <c r="H190" s="118">
        <f t="shared" si="45"/>
        <v>1.8444444444444446</v>
      </c>
      <c r="I190" s="117">
        <v>2826</v>
      </c>
      <c r="J190" s="118">
        <f t="shared" si="46"/>
        <v>0.69831730769230771</v>
      </c>
      <c r="K190" s="117">
        <v>4328</v>
      </c>
      <c r="L190" s="118">
        <f t="shared" si="47"/>
        <v>0.53149327671620661</v>
      </c>
      <c r="M190" s="117">
        <v>2367</v>
      </c>
      <c r="N190" s="118">
        <f t="shared" si="48"/>
        <v>-0.45309611829944552</v>
      </c>
    </row>
    <row r="191" spans="1:15" x14ac:dyDescent="0.25">
      <c r="B191" s="116" t="s">
        <v>85</v>
      </c>
      <c r="C191" s="117">
        <v>0</v>
      </c>
      <c r="D191" s="118">
        <v>-1</v>
      </c>
      <c r="E191" s="117">
        <v>1857</v>
      </c>
      <c r="F191" s="118" t="str">
        <f t="shared" si="44"/>
        <v>-</v>
      </c>
      <c r="G191" s="117">
        <v>4163</v>
      </c>
      <c r="H191" s="118">
        <f t="shared" si="45"/>
        <v>1.241787829833064</v>
      </c>
      <c r="I191" s="117">
        <v>4579</v>
      </c>
      <c r="J191" s="118">
        <f t="shared" si="46"/>
        <v>9.9927936584194077E-2</v>
      </c>
      <c r="K191" s="117">
        <v>4658</v>
      </c>
      <c r="L191" s="118">
        <f t="shared" si="47"/>
        <v>1.7252675256606231E-2</v>
      </c>
      <c r="M191" s="117"/>
      <c r="N191" s="118"/>
    </row>
    <row r="192" spans="1:15" x14ac:dyDescent="0.25">
      <c r="B192" s="116" t="s">
        <v>87</v>
      </c>
      <c r="C192" s="117">
        <v>2699</v>
      </c>
      <c r="D192" s="118">
        <v>-0.297501301405518</v>
      </c>
      <c r="E192" s="117">
        <v>2890</v>
      </c>
      <c r="F192" s="118">
        <f t="shared" si="44"/>
        <v>7.076695072248973E-2</v>
      </c>
      <c r="G192" s="117">
        <v>2347</v>
      </c>
      <c r="H192" s="118">
        <f t="shared" si="45"/>
        <v>-0.18788927335640138</v>
      </c>
      <c r="I192" s="117">
        <v>3754</v>
      </c>
      <c r="J192" s="118">
        <f t="shared" si="46"/>
        <v>0.59948870899020035</v>
      </c>
      <c r="K192" s="117">
        <v>3150</v>
      </c>
      <c r="L192" s="118">
        <f t="shared" si="47"/>
        <v>-0.16089504528502929</v>
      </c>
      <c r="M192" s="117"/>
      <c r="N192" s="118"/>
    </row>
    <row r="193" spans="2:15" x14ac:dyDescent="0.25">
      <c r="B193" s="116" t="s">
        <v>89</v>
      </c>
      <c r="C193" s="117">
        <v>1017</v>
      </c>
      <c r="D193" s="118">
        <v>-0.7048752176436448</v>
      </c>
      <c r="E193" s="117">
        <v>3158</v>
      </c>
      <c r="F193" s="118">
        <f t="shared" si="44"/>
        <v>2.105211406096362</v>
      </c>
      <c r="G193" s="117">
        <v>2357</v>
      </c>
      <c r="H193" s="118">
        <f t="shared" si="45"/>
        <v>-0.25364154528182392</v>
      </c>
      <c r="I193" s="117">
        <v>2600</v>
      </c>
      <c r="J193" s="118">
        <f t="shared" si="46"/>
        <v>0.10309715740347891</v>
      </c>
      <c r="K193" s="117">
        <v>1713</v>
      </c>
      <c r="L193" s="118">
        <f t="shared" si="47"/>
        <v>-0.34115384615384614</v>
      </c>
      <c r="M193" s="117"/>
      <c r="N193" s="118"/>
    </row>
    <row r="194" spans="2:15" x14ac:dyDescent="0.25">
      <c r="B194" s="116" t="s">
        <v>91</v>
      </c>
      <c r="C194" s="117">
        <v>641</v>
      </c>
      <c r="D194" s="118">
        <v>-0.73347193347193351</v>
      </c>
      <c r="E194" s="117">
        <v>2408</v>
      </c>
      <c r="F194" s="118">
        <f t="shared" si="44"/>
        <v>2.7566302652106085</v>
      </c>
      <c r="G194" s="117">
        <v>2416</v>
      </c>
      <c r="H194" s="118">
        <f t="shared" si="45"/>
        <v>3.3222591362125353E-3</v>
      </c>
      <c r="I194" s="117">
        <v>3994</v>
      </c>
      <c r="J194" s="118">
        <f t="shared" si="46"/>
        <v>0.6531456953642385</v>
      </c>
      <c r="K194" s="117">
        <v>2226</v>
      </c>
      <c r="L194" s="118">
        <f t="shared" si="47"/>
        <v>-0.44266399599399098</v>
      </c>
      <c r="M194" s="117"/>
      <c r="N194" s="118"/>
    </row>
    <row r="195" spans="2:15" x14ac:dyDescent="0.25">
      <c r="B195" s="116" t="s">
        <v>93</v>
      </c>
      <c r="C195" s="117">
        <v>395</v>
      </c>
      <c r="D195" s="118">
        <v>-0.85887817077527684</v>
      </c>
      <c r="E195" s="117">
        <v>4664</v>
      </c>
      <c r="F195" s="118">
        <f t="shared" si="44"/>
        <v>10.807594936708862</v>
      </c>
      <c r="G195" s="117">
        <v>3088</v>
      </c>
      <c r="H195" s="118">
        <f t="shared" si="45"/>
        <v>-0.33790737564322471</v>
      </c>
      <c r="I195" s="117">
        <v>3416</v>
      </c>
      <c r="J195" s="118">
        <f t="shared" si="46"/>
        <v>0.10621761658031081</v>
      </c>
      <c r="K195" s="117">
        <v>2752</v>
      </c>
      <c r="L195" s="118">
        <f t="shared" si="47"/>
        <v>-0.19437939110070257</v>
      </c>
      <c r="M195" s="117"/>
      <c r="N195" s="118"/>
    </row>
    <row r="196" spans="2:15" x14ac:dyDescent="0.25">
      <c r="B196" s="116" t="s">
        <v>95</v>
      </c>
      <c r="C196" s="117">
        <v>659</v>
      </c>
      <c r="D196" s="118">
        <v>-0.82552290177389465</v>
      </c>
      <c r="E196" s="117">
        <v>3131</v>
      </c>
      <c r="F196" s="118">
        <f t="shared" si="44"/>
        <v>3.7511380880121399</v>
      </c>
      <c r="G196" s="117">
        <v>3054</v>
      </c>
      <c r="H196" s="118">
        <f t="shared" si="45"/>
        <v>-2.459278185883107E-2</v>
      </c>
      <c r="I196" s="117">
        <v>3610</v>
      </c>
      <c r="J196" s="118">
        <f t="shared" si="46"/>
        <v>0.18205631958087753</v>
      </c>
      <c r="K196" s="117">
        <v>3325</v>
      </c>
      <c r="L196" s="118">
        <f t="shared" si="47"/>
        <v>-7.8947368421052655E-2</v>
      </c>
      <c r="M196" s="117"/>
      <c r="N196" s="118"/>
    </row>
    <row r="197" spans="2:15" ht="15.75" x14ac:dyDescent="0.25">
      <c r="B197" s="119" t="s">
        <v>32</v>
      </c>
      <c r="C197" s="120">
        <v>12571</v>
      </c>
      <c r="D197" s="121">
        <v>-0.67927031509121061</v>
      </c>
      <c r="E197" s="120">
        <v>20808</v>
      </c>
      <c r="F197" s="121">
        <f t="shared" si="44"/>
        <v>0.65523824675841214</v>
      </c>
      <c r="G197" s="120">
        <v>32138</v>
      </c>
      <c r="H197" s="121">
        <f t="shared" si="45"/>
        <v>0.5445021145713187</v>
      </c>
      <c r="I197" s="120">
        <v>40929</v>
      </c>
      <c r="J197" s="121">
        <f t="shared" si="46"/>
        <v>0.27353911257701169</v>
      </c>
      <c r="K197" s="120">
        <v>41917</v>
      </c>
      <c r="L197" s="121">
        <f t="shared" si="47"/>
        <v>2.4139363287644544E-2</v>
      </c>
      <c r="M197" s="120">
        <v>15984</v>
      </c>
      <c r="N197" s="121">
        <v>-0.33657078819574149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2"/>
      <c r="K200" s="122"/>
      <c r="N200" s="81"/>
    </row>
    <row r="202" spans="2:15" ht="48.75" customHeight="1" thickBot="1" x14ac:dyDescent="0.3">
      <c r="B202" s="280" t="s">
        <v>283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$C$7</f>
        <v>2020</v>
      </c>
      <c r="D205" s="305"/>
      <c r="E205" s="306">
        <f>$E$7</f>
        <v>2021</v>
      </c>
      <c r="F205" s="305"/>
      <c r="G205" s="306">
        <f>$G$7</f>
        <v>2022</v>
      </c>
      <c r="H205" s="305"/>
      <c r="I205" s="306">
        <f>$I$7</f>
        <v>2023</v>
      </c>
      <c r="J205" s="305"/>
      <c r="K205" s="306">
        <f>$K$7</f>
        <v>2024</v>
      </c>
      <c r="L205" s="305"/>
      <c r="M205" s="306">
        <f>$M$7</f>
        <v>2025</v>
      </c>
      <c r="N205" s="307"/>
    </row>
    <row r="206" spans="2:15" ht="16.5" thickTop="1" thickBot="1" x14ac:dyDescent="0.3">
      <c r="B206" s="87"/>
      <c r="C206" s="113" t="s">
        <v>71</v>
      </c>
      <c r="D206" s="114" t="str">
        <f>CONCATENATE("var. ",RIGHT(C205,2),"/",RIGHT(C205-1,2))</f>
        <v>var. 20/19</v>
      </c>
      <c r="E206" s="115" t="s">
        <v>71</v>
      </c>
      <c r="F206" s="114" t="str">
        <f>CONCATENATE("var. ",RIGHT(E205,2),"/",RIGHT(E205-1,2))</f>
        <v>var. 21/20</v>
      </c>
      <c r="G206" s="115" t="s">
        <v>71</v>
      </c>
      <c r="H206" s="114" t="str">
        <f>CONCATENATE("var. ",RIGHT(G205,2),"/",RIGHT(G205-1,2))</f>
        <v>var. 22/21</v>
      </c>
      <c r="I206" s="115" t="s">
        <v>71</v>
      </c>
      <c r="J206" s="114" t="s">
        <v>249</v>
      </c>
      <c r="K206" s="115" t="s">
        <v>71</v>
      </c>
      <c r="L206" s="114" t="s">
        <v>249</v>
      </c>
      <c r="M206" s="115" t="s">
        <v>71</v>
      </c>
      <c r="N206" s="114" t="s">
        <v>275</v>
      </c>
    </row>
    <row r="207" spans="2:15" x14ac:dyDescent="0.25">
      <c r="B207" s="116" t="s">
        <v>73</v>
      </c>
      <c r="C207" s="117">
        <v>2259</v>
      </c>
      <c r="D207" s="118">
        <v>-9.0945674044265568E-2</v>
      </c>
      <c r="E207" s="117">
        <v>192</v>
      </c>
      <c r="F207" s="118">
        <f t="shared" ref="F207:F219" si="49">IFERROR(E207/C207-1,"-")</f>
        <v>-0.91500664010624166</v>
      </c>
      <c r="G207" s="117">
        <v>5030</v>
      </c>
      <c r="H207" s="118">
        <f t="shared" ref="H207:H219" si="50">IFERROR(G207/E207-1,"-")</f>
        <v>25.197916666666668</v>
      </c>
      <c r="I207" s="117">
        <v>5017</v>
      </c>
      <c r="J207" s="118">
        <f t="shared" ref="J207:J219" si="51">IFERROR(I207/G207-1,"-")</f>
        <v>-2.5844930417494583E-3</v>
      </c>
      <c r="K207" s="117">
        <v>5560</v>
      </c>
      <c r="L207" s="118">
        <f t="shared" ref="L207:L219" si="52">IFERROR(K207/I207-1,"-")</f>
        <v>0.10823201116204895</v>
      </c>
      <c r="M207" s="117">
        <v>4517</v>
      </c>
      <c r="N207" s="118">
        <f t="shared" ref="N207:N212" si="53">IFERROR(M207/K207-1,"-")</f>
        <v>-0.18758992805755392</v>
      </c>
    </row>
    <row r="208" spans="2:15" x14ac:dyDescent="0.25">
      <c r="B208" s="116" t="s">
        <v>75</v>
      </c>
      <c r="C208" s="117">
        <v>1854</v>
      </c>
      <c r="D208" s="118">
        <v>-0.32311062431544357</v>
      </c>
      <c r="E208" s="117">
        <v>123</v>
      </c>
      <c r="F208" s="118">
        <f t="shared" si="49"/>
        <v>-0.93365695792880254</v>
      </c>
      <c r="G208" s="117">
        <v>4398</v>
      </c>
      <c r="H208" s="118">
        <f t="shared" si="50"/>
        <v>34.756097560975611</v>
      </c>
      <c r="I208" s="117">
        <v>4633</v>
      </c>
      <c r="J208" s="118">
        <f t="shared" si="51"/>
        <v>5.3433378808549259E-2</v>
      </c>
      <c r="K208" s="117">
        <v>6436</v>
      </c>
      <c r="L208" s="118">
        <f t="shared" si="52"/>
        <v>0.38916468810705807</v>
      </c>
      <c r="M208" s="117">
        <v>4373</v>
      </c>
      <c r="N208" s="118">
        <f t="shared" si="53"/>
        <v>-0.32054070851460537</v>
      </c>
    </row>
    <row r="209" spans="2:15" x14ac:dyDescent="0.25">
      <c r="B209" s="116" t="s">
        <v>77</v>
      </c>
      <c r="C209" s="117">
        <v>1287</v>
      </c>
      <c r="D209" s="118">
        <v>-0.52421441774491684</v>
      </c>
      <c r="E209" s="117">
        <v>99</v>
      </c>
      <c r="F209" s="118">
        <f t="shared" si="49"/>
        <v>-0.92307692307692313</v>
      </c>
      <c r="G209" s="117">
        <v>3695</v>
      </c>
      <c r="H209" s="118">
        <f t="shared" si="50"/>
        <v>36.323232323232325</v>
      </c>
      <c r="I209" s="117">
        <v>4750</v>
      </c>
      <c r="J209" s="118">
        <f t="shared" si="51"/>
        <v>0.28552097428958056</v>
      </c>
      <c r="K209" s="117">
        <v>4950</v>
      </c>
      <c r="L209" s="118">
        <f t="shared" si="52"/>
        <v>4.2105263157894646E-2</v>
      </c>
      <c r="M209" s="117">
        <v>4108</v>
      </c>
      <c r="N209" s="118">
        <f t="shared" si="53"/>
        <v>-0.17010101010101009</v>
      </c>
    </row>
    <row r="210" spans="2:15" x14ac:dyDescent="0.25">
      <c r="B210" s="116" t="s">
        <v>79</v>
      </c>
      <c r="C210" s="117">
        <v>0</v>
      </c>
      <c r="D210" s="118">
        <v>-1</v>
      </c>
      <c r="E210" s="117">
        <v>71</v>
      </c>
      <c r="F210" s="118" t="str">
        <f t="shared" si="49"/>
        <v>-</v>
      </c>
      <c r="G210" s="117">
        <v>5717</v>
      </c>
      <c r="H210" s="118">
        <f t="shared" si="50"/>
        <v>79.521126760563376</v>
      </c>
      <c r="I210" s="117">
        <v>7114</v>
      </c>
      <c r="J210" s="118">
        <f t="shared" si="51"/>
        <v>0.24435892950848337</v>
      </c>
      <c r="K210" s="117">
        <v>4758</v>
      </c>
      <c r="L210" s="118">
        <f t="shared" si="52"/>
        <v>-0.3311779589541749</v>
      </c>
      <c r="M210" s="117">
        <v>4247</v>
      </c>
      <c r="N210" s="118">
        <f t="shared" si="53"/>
        <v>-0.10739806641445981</v>
      </c>
    </row>
    <row r="211" spans="2:15" x14ac:dyDescent="0.25">
      <c r="B211" s="116" t="s">
        <v>81</v>
      </c>
      <c r="C211" s="117">
        <v>0</v>
      </c>
      <c r="D211" s="118">
        <v>-1</v>
      </c>
      <c r="E211" s="117">
        <v>171</v>
      </c>
      <c r="F211" s="118" t="str">
        <f t="shared" si="49"/>
        <v>-</v>
      </c>
      <c r="G211" s="117">
        <v>5879</v>
      </c>
      <c r="H211" s="118">
        <f t="shared" si="50"/>
        <v>33.380116959064324</v>
      </c>
      <c r="I211" s="117">
        <v>5786</v>
      </c>
      <c r="J211" s="118">
        <f t="shared" si="51"/>
        <v>-1.5819016839598521E-2</v>
      </c>
      <c r="K211" s="117">
        <v>5717</v>
      </c>
      <c r="L211" s="118">
        <f t="shared" si="52"/>
        <v>-1.1925337020394E-2</v>
      </c>
      <c r="M211" s="117">
        <v>3153</v>
      </c>
      <c r="N211" s="118">
        <f t="shared" si="53"/>
        <v>-0.44848696868987226</v>
      </c>
    </row>
    <row r="212" spans="2:15" x14ac:dyDescent="0.25">
      <c r="B212" s="116" t="s">
        <v>83</v>
      </c>
      <c r="C212" s="117">
        <v>0</v>
      </c>
      <c r="D212" s="118">
        <v>-1</v>
      </c>
      <c r="E212" s="117">
        <v>425</v>
      </c>
      <c r="F212" s="118" t="str">
        <f t="shared" si="49"/>
        <v>-</v>
      </c>
      <c r="G212" s="117">
        <v>4085</v>
      </c>
      <c r="H212" s="118">
        <f t="shared" si="50"/>
        <v>8.6117647058823525</v>
      </c>
      <c r="I212" s="117">
        <v>5430</v>
      </c>
      <c r="J212" s="118">
        <f t="shared" si="51"/>
        <v>0.32925336597307231</v>
      </c>
      <c r="K212" s="117">
        <v>5221</v>
      </c>
      <c r="L212" s="118">
        <f t="shared" si="52"/>
        <v>-3.8489871086556215E-2</v>
      </c>
      <c r="M212" s="117">
        <v>3653</v>
      </c>
      <c r="N212" s="118">
        <f t="shared" si="53"/>
        <v>-0.30032560812104958</v>
      </c>
    </row>
    <row r="213" spans="2:15" x14ac:dyDescent="0.25">
      <c r="B213" s="116" t="s">
        <v>85</v>
      </c>
      <c r="C213" s="117">
        <v>0</v>
      </c>
      <c r="D213" s="118">
        <v>-1</v>
      </c>
      <c r="E213" s="117">
        <v>768</v>
      </c>
      <c r="F213" s="118" t="str">
        <f t="shared" si="49"/>
        <v>-</v>
      </c>
      <c r="G213" s="117">
        <v>6948</v>
      </c>
      <c r="H213" s="118">
        <f t="shared" si="50"/>
        <v>8.046875</v>
      </c>
      <c r="I213" s="117">
        <v>8333</v>
      </c>
      <c r="J213" s="118">
        <f t="shared" si="51"/>
        <v>0.19933793897524477</v>
      </c>
      <c r="K213" s="117">
        <v>5284</v>
      </c>
      <c r="L213" s="118">
        <f t="shared" si="52"/>
        <v>-0.36589463578543147</v>
      </c>
      <c r="M213" s="117"/>
      <c r="N213" s="118"/>
    </row>
    <row r="214" spans="2:15" x14ac:dyDescent="0.25">
      <c r="B214" s="116" t="s">
        <v>87</v>
      </c>
      <c r="C214" s="117">
        <v>1357</v>
      </c>
      <c r="D214" s="118">
        <v>-0.6559330628803246</v>
      </c>
      <c r="E214" s="117">
        <v>1257</v>
      </c>
      <c r="F214" s="118">
        <f t="shared" si="49"/>
        <v>-7.3691967575534312E-2</v>
      </c>
      <c r="G214" s="117">
        <v>7259</v>
      </c>
      <c r="H214" s="118">
        <f t="shared" si="50"/>
        <v>4.7748607796340492</v>
      </c>
      <c r="I214" s="117">
        <v>11019</v>
      </c>
      <c r="J214" s="118">
        <f t="shared" si="51"/>
        <v>0.51797768287642931</v>
      </c>
      <c r="K214" s="117">
        <v>4873</v>
      </c>
      <c r="L214" s="118">
        <f t="shared" si="52"/>
        <v>-0.5577638624194573</v>
      </c>
      <c r="M214" s="117"/>
      <c r="N214" s="118"/>
    </row>
    <row r="215" spans="2:15" x14ac:dyDescent="0.25">
      <c r="B215" s="116" t="s">
        <v>89</v>
      </c>
      <c r="C215" s="117">
        <v>57</v>
      </c>
      <c r="D215" s="118">
        <v>-0.98171905067350862</v>
      </c>
      <c r="E215" s="117">
        <v>3326</v>
      </c>
      <c r="F215" s="118">
        <f t="shared" si="49"/>
        <v>57.350877192982459</v>
      </c>
      <c r="G215" s="117">
        <v>5770</v>
      </c>
      <c r="H215" s="118">
        <f t="shared" si="50"/>
        <v>0.73481659651232722</v>
      </c>
      <c r="I215" s="117">
        <v>7531</v>
      </c>
      <c r="J215" s="118">
        <f t="shared" si="51"/>
        <v>0.30519930675909879</v>
      </c>
      <c r="K215" s="117">
        <v>3763</v>
      </c>
      <c r="L215" s="118">
        <f t="shared" si="52"/>
        <v>-0.50033196122692869</v>
      </c>
      <c r="M215" s="117"/>
      <c r="N215" s="118"/>
    </row>
    <row r="216" spans="2:15" x14ac:dyDescent="0.25">
      <c r="B216" s="116" t="s">
        <v>91</v>
      </c>
      <c r="C216" s="117">
        <v>87</v>
      </c>
      <c r="D216" s="118">
        <v>-0.96919263456090654</v>
      </c>
      <c r="E216" s="117">
        <v>6408</v>
      </c>
      <c r="F216" s="118">
        <f t="shared" si="49"/>
        <v>72.65517241379311</v>
      </c>
      <c r="G216" s="117">
        <v>4458</v>
      </c>
      <c r="H216" s="118">
        <f t="shared" si="50"/>
        <v>-0.30430711610486894</v>
      </c>
      <c r="I216" s="117">
        <v>7404</v>
      </c>
      <c r="J216" s="118">
        <f t="shared" si="51"/>
        <v>0.66083445491251691</v>
      </c>
      <c r="K216" s="117">
        <v>5114</v>
      </c>
      <c r="L216" s="118">
        <f t="shared" si="52"/>
        <v>-0.3092922744462453</v>
      </c>
      <c r="M216" s="117"/>
      <c r="N216" s="118"/>
    </row>
    <row r="217" spans="2:15" x14ac:dyDescent="0.25">
      <c r="B217" s="116" t="s">
        <v>93</v>
      </c>
      <c r="C217" s="117">
        <v>659</v>
      </c>
      <c r="D217" s="118">
        <v>-0.72088098263447686</v>
      </c>
      <c r="E217" s="117">
        <v>5144</v>
      </c>
      <c r="F217" s="118">
        <f t="shared" si="49"/>
        <v>6.8057663125948409</v>
      </c>
      <c r="G217" s="117">
        <v>3763</v>
      </c>
      <c r="H217" s="118">
        <f t="shared" si="50"/>
        <v>-0.26846811819595651</v>
      </c>
      <c r="I217" s="117">
        <v>5727</v>
      </c>
      <c r="J217" s="118">
        <f t="shared" si="51"/>
        <v>0.52192399681105495</v>
      </c>
      <c r="K217" s="117">
        <v>3398</v>
      </c>
      <c r="L217" s="118">
        <f t="shared" si="52"/>
        <v>-0.40667015889645541</v>
      </c>
      <c r="M217" s="117"/>
      <c r="N217" s="118"/>
    </row>
    <row r="218" spans="2:15" x14ac:dyDescent="0.25">
      <c r="B218" s="116" t="s">
        <v>95</v>
      </c>
      <c r="C218" s="117">
        <v>515</v>
      </c>
      <c r="D218" s="118">
        <v>-0.84006211180124224</v>
      </c>
      <c r="E218" s="117">
        <v>4373</v>
      </c>
      <c r="F218" s="118">
        <f t="shared" si="49"/>
        <v>7.4912621359223301</v>
      </c>
      <c r="G218" s="117">
        <v>3879</v>
      </c>
      <c r="H218" s="118">
        <f t="shared" si="50"/>
        <v>-0.11296592728104271</v>
      </c>
      <c r="I218" s="117">
        <v>5808</v>
      </c>
      <c r="J218" s="118">
        <f t="shared" si="51"/>
        <v>0.49729311678267596</v>
      </c>
      <c r="K218" s="117">
        <v>3856</v>
      </c>
      <c r="L218" s="118">
        <f t="shared" si="52"/>
        <v>-0.33608815426997241</v>
      </c>
      <c r="M218" s="117"/>
      <c r="N218" s="118"/>
    </row>
    <row r="219" spans="2:15" ht="15.75" x14ac:dyDescent="0.25">
      <c r="B219" s="119" t="s">
        <v>32</v>
      </c>
      <c r="C219" s="120">
        <v>8958</v>
      </c>
      <c r="D219" s="121">
        <v>-0.76939710652319415</v>
      </c>
      <c r="E219" s="120">
        <v>22357</v>
      </c>
      <c r="F219" s="121">
        <f t="shared" si="49"/>
        <v>1.4957579816923419</v>
      </c>
      <c r="G219" s="120">
        <v>60881</v>
      </c>
      <c r="H219" s="121">
        <f t="shared" si="50"/>
        <v>1.7231292212729792</v>
      </c>
      <c r="I219" s="120">
        <v>78552</v>
      </c>
      <c r="J219" s="121">
        <f t="shared" si="51"/>
        <v>0.29025475928450595</v>
      </c>
      <c r="K219" s="120">
        <v>58930</v>
      </c>
      <c r="L219" s="121">
        <f t="shared" si="52"/>
        <v>-0.24979631327019047</v>
      </c>
      <c r="M219" s="120">
        <v>24051</v>
      </c>
      <c r="N219" s="121">
        <v>-0.26318853011457632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2"/>
      <c r="K222" s="122"/>
      <c r="N222" s="81"/>
    </row>
    <row r="224" spans="2:15" ht="48.75" customHeight="1" thickBot="1" x14ac:dyDescent="0.3">
      <c r="B224" s="280" t="s">
        <v>284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3" t="str">
        <f>C226</f>
        <v>Dinamarca</v>
      </c>
      <c r="C226" s="302" t="s">
        <v>130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$C$7</f>
        <v>2020</v>
      </c>
      <c r="D227" s="305"/>
      <c r="E227" s="306">
        <f>$E$7</f>
        <v>2021</v>
      </c>
      <c r="F227" s="305"/>
      <c r="G227" s="306">
        <f>$G$7</f>
        <v>2022</v>
      </c>
      <c r="H227" s="305"/>
      <c r="I227" s="306">
        <f>$I$7</f>
        <v>2023</v>
      </c>
      <c r="J227" s="305"/>
      <c r="K227" s="306">
        <f>$K$7</f>
        <v>2024</v>
      </c>
      <c r="L227" s="305"/>
      <c r="M227" s="306">
        <f>$M$7</f>
        <v>2025</v>
      </c>
      <c r="N227" s="307"/>
    </row>
    <row r="228" spans="2:15" ht="16.5" thickTop="1" thickBot="1" x14ac:dyDescent="0.3">
      <c r="B228" s="87"/>
      <c r="C228" s="113" t="s">
        <v>71</v>
      </c>
      <c r="D228" s="114" t="str">
        <f>CONCATENATE("var. ",RIGHT(C227,2),"/",RIGHT(C227-1,2))</f>
        <v>var. 20/19</v>
      </c>
      <c r="E228" s="115" t="s">
        <v>71</v>
      </c>
      <c r="F228" s="114" t="str">
        <f>CONCATENATE("var. ",RIGHT(E227,2),"/",RIGHT(E227-1,2))</f>
        <v>var. 21/20</v>
      </c>
      <c r="G228" s="115" t="s">
        <v>71</v>
      </c>
      <c r="H228" s="114" t="str">
        <f>CONCATENATE("var. ",RIGHT(G227,2),"/",RIGHT(G227-1,2))</f>
        <v>var. 22/21</v>
      </c>
      <c r="I228" s="115" t="s">
        <v>71</v>
      </c>
      <c r="J228" s="114" t="s">
        <v>249</v>
      </c>
      <c r="K228" s="115" t="s">
        <v>71</v>
      </c>
      <c r="L228" s="114" t="s">
        <v>249</v>
      </c>
      <c r="M228" s="115" t="s">
        <v>71</v>
      </c>
      <c r="N228" s="114" t="s">
        <v>275</v>
      </c>
    </row>
    <row r="229" spans="2:15" x14ac:dyDescent="0.25">
      <c r="B229" s="116" t="s">
        <v>73</v>
      </c>
      <c r="C229" s="117">
        <v>4664</v>
      </c>
      <c r="D229" s="118">
        <v>0.40355100812518807</v>
      </c>
      <c r="E229" s="117">
        <v>95</v>
      </c>
      <c r="F229" s="118">
        <f t="shared" ref="F229:F241" si="54">IFERROR(E229/C229-1,"-")</f>
        <v>-0.97963121783876506</v>
      </c>
      <c r="G229" s="117">
        <v>3368</v>
      </c>
      <c r="H229" s="118">
        <f t="shared" ref="H229:H241" si="55">IFERROR(G229/E229-1,"-")</f>
        <v>34.452631578947368</v>
      </c>
      <c r="I229" s="117">
        <v>6826</v>
      </c>
      <c r="J229" s="118">
        <f t="shared" ref="J229:J241" si="56">IFERROR(I229/G229-1,"-")</f>
        <v>1.0267220902612828</v>
      </c>
      <c r="K229" s="117">
        <v>5393</v>
      </c>
      <c r="L229" s="118">
        <f t="shared" ref="L229:L241" si="57">IFERROR(K229/I229-1,"-")</f>
        <v>-0.20993261060650459</v>
      </c>
      <c r="M229" s="117">
        <v>5194</v>
      </c>
      <c r="N229" s="118">
        <f t="shared" ref="N229:N234" si="58">IFERROR(M229/K229-1,"-")</f>
        <v>-3.6899684776562247E-2</v>
      </c>
    </row>
    <row r="230" spans="2:15" x14ac:dyDescent="0.25">
      <c r="B230" s="116" t="s">
        <v>75</v>
      </c>
      <c r="C230" s="117">
        <v>7381</v>
      </c>
      <c r="D230" s="118">
        <v>1.1106662853874751</v>
      </c>
      <c r="E230" s="117">
        <v>36</v>
      </c>
      <c r="F230" s="118">
        <f t="shared" si="54"/>
        <v>-0.99512261211217989</v>
      </c>
      <c r="G230" s="117">
        <v>3577</v>
      </c>
      <c r="H230" s="118">
        <f t="shared" si="55"/>
        <v>98.361111111111114</v>
      </c>
      <c r="I230" s="117">
        <v>5937</v>
      </c>
      <c r="J230" s="118">
        <f t="shared" si="56"/>
        <v>0.65977075761811577</v>
      </c>
      <c r="K230" s="117">
        <v>5083</v>
      </c>
      <c r="L230" s="118">
        <f t="shared" si="57"/>
        <v>-0.14384369210038739</v>
      </c>
      <c r="M230" s="117">
        <v>4547</v>
      </c>
      <c r="N230" s="118">
        <f t="shared" si="58"/>
        <v>-0.10544953767460163</v>
      </c>
    </row>
    <row r="231" spans="2:15" x14ac:dyDescent="0.25">
      <c r="B231" s="116" t="s">
        <v>77</v>
      </c>
      <c r="C231" s="117">
        <v>3235</v>
      </c>
      <c r="D231" s="118">
        <v>-0.10163843376839765</v>
      </c>
      <c r="E231" s="117">
        <v>3</v>
      </c>
      <c r="F231" s="118">
        <f t="shared" si="54"/>
        <v>-0.9990726429675425</v>
      </c>
      <c r="G231" s="117">
        <v>4011</v>
      </c>
      <c r="H231" s="118">
        <f t="shared" si="55"/>
        <v>1336</v>
      </c>
      <c r="I231" s="117">
        <v>3783</v>
      </c>
      <c r="J231" s="118">
        <f t="shared" si="56"/>
        <v>-5.6843679880329123E-2</v>
      </c>
      <c r="K231" s="117">
        <v>4024</v>
      </c>
      <c r="L231" s="118">
        <f t="shared" si="57"/>
        <v>6.3706053396775042E-2</v>
      </c>
      <c r="M231" s="117">
        <v>5135</v>
      </c>
      <c r="N231" s="118">
        <f t="shared" si="58"/>
        <v>0.27609343936381703</v>
      </c>
    </row>
    <row r="232" spans="2:15" x14ac:dyDescent="0.25">
      <c r="B232" s="116" t="s">
        <v>79</v>
      </c>
      <c r="C232" s="117">
        <v>0</v>
      </c>
      <c r="D232" s="118">
        <v>-1</v>
      </c>
      <c r="E232" s="117">
        <v>0</v>
      </c>
      <c r="F232" s="118" t="str">
        <f t="shared" si="54"/>
        <v>-</v>
      </c>
      <c r="G232" s="117">
        <v>2697</v>
      </c>
      <c r="H232" s="118" t="str">
        <f t="shared" si="55"/>
        <v>-</v>
      </c>
      <c r="I232" s="117">
        <v>1857</v>
      </c>
      <c r="J232" s="118">
        <f t="shared" si="56"/>
        <v>-0.31145717463848721</v>
      </c>
      <c r="K232" s="117">
        <v>1498</v>
      </c>
      <c r="L232" s="118">
        <f t="shared" si="57"/>
        <v>-0.19332256327409802</v>
      </c>
      <c r="M232" s="117">
        <v>2670</v>
      </c>
      <c r="N232" s="118">
        <f t="shared" si="58"/>
        <v>0.78237650200267028</v>
      </c>
    </row>
    <row r="233" spans="2:15" x14ac:dyDescent="0.25">
      <c r="B233" s="116" t="s">
        <v>81</v>
      </c>
      <c r="C233" s="117">
        <v>0</v>
      </c>
      <c r="D233" s="118">
        <v>-1</v>
      </c>
      <c r="E233" s="117">
        <v>46</v>
      </c>
      <c r="F233" s="118" t="str">
        <f t="shared" si="54"/>
        <v>-</v>
      </c>
      <c r="G233" s="117">
        <v>98</v>
      </c>
      <c r="H233" s="118">
        <f t="shared" si="55"/>
        <v>1.1304347826086958</v>
      </c>
      <c r="I233" s="117">
        <v>46</v>
      </c>
      <c r="J233" s="118">
        <f t="shared" si="56"/>
        <v>-0.53061224489795911</v>
      </c>
      <c r="K233" s="117">
        <v>193</v>
      </c>
      <c r="L233" s="118">
        <f t="shared" si="57"/>
        <v>3.1956521739130439</v>
      </c>
      <c r="M233" s="117">
        <v>122</v>
      </c>
      <c r="N233" s="118">
        <f t="shared" si="58"/>
        <v>-0.36787564766839376</v>
      </c>
    </row>
    <row r="234" spans="2:15" x14ac:dyDescent="0.25">
      <c r="B234" s="116" t="s">
        <v>83</v>
      </c>
      <c r="C234" s="117">
        <v>0</v>
      </c>
      <c r="D234" s="118">
        <v>-1</v>
      </c>
      <c r="E234" s="117">
        <v>20</v>
      </c>
      <c r="F234" s="118" t="str">
        <f t="shared" si="54"/>
        <v>-</v>
      </c>
      <c r="G234" s="117">
        <v>86</v>
      </c>
      <c r="H234" s="118">
        <f t="shared" si="55"/>
        <v>3.3</v>
      </c>
      <c r="I234" s="117">
        <v>6</v>
      </c>
      <c r="J234" s="118">
        <f t="shared" si="56"/>
        <v>-0.93023255813953487</v>
      </c>
      <c r="K234" s="117">
        <v>28</v>
      </c>
      <c r="L234" s="118">
        <f t="shared" si="57"/>
        <v>3.666666666666667</v>
      </c>
      <c r="M234" s="117">
        <v>136</v>
      </c>
      <c r="N234" s="118">
        <f t="shared" si="58"/>
        <v>3.8571428571428568</v>
      </c>
    </row>
    <row r="235" spans="2:15" x14ac:dyDescent="0.25">
      <c r="B235" s="116" t="s">
        <v>85</v>
      </c>
      <c r="C235" s="117">
        <v>0</v>
      </c>
      <c r="D235" s="118">
        <v>-1</v>
      </c>
      <c r="E235" s="117">
        <v>222</v>
      </c>
      <c r="F235" s="118" t="str">
        <f t="shared" si="54"/>
        <v>-</v>
      </c>
      <c r="G235" s="117">
        <v>683</v>
      </c>
      <c r="H235" s="118">
        <f t="shared" si="55"/>
        <v>2.0765765765765765</v>
      </c>
      <c r="I235" s="117">
        <v>35</v>
      </c>
      <c r="J235" s="118">
        <f t="shared" si="56"/>
        <v>-0.94875549048316254</v>
      </c>
      <c r="K235" s="117">
        <v>144</v>
      </c>
      <c r="L235" s="118">
        <f t="shared" si="57"/>
        <v>3.1142857142857139</v>
      </c>
      <c r="M235" s="117"/>
      <c r="N235" s="118"/>
    </row>
    <row r="236" spans="2:15" x14ac:dyDescent="0.25">
      <c r="B236" s="116" t="s">
        <v>87</v>
      </c>
      <c r="C236" s="117">
        <v>9</v>
      </c>
      <c r="D236" s="118">
        <v>-0.97280966767371602</v>
      </c>
      <c r="E236" s="117">
        <v>10</v>
      </c>
      <c r="F236" s="118">
        <f t="shared" si="54"/>
        <v>0.11111111111111116</v>
      </c>
      <c r="G236" s="117">
        <v>164</v>
      </c>
      <c r="H236" s="118">
        <f t="shared" si="55"/>
        <v>15.399999999999999</v>
      </c>
      <c r="I236" s="117">
        <v>110</v>
      </c>
      <c r="J236" s="118">
        <f t="shared" si="56"/>
        <v>-0.32926829268292679</v>
      </c>
      <c r="K236" s="117">
        <v>161</v>
      </c>
      <c r="L236" s="118">
        <f t="shared" si="57"/>
        <v>0.46363636363636362</v>
      </c>
      <c r="M236" s="117"/>
      <c r="N236" s="118"/>
    </row>
    <row r="237" spans="2:15" x14ac:dyDescent="0.25">
      <c r="B237" s="116" t="s">
        <v>89</v>
      </c>
      <c r="C237" s="117">
        <v>6</v>
      </c>
      <c r="D237" s="118">
        <v>-0.8666666666666667</v>
      </c>
      <c r="E237" s="117">
        <v>20</v>
      </c>
      <c r="F237" s="118">
        <f t="shared" si="54"/>
        <v>2.3333333333333335</v>
      </c>
      <c r="G237" s="117">
        <v>126</v>
      </c>
      <c r="H237" s="118">
        <f t="shared" si="55"/>
        <v>5.3</v>
      </c>
      <c r="I237" s="117">
        <v>46</v>
      </c>
      <c r="J237" s="118">
        <f t="shared" si="56"/>
        <v>-0.63492063492063489</v>
      </c>
      <c r="K237" s="117">
        <v>94</v>
      </c>
      <c r="L237" s="118">
        <f t="shared" si="57"/>
        <v>1.0434782608695654</v>
      </c>
      <c r="M237" s="117"/>
      <c r="N237" s="118"/>
    </row>
    <row r="238" spans="2:15" x14ac:dyDescent="0.25">
      <c r="B238" s="116" t="s">
        <v>91</v>
      </c>
      <c r="C238" s="117">
        <v>3</v>
      </c>
      <c r="D238" s="118">
        <v>-0.99818840579710144</v>
      </c>
      <c r="E238" s="117">
        <v>1715</v>
      </c>
      <c r="F238" s="118">
        <f t="shared" si="54"/>
        <v>570.66666666666663</v>
      </c>
      <c r="G238" s="117">
        <v>539</v>
      </c>
      <c r="H238" s="118">
        <f t="shared" si="55"/>
        <v>-0.68571428571428572</v>
      </c>
      <c r="I238" s="117">
        <v>545</v>
      </c>
      <c r="J238" s="118">
        <f t="shared" si="56"/>
        <v>1.1131725417439675E-2</v>
      </c>
      <c r="K238" s="117">
        <v>1114</v>
      </c>
      <c r="L238" s="118">
        <f t="shared" si="57"/>
        <v>1.0440366972477064</v>
      </c>
      <c r="M238" s="117"/>
      <c r="N238" s="118"/>
    </row>
    <row r="239" spans="2:15" x14ac:dyDescent="0.25">
      <c r="B239" s="116" t="s">
        <v>93</v>
      </c>
      <c r="C239" s="117">
        <v>11</v>
      </c>
      <c r="D239" s="118">
        <v>-0.99543757776856079</v>
      </c>
      <c r="E239" s="117">
        <v>3877</v>
      </c>
      <c r="F239" s="118">
        <f t="shared" si="54"/>
        <v>351.45454545454544</v>
      </c>
      <c r="G239" s="117">
        <v>5248</v>
      </c>
      <c r="H239" s="118">
        <f t="shared" si="55"/>
        <v>0.35362393603301512</v>
      </c>
      <c r="I239" s="117">
        <v>4889</v>
      </c>
      <c r="J239" s="118">
        <f t="shared" si="56"/>
        <v>-6.8407012195121908E-2</v>
      </c>
      <c r="K239" s="117">
        <v>3947</v>
      </c>
      <c r="L239" s="118">
        <f t="shared" si="57"/>
        <v>-0.19267743914911029</v>
      </c>
      <c r="M239" s="117"/>
      <c r="N239" s="118"/>
    </row>
    <row r="240" spans="2:15" x14ac:dyDescent="0.25">
      <c r="B240" s="116" t="s">
        <v>95</v>
      </c>
      <c r="C240" s="117">
        <v>51</v>
      </c>
      <c r="D240" s="118">
        <v>-0.97949336550060317</v>
      </c>
      <c r="E240" s="117">
        <v>3914</v>
      </c>
      <c r="F240" s="118">
        <f t="shared" si="54"/>
        <v>75.745098039215691</v>
      </c>
      <c r="G240" s="117">
        <v>4094</v>
      </c>
      <c r="H240" s="118">
        <f t="shared" si="55"/>
        <v>4.598875830352589E-2</v>
      </c>
      <c r="I240" s="117">
        <v>4075</v>
      </c>
      <c r="J240" s="118">
        <f t="shared" si="56"/>
        <v>-4.6409379579872567E-3</v>
      </c>
      <c r="K240" s="117">
        <v>4912</v>
      </c>
      <c r="L240" s="118">
        <f t="shared" si="57"/>
        <v>0.20539877300613507</v>
      </c>
      <c r="M240" s="117"/>
      <c r="N240" s="118"/>
    </row>
    <row r="241" spans="2:15" ht="15.75" x14ac:dyDescent="0.25">
      <c r="B241" s="119" t="s">
        <v>32</v>
      </c>
      <c r="C241" s="120">
        <v>15372</v>
      </c>
      <c r="D241" s="121">
        <v>-0.17713184519030034</v>
      </c>
      <c r="E241" s="120">
        <v>9958</v>
      </c>
      <c r="F241" s="121">
        <f t="shared" si="54"/>
        <v>-0.35219880301847517</v>
      </c>
      <c r="G241" s="120">
        <v>24691</v>
      </c>
      <c r="H241" s="121">
        <f t="shared" si="55"/>
        <v>1.4795139586262303</v>
      </c>
      <c r="I241" s="120">
        <v>28155</v>
      </c>
      <c r="J241" s="121">
        <f t="shared" si="56"/>
        <v>0.14029403426349685</v>
      </c>
      <c r="K241" s="120">
        <v>26591</v>
      </c>
      <c r="L241" s="121">
        <f t="shared" si="57"/>
        <v>-5.554963594388207E-2</v>
      </c>
      <c r="M241" s="120">
        <v>17804</v>
      </c>
      <c r="N241" s="121">
        <v>9.7724890560453748E-2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N244" s="81"/>
    </row>
    <row r="250" spans="2:15" ht="48.75" customHeight="1" thickBot="1" x14ac:dyDescent="0.3">
      <c r="B250" s="280" t="s">
        <v>285</v>
      </c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3" t="str">
        <f>C252</f>
        <v>Suecia</v>
      </c>
      <c r="C252" s="302" t="s">
        <v>133</v>
      </c>
      <c r="D252" s="303"/>
      <c r="E252" s="303"/>
      <c r="F252" s="303"/>
      <c r="G252" s="303"/>
      <c r="H252" s="303"/>
      <c r="I252" s="303"/>
      <c r="J252" s="303"/>
      <c r="K252" s="303"/>
      <c r="L252" s="303"/>
      <c r="M252" s="303"/>
      <c r="N252" s="303"/>
    </row>
    <row r="253" spans="2:15" ht="22.5" thickTop="1" thickBot="1" x14ac:dyDescent="0.3">
      <c r="B253" s="111"/>
      <c r="C253" s="304">
        <f>$C$7</f>
        <v>2020</v>
      </c>
      <c r="D253" s="305"/>
      <c r="E253" s="306">
        <f>$E$7</f>
        <v>2021</v>
      </c>
      <c r="F253" s="305"/>
      <c r="G253" s="306">
        <f>$G$7</f>
        <v>2022</v>
      </c>
      <c r="H253" s="305"/>
      <c r="I253" s="306">
        <f>$I$7</f>
        <v>2023</v>
      </c>
      <c r="J253" s="305"/>
      <c r="K253" s="306">
        <f>$K$7</f>
        <v>2024</v>
      </c>
      <c r="L253" s="305"/>
      <c r="M253" s="306">
        <f>$M$7</f>
        <v>2025</v>
      </c>
      <c r="N253" s="307"/>
    </row>
    <row r="254" spans="2:15" ht="16.5" thickTop="1" thickBot="1" x14ac:dyDescent="0.3">
      <c r="B254" s="87"/>
      <c r="C254" s="113" t="s">
        <v>71</v>
      </c>
      <c r="D254" s="114" t="str">
        <f>CONCATENATE("var. ",RIGHT(C253,2),"/",RIGHT(C253-1,2))</f>
        <v>var. 20/19</v>
      </c>
      <c r="E254" s="115" t="s">
        <v>71</v>
      </c>
      <c r="F254" s="114" t="str">
        <f>CONCATENATE("var. ",RIGHT(E253,2),"/",RIGHT(E253-1,2))</f>
        <v>var. 21/20</v>
      </c>
      <c r="G254" s="115" t="s">
        <v>71</v>
      </c>
      <c r="H254" s="114" t="str">
        <f>CONCATENATE("var. ",RIGHT(G253,2),"/",RIGHT(G253-1,2))</f>
        <v>var. 22/21</v>
      </c>
      <c r="I254" s="115" t="s">
        <v>71</v>
      </c>
      <c r="J254" s="114" t="s">
        <v>249</v>
      </c>
      <c r="K254" s="115" t="s">
        <v>71</v>
      </c>
      <c r="L254" s="114" t="s">
        <v>249</v>
      </c>
      <c r="M254" s="115" t="s">
        <v>71</v>
      </c>
      <c r="N254" s="114" t="s">
        <v>275</v>
      </c>
    </row>
    <row r="255" spans="2:15" x14ac:dyDescent="0.25">
      <c r="B255" s="116" t="s">
        <v>73</v>
      </c>
      <c r="C255" s="117">
        <v>9860</v>
      </c>
      <c r="D255" s="118">
        <v>-0.18512396694214872</v>
      </c>
      <c r="E255" s="117">
        <v>61</v>
      </c>
      <c r="F255" s="118">
        <f t="shared" ref="F255:H267" si="59">IFERROR(E255/C255-1,"-")</f>
        <v>-0.9938133874239351</v>
      </c>
      <c r="G255" s="117">
        <v>1650</v>
      </c>
      <c r="H255" s="118">
        <f t="shared" si="59"/>
        <v>26.049180327868854</v>
      </c>
      <c r="I255" s="117">
        <v>4002</v>
      </c>
      <c r="J255" s="118">
        <f t="shared" ref="J255:J267" si="60">IFERROR(I255/G255-1,"-")</f>
        <v>1.4254545454545453</v>
      </c>
      <c r="K255" s="117">
        <v>3362</v>
      </c>
      <c r="L255" s="118">
        <f t="shared" ref="L255:L267" si="61">IFERROR(K255/I255-1,"-")</f>
        <v>-0.15992003998001003</v>
      </c>
      <c r="M255" s="117">
        <v>2656</v>
      </c>
      <c r="N255" s="118">
        <f t="shared" ref="N255:N260" si="62">IFERROR(M255/K255-1,"-")</f>
        <v>-0.20999405116002379</v>
      </c>
    </row>
    <row r="256" spans="2:15" x14ac:dyDescent="0.25">
      <c r="B256" s="116" t="s">
        <v>75</v>
      </c>
      <c r="C256" s="117">
        <v>14874</v>
      </c>
      <c r="D256" s="118">
        <v>0.75649504015115721</v>
      </c>
      <c r="E256" s="117">
        <v>35</v>
      </c>
      <c r="F256" s="118">
        <f t="shared" si="59"/>
        <v>-0.99764690063197525</v>
      </c>
      <c r="G256" s="117">
        <v>1120</v>
      </c>
      <c r="H256" s="118">
        <f t="shared" si="59"/>
        <v>31</v>
      </c>
      <c r="I256" s="117">
        <v>3629</v>
      </c>
      <c r="J256" s="118">
        <f t="shared" si="60"/>
        <v>2.2401785714285714</v>
      </c>
      <c r="K256" s="117">
        <v>3238</v>
      </c>
      <c r="L256" s="118">
        <f t="shared" si="61"/>
        <v>-0.10774317993937721</v>
      </c>
      <c r="M256" s="117">
        <v>2572</v>
      </c>
      <c r="N256" s="118">
        <f t="shared" si="62"/>
        <v>-0.2056825200741198</v>
      </c>
    </row>
    <row r="257" spans="2:14" x14ac:dyDescent="0.25">
      <c r="B257" s="116" t="s">
        <v>77</v>
      </c>
      <c r="C257" s="117">
        <v>4046</v>
      </c>
      <c r="D257" s="118">
        <v>-0.47631374579342478</v>
      </c>
      <c r="E257" s="117">
        <v>64</v>
      </c>
      <c r="F257" s="118">
        <f t="shared" si="59"/>
        <v>-0.98418190805734063</v>
      </c>
      <c r="G257" s="117">
        <v>2215</v>
      </c>
      <c r="H257" s="118">
        <f t="shared" si="59"/>
        <v>33.609375</v>
      </c>
      <c r="I257" s="117">
        <v>2337</v>
      </c>
      <c r="J257" s="118">
        <f t="shared" si="60"/>
        <v>5.5079006772009054E-2</v>
      </c>
      <c r="K257" s="117">
        <v>2853</v>
      </c>
      <c r="L257" s="118">
        <f t="shared" si="61"/>
        <v>0.22079589216944795</v>
      </c>
      <c r="M257" s="117">
        <v>2401</v>
      </c>
      <c r="N257" s="118">
        <f t="shared" si="62"/>
        <v>-0.15842972309849279</v>
      </c>
    </row>
    <row r="258" spans="2:14" x14ac:dyDescent="0.25">
      <c r="B258" s="116" t="s">
        <v>79</v>
      </c>
      <c r="C258" s="117">
        <v>0</v>
      </c>
      <c r="D258" s="118">
        <v>-1</v>
      </c>
      <c r="E258" s="117">
        <v>0</v>
      </c>
      <c r="F258" s="118" t="str">
        <f t="shared" si="59"/>
        <v>-</v>
      </c>
      <c r="G258" s="117">
        <v>1354</v>
      </c>
      <c r="H258" s="118" t="str">
        <f t="shared" si="59"/>
        <v>-</v>
      </c>
      <c r="I258" s="117">
        <v>2417</v>
      </c>
      <c r="J258" s="118">
        <f t="shared" si="60"/>
        <v>0.78508124076809449</v>
      </c>
      <c r="K258" s="117">
        <v>920</v>
      </c>
      <c r="L258" s="118">
        <f t="shared" si="61"/>
        <v>-0.61936284650393048</v>
      </c>
      <c r="M258" s="117">
        <v>897</v>
      </c>
      <c r="N258" s="118">
        <f t="shared" si="62"/>
        <v>-2.5000000000000022E-2</v>
      </c>
    </row>
    <row r="259" spans="2:14" x14ac:dyDescent="0.25">
      <c r="B259" s="116" t="s">
        <v>81</v>
      </c>
      <c r="C259" s="117">
        <v>0</v>
      </c>
      <c r="D259" s="118">
        <v>-1</v>
      </c>
      <c r="E259" s="117">
        <v>11</v>
      </c>
      <c r="F259" s="118" t="str">
        <f t="shared" si="59"/>
        <v>-</v>
      </c>
      <c r="G259" s="117">
        <v>12</v>
      </c>
      <c r="H259" s="118">
        <f t="shared" si="59"/>
        <v>9.0909090909090828E-2</v>
      </c>
      <c r="I259" s="117">
        <v>133</v>
      </c>
      <c r="J259" s="118">
        <f t="shared" si="60"/>
        <v>10.083333333333334</v>
      </c>
      <c r="K259" s="117">
        <v>71</v>
      </c>
      <c r="L259" s="118">
        <f t="shared" si="61"/>
        <v>-0.46616541353383456</v>
      </c>
      <c r="M259" s="117">
        <v>79</v>
      </c>
      <c r="N259" s="118">
        <f t="shared" si="62"/>
        <v>0.11267605633802824</v>
      </c>
    </row>
    <row r="260" spans="2:14" x14ac:dyDescent="0.25">
      <c r="B260" s="116" t="s">
        <v>83</v>
      </c>
      <c r="C260" s="117">
        <v>0</v>
      </c>
      <c r="D260" s="118">
        <v>-1</v>
      </c>
      <c r="E260" s="117">
        <v>11</v>
      </c>
      <c r="F260" s="118" t="str">
        <f t="shared" si="59"/>
        <v>-</v>
      </c>
      <c r="G260" s="117">
        <v>46</v>
      </c>
      <c r="H260" s="118">
        <f t="shared" si="59"/>
        <v>3.1818181818181817</v>
      </c>
      <c r="I260" s="117">
        <v>42</v>
      </c>
      <c r="J260" s="118">
        <f t="shared" si="60"/>
        <v>-8.6956521739130488E-2</v>
      </c>
      <c r="K260" s="117">
        <v>24</v>
      </c>
      <c r="L260" s="118">
        <f t="shared" si="61"/>
        <v>-0.4285714285714286</v>
      </c>
      <c r="M260" s="117">
        <v>166</v>
      </c>
      <c r="N260" s="118">
        <f t="shared" si="62"/>
        <v>5.916666666666667</v>
      </c>
    </row>
    <row r="261" spans="2:14" x14ac:dyDescent="0.25">
      <c r="B261" s="116" t="s">
        <v>85</v>
      </c>
      <c r="C261" s="117">
        <v>0</v>
      </c>
      <c r="D261" s="118">
        <v>-1</v>
      </c>
      <c r="E261" s="117">
        <v>24</v>
      </c>
      <c r="F261" s="118" t="str">
        <f t="shared" si="59"/>
        <v>-</v>
      </c>
      <c r="G261" s="117">
        <v>101</v>
      </c>
      <c r="H261" s="118">
        <f t="shared" si="59"/>
        <v>3.208333333333333</v>
      </c>
      <c r="I261" s="117">
        <v>112</v>
      </c>
      <c r="J261" s="118">
        <f t="shared" si="60"/>
        <v>0.10891089108910901</v>
      </c>
      <c r="K261" s="117">
        <v>146</v>
      </c>
      <c r="L261" s="118">
        <f t="shared" si="61"/>
        <v>0.3035714285714286</v>
      </c>
      <c r="M261" s="117"/>
      <c r="N261" s="118"/>
    </row>
    <row r="262" spans="2:14" x14ac:dyDescent="0.25">
      <c r="B262" s="116" t="s">
        <v>87</v>
      </c>
      <c r="C262" s="117">
        <v>17</v>
      </c>
      <c r="D262" s="118">
        <v>-0.90555555555555556</v>
      </c>
      <c r="E262" s="117">
        <v>0</v>
      </c>
      <c r="F262" s="118">
        <f t="shared" si="59"/>
        <v>-1</v>
      </c>
      <c r="G262" s="117">
        <v>101</v>
      </c>
      <c r="H262" s="118" t="str">
        <f t="shared" si="59"/>
        <v>-</v>
      </c>
      <c r="I262" s="117">
        <v>188</v>
      </c>
      <c r="J262" s="118">
        <f t="shared" si="60"/>
        <v>0.86138613861386149</v>
      </c>
      <c r="K262" s="117">
        <v>3</v>
      </c>
      <c r="L262" s="118">
        <f t="shared" si="61"/>
        <v>-0.98404255319148937</v>
      </c>
      <c r="M262" s="117"/>
      <c r="N262" s="118"/>
    </row>
    <row r="263" spans="2:14" x14ac:dyDescent="0.25">
      <c r="B263" s="116" t="s">
        <v>89</v>
      </c>
      <c r="C263" s="117">
        <v>0</v>
      </c>
      <c r="D263" s="118">
        <v>-1</v>
      </c>
      <c r="E263" s="117">
        <v>0</v>
      </c>
      <c r="F263" s="118" t="str">
        <f t="shared" si="59"/>
        <v>-</v>
      </c>
      <c r="G263" s="117">
        <v>15</v>
      </c>
      <c r="H263" s="118" t="str">
        <f t="shared" si="59"/>
        <v>-</v>
      </c>
      <c r="I263" s="117">
        <v>53</v>
      </c>
      <c r="J263" s="118">
        <f t="shared" si="60"/>
        <v>2.5333333333333332</v>
      </c>
      <c r="K263" s="117">
        <v>102</v>
      </c>
      <c r="L263" s="118">
        <f t="shared" si="61"/>
        <v>0.92452830188679247</v>
      </c>
      <c r="M263" s="117"/>
      <c r="N263" s="118"/>
    </row>
    <row r="264" spans="2:14" x14ac:dyDescent="0.25">
      <c r="B264" s="116" t="s">
        <v>91</v>
      </c>
      <c r="C264" s="117">
        <v>331</v>
      </c>
      <c r="D264" s="118">
        <v>-0.79780085522296884</v>
      </c>
      <c r="E264" s="117">
        <v>446</v>
      </c>
      <c r="F264" s="118">
        <f t="shared" si="59"/>
        <v>0.34743202416918439</v>
      </c>
      <c r="G264" s="117">
        <v>612</v>
      </c>
      <c r="H264" s="118">
        <f t="shared" si="59"/>
        <v>0.37219730941704032</v>
      </c>
      <c r="I264" s="117">
        <v>560</v>
      </c>
      <c r="J264" s="118">
        <f t="shared" si="60"/>
        <v>-8.496732026143794E-2</v>
      </c>
      <c r="K264" s="117">
        <v>1129</v>
      </c>
      <c r="L264" s="118">
        <f t="shared" si="61"/>
        <v>1.0160714285714287</v>
      </c>
      <c r="M264" s="117"/>
      <c r="N264" s="118"/>
    </row>
    <row r="265" spans="2:14" x14ac:dyDescent="0.25">
      <c r="B265" s="116" t="s">
        <v>93</v>
      </c>
      <c r="C265" s="117">
        <v>300</v>
      </c>
      <c r="D265" s="118">
        <v>-0.95227489659560927</v>
      </c>
      <c r="E265" s="117">
        <v>2974</v>
      </c>
      <c r="F265" s="118">
        <f t="shared" si="59"/>
        <v>8.913333333333334</v>
      </c>
      <c r="G265" s="117">
        <v>2952</v>
      </c>
      <c r="H265" s="118">
        <f t="shared" si="59"/>
        <v>-7.3974445191661298E-3</v>
      </c>
      <c r="I265" s="117">
        <v>3991</v>
      </c>
      <c r="J265" s="118">
        <f t="shared" si="60"/>
        <v>0.35196476964769641</v>
      </c>
      <c r="K265" s="117">
        <v>3568</v>
      </c>
      <c r="L265" s="118">
        <f t="shared" si="61"/>
        <v>-0.10598847406664991</v>
      </c>
      <c r="M265" s="117"/>
      <c r="N265" s="118"/>
    </row>
    <row r="266" spans="2:14" x14ac:dyDescent="0.25">
      <c r="B266" s="116" t="s">
        <v>95</v>
      </c>
      <c r="C266" s="117">
        <v>55</v>
      </c>
      <c r="D266" s="118">
        <v>-0.99095394736842102</v>
      </c>
      <c r="E266" s="117">
        <v>2732</v>
      </c>
      <c r="F266" s="118">
        <f t="shared" si="59"/>
        <v>48.672727272727272</v>
      </c>
      <c r="G266" s="117">
        <v>4086</v>
      </c>
      <c r="H266" s="118">
        <f t="shared" si="59"/>
        <v>0.49560761346998539</v>
      </c>
      <c r="I266" s="117">
        <v>3911</v>
      </c>
      <c r="J266" s="118">
        <f t="shared" si="60"/>
        <v>-4.2829172785119884E-2</v>
      </c>
      <c r="K266" s="117">
        <v>3681</v>
      </c>
      <c r="L266" s="118">
        <f t="shared" si="61"/>
        <v>-5.8808488877524878E-2</v>
      </c>
      <c r="M266" s="117"/>
      <c r="N266" s="118"/>
    </row>
    <row r="267" spans="2:14" ht="15.75" x14ac:dyDescent="0.25">
      <c r="B267" s="119" t="s">
        <v>32</v>
      </c>
      <c r="C267" s="120">
        <v>29519</v>
      </c>
      <c r="D267" s="121">
        <v>-0.38350528382273086</v>
      </c>
      <c r="E267" s="120">
        <v>6358</v>
      </c>
      <c r="F267" s="121">
        <f t="shared" si="59"/>
        <v>-0.78461329990853346</v>
      </c>
      <c r="G267" s="120">
        <v>14264</v>
      </c>
      <c r="H267" s="121">
        <f t="shared" si="59"/>
        <v>1.2434727901855931</v>
      </c>
      <c r="I267" s="120">
        <v>21375</v>
      </c>
      <c r="J267" s="121">
        <f t="shared" si="60"/>
        <v>0.49852776219854178</v>
      </c>
      <c r="K267" s="120">
        <v>19097</v>
      </c>
      <c r="L267" s="121">
        <f t="shared" si="61"/>
        <v>-0.10657309941520465</v>
      </c>
      <c r="M267" s="120">
        <v>8771</v>
      </c>
      <c r="N267" s="121">
        <v>-0.16211310661062284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2"/>
      <c r="K270" s="122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2CA6B-B9EC-459C-AA77-9708C644C0BE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0" t="s">
        <v>273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",RIGHT(E7,2),"/",RIGHT(C7,2))</f>
        <v>var 21/20</v>
      </c>
      <c r="G8" s="115" t="s">
        <v>71</v>
      </c>
      <c r="H8" s="114" t="str">
        <f>CONCATENATE("var ",RIGHT(G7,2),"/",RIGHT(E7,2))</f>
        <v>var 22/21</v>
      </c>
      <c r="I8" s="115" t="s">
        <v>71</v>
      </c>
      <c r="J8" s="114" t="str">
        <f>CONCATENATE("var ",RIGHT(I7,2),"/",RIGHT(G7,2))</f>
        <v>var 23/22</v>
      </c>
      <c r="K8" s="115" t="s">
        <v>71</v>
      </c>
      <c r="L8" s="114" t="str">
        <f>CONCATENATE("var ",RIGHT(K7,2),"/",RIGHT(I7,2))</f>
        <v>var 24/23</v>
      </c>
      <c r="M8" s="115" t="s">
        <v>71</v>
      </c>
      <c r="N8" s="114" t="str">
        <f>CONCATENATE("var ",RIGHT(M7,2),"/",RIGHT(K7,2))</f>
        <v>var 25/24</v>
      </c>
    </row>
    <row r="9" spans="1:15" x14ac:dyDescent="0.25">
      <c r="A9" s="1" t="s">
        <v>72</v>
      </c>
      <c r="B9" s="116" t="s">
        <v>73</v>
      </c>
      <c r="C9" s="117">
        <v>157800</v>
      </c>
      <c r="D9" s="118">
        <v>9.3902719852620997E-3</v>
      </c>
      <c r="E9" s="117">
        <v>26469</v>
      </c>
      <c r="F9" s="118">
        <f t="shared" ref="F9:L21" si="0">IFERROR(E9/C9-1,"-")</f>
        <v>-0.83226235741444865</v>
      </c>
      <c r="G9" s="117">
        <v>114870</v>
      </c>
      <c r="H9" s="118">
        <f t="shared" si="0"/>
        <v>3.3397937209565907</v>
      </c>
      <c r="I9" s="117">
        <v>163920</v>
      </c>
      <c r="J9" s="118">
        <f t="shared" si="0"/>
        <v>0.4270044398015147</v>
      </c>
      <c r="K9" s="117">
        <v>173408</v>
      </c>
      <c r="L9" s="118">
        <f t="shared" si="0"/>
        <v>5.7881893606637425E-2</v>
      </c>
      <c r="M9" s="117">
        <v>169944</v>
      </c>
      <c r="N9" s="118">
        <f t="shared" ref="N9:N14" si="1">IFERROR(M9/K9-1,"-")</f>
        <v>-1.9976010334009975E-2</v>
      </c>
    </row>
    <row r="10" spans="1:15" x14ac:dyDescent="0.25">
      <c r="A10" s="1" t="s">
        <v>74</v>
      </c>
      <c r="B10" s="116" t="s">
        <v>75</v>
      </c>
      <c r="C10" s="117">
        <v>172884</v>
      </c>
      <c r="D10" s="118">
        <v>0.19373593139353429</v>
      </c>
      <c r="E10" s="117">
        <v>18511</v>
      </c>
      <c r="F10" s="118">
        <f t="shared" si="0"/>
        <v>-0.89292820619606206</v>
      </c>
      <c r="G10" s="117">
        <v>141290</v>
      </c>
      <c r="H10" s="118">
        <f t="shared" si="0"/>
        <v>6.6327589001134459</v>
      </c>
      <c r="I10" s="117">
        <v>156374</v>
      </c>
      <c r="J10" s="118">
        <f t="shared" si="0"/>
        <v>0.10675914785193563</v>
      </c>
      <c r="K10" s="117">
        <v>166759</v>
      </c>
      <c r="L10" s="118">
        <f t="shared" si="0"/>
        <v>6.6411295995497888E-2</v>
      </c>
      <c r="M10" s="117">
        <v>168166</v>
      </c>
      <c r="N10" s="118">
        <f t="shared" si="1"/>
        <v>8.437325721550204E-3</v>
      </c>
    </row>
    <row r="11" spans="1:15" x14ac:dyDescent="0.25">
      <c r="A11" s="1" t="s">
        <v>76</v>
      </c>
      <c r="B11" s="116" t="s">
        <v>77</v>
      </c>
      <c r="C11" s="117">
        <v>82007</v>
      </c>
      <c r="D11" s="118">
        <v>-0.47045111131200679</v>
      </c>
      <c r="E11" s="117">
        <v>22143</v>
      </c>
      <c r="F11" s="118">
        <f t="shared" si="0"/>
        <v>-0.72998646457009775</v>
      </c>
      <c r="G11" s="117">
        <v>148905</v>
      </c>
      <c r="H11" s="118">
        <f t="shared" si="0"/>
        <v>5.724698550331933</v>
      </c>
      <c r="I11" s="117">
        <v>146134</v>
      </c>
      <c r="J11" s="118">
        <f t="shared" si="0"/>
        <v>-1.8609180349887566E-2</v>
      </c>
      <c r="K11" s="117">
        <v>176870</v>
      </c>
      <c r="L11" s="118">
        <f t="shared" si="0"/>
        <v>0.21032750762998353</v>
      </c>
      <c r="M11" s="117">
        <v>166403</v>
      </c>
      <c r="N11" s="118">
        <f t="shared" si="1"/>
        <v>-5.9179058065245704E-2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22148</v>
      </c>
      <c r="F12" s="118" t="str">
        <f t="shared" si="0"/>
        <v>-</v>
      </c>
      <c r="G12" s="117">
        <v>152510</v>
      </c>
      <c r="H12" s="118">
        <f t="shared" si="0"/>
        <v>5.885949069893444</v>
      </c>
      <c r="I12" s="117">
        <v>144835</v>
      </c>
      <c r="J12" s="118">
        <f t="shared" si="0"/>
        <v>-5.0324568880729115E-2</v>
      </c>
      <c r="K12" s="117">
        <v>154662</v>
      </c>
      <c r="L12" s="118">
        <f t="shared" si="0"/>
        <v>6.7849621983636643E-2</v>
      </c>
      <c r="M12" s="117">
        <v>160144</v>
      </c>
      <c r="N12" s="118">
        <f t="shared" si="1"/>
        <v>3.5445034979503687E-2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24096</v>
      </c>
      <c r="F13" s="118" t="str">
        <f t="shared" si="0"/>
        <v>-</v>
      </c>
      <c r="G13" s="117">
        <v>125910</v>
      </c>
      <c r="H13" s="118">
        <f t="shared" si="0"/>
        <v>4.2253486055776897</v>
      </c>
      <c r="I13" s="117">
        <v>140451</v>
      </c>
      <c r="J13" s="118">
        <f t="shared" si="0"/>
        <v>0.11548725279961869</v>
      </c>
      <c r="K13" s="117">
        <v>159924</v>
      </c>
      <c r="L13" s="118">
        <f t="shared" si="0"/>
        <v>0.1386462182540531</v>
      </c>
      <c r="M13" s="117">
        <v>143215</v>
      </c>
      <c r="N13" s="118">
        <f t="shared" si="1"/>
        <v>-0.10448087841724818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18794</v>
      </c>
      <c r="F14" s="118" t="str">
        <f t="shared" si="0"/>
        <v>-</v>
      </c>
      <c r="G14" s="117">
        <v>132220</v>
      </c>
      <c r="H14" s="118">
        <f t="shared" si="0"/>
        <v>6.0352240076620198</v>
      </c>
      <c r="I14" s="117">
        <v>142289</v>
      </c>
      <c r="J14" s="118">
        <f t="shared" si="0"/>
        <v>7.6153380729087949E-2</v>
      </c>
      <c r="K14" s="117">
        <v>157113</v>
      </c>
      <c r="L14" s="118">
        <f t="shared" si="0"/>
        <v>0.10418233313889336</v>
      </c>
      <c r="M14" s="117">
        <v>156124</v>
      </c>
      <c r="N14" s="118">
        <f t="shared" si="1"/>
        <v>-6.2948323817888507E-3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61086</v>
      </c>
      <c r="F15" s="118" t="str">
        <f t="shared" si="0"/>
        <v>-</v>
      </c>
      <c r="G15" s="117">
        <v>159520</v>
      </c>
      <c r="H15" s="118">
        <f t="shared" si="0"/>
        <v>1.6114003208591168</v>
      </c>
      <c r="I15" s="117">
        <v>166431</v>
      </c>
      <c r="J15" s="118">
        <f t="shared" si="0"/>
        <v>4.3323721163490481E-2</v>
      </c>
      <c r="K15" s="117">
        <v>173767</v>
      </c>
      <c r="L15" s="118">
        <f t="shared" si="0"/>
        <v>4.4078326754030117E-2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60513</v>
      </c>
      <c r="D16" s="118">
        <v>-0.66723673357162494</v>
      </c>
      <c r="E16" s="117">
        <v>94829</v>
      </c>
      <c r="F16" s="118">
        <f t="shared" si="0"/>
        <v>0.56708475864690233</v>
      </c>
      <c r="G16" s="117">
        <v>178525</v>
      </c>
      <c r="H16" s="118">
        <f t="shared" si="0"/>
        <v>0.88259920488458166</v>
      </c>
      <c r="I16" s="117">
        <v>181874</v>
      </c>
      <c r="J16" s="118">
        <f t="shared" si="0"/>
        <v>1.875927741212724E-2</v>
      </c>
      <c r="K16" s="117">
        <v>179514</v>
      </c>
      <c r="L16" s="118">
        <f t="shared" si="0"/>
        <v>-1.2976016362976517E-2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22909</v>
      </c>
      <c r="D17" s="118">
        <v>-0.86040885964110536</v>
      </c>
      <c r="E17" s="117">
        <v>89027</v>
      </c>
      <c r="F17" s="118">
        <f t="shared" si="0"/>
        <v>2.8861146274389977</v>
      </c>
      <c r="G17" s="117">
        <v>136089</v>
      </c>
      <c r="H17" s="118">
        <f t="shared" si="0"/>
        <v>0.52862614712390621</v>
      </c>
      <c r="I17" s="117">
        <v>150809</v>
      </c>
      <c r="J17" s="118">
        <f t="shared" si="0"/>
        <v>0.10816450998978611</v>
      </c>
      <c r="K17" s="117">
        <v>145872</v>
      </c>
      <c r="L17" s="118">
        <f t="shared" si="0"/>
        <v>-3.2736773004263697E-2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24343</v>
      </c>
      <c r="D18" s="118">
        <v>-0.84925814921232534</v>
      </c>
      <c r="E18" s="117">
        <v>137179</v>
      </c>
      <c r="F18" s="118">
        <f t="shared" si="0"/>
        <v>4.6352544879431461</v>
      </c>
      <c r="G18" s="117">
        <v>154114</v>
      </c>
      <c r="H18" s="118">
        <f t="shared" si="0"/>
        <v>0.12345184029625522</v>
      </c>
      <c r="I18" s="117">
        <v>170708</v>
      </c>
      <c r="J18" s="118">
        <f t="shared" si="0"/>
        <v>0.10767354036622234</v>
      </c>
      <c r="K18" s="117">
        <v>177711</v>
      </c>
      <c r="L18" s="118">
        <f t="shared" si="0"/>
        <v>4.1023267802329233E-2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30656</v>
      </c>
      <c r="D19" s="118">
        <v>-0.78903470439671608</v>
      </c>
      <c r="E19" s="117">
        <v>137494</v>
      </c>
      <c r="F19" s="118">
        <f t="shared" si="0"/>
        <v>3.4850600208768263</v>
      </c>
      <c r="G19" s="117">
        <v>153023</v>
      </c>
      <c r="H19" s="118">
        <f t="shared" si="0"/>
        <v>0.11294311024481063</v>
      </c>
      <c r="I19" s="117">
        <v>164389</v>
      </c>
      <c r="J19" s="118">
        <f t="shared" si="0"/>
        <v>7.427641596361334E-2</v>
      </c>
      <c r="K19" s="117">
        <v>162641</v>
      </c>
      <c r="L19" s="118">
        <f t="shared" si="0"/>
        <v>-1.0633314881166034E-2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33192</v>
      </c>
      <c r="D20" s="118">
        <v>-0.77792348556823809</v>
      </c>
      <c r="E20" s="117">
        <v>123213</v>
      </c>
      <c r="F20" s="118">
        <f t="shared" si="0"/>
        <v>2.7121294287780189</v>
      </c>
      <c r="G20" s="117">
        <v>156141</v>
      </c>
      <c r="H20" s="118">
        <f t="shared" si="0"/>
        <v>0.26724452776898544</v>
      </c>
      <c r="I20" s="117">
        <v>158524</v>
      </c>
      <c r="J20" s="118">
        <f t="shared" si="0"/>
        <v>1.5261846664232914E-2</v>
      </c>
      <c r="K20" s="117">
        <v>160539</v>
      </c>
      <c r="L20" s="118">
        <f t="shared" si="0"/>
        <v>1.271100905856537E-2</v>
      </c>
      <c r="M20" s="117"/>
      <c r="N20" s="118"/>
    </row>
    <row r="21" spans="1:15" ht="15.75" x14ac:dyDescent="0.25">
      <c r="A21" s="1"/>
      <c r="B21" s="119" t="s">
        <v>32</v>
      </c>
      <c r="C21" s="120">
        <v>610766</v>
      </c>
      <c r="D21" s="121">
        <v>-0.67105747874249499</v>
      </c>
      <c r="E21" s="120">
        <v>774989</v>
      </c>
      <c r="F21" s="121">
        <f t="shared" si="0"/>
        <v>0.26888038954362226</v>
      </c>
      <c r="G21" s="120">
        <v>1753117</v>
      </c>
      <c r="H21" s="121">
        <f t="shared" si="0"/>
        <v>1.2621185591021291</v>
      </c>
      <c r="I21" s="120">
        <v>1886738</v>
      </c>
      <c r="J21" s="121">
        <f t="shared" si="0"/>
        <v>7.6219100037247856E-2</v>
      </c>
      <c r="K21" s="120">
        <v>1988780</v>
      </c>
      <c r="L21" s="121">
        <f t="shared" si="0"/>
        <v>5.4083820859069931E-2</v>
      </c>
      <c r="M21" s="120">
        <v>963996</v>
      </c>
      <c r="N21" s="121">
        <v>-2.5021846074179566E-2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2"/>
      <c r="N24" s="81"/>
    </row>
    <row r="26" spans="1:15" ht="48.75" customHeight="1" thickBot="1" x14ac:dyDescent="0.3">
      <c r="B26" s="280" t="s">
        <v>286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",RIGHT(E29,2),"/",RIGHT(C29,2))</f>
        <v>var 21/20</v>
      </c>
      <c r="G30" s="115" t="s">
        <v>71</v>
      </c>
      <c r="H30" s="114" t="str">
        <f>CONCATENATE("var ",RIGHT(G29,2),"/",RIGHT(E29,2))</f>
        <v>var 22/21</v>
      </c>
      <c r="I30" s="115" t="s">
        <v>71</v>
      </c>
      <c r="J30" s="114" t="str">
        <f>CONCATENATE("var ",RIGHT(I29,2),"/",RIGHT(G29,2))</f>
        <v>var 23/22</v>
      </c>
      <c r="K30" s="115" t="s">
        <v>71</v>
      </c>
      <c r="L30" s="114" t="str">
        <f>CONCATENATE("var ",RIGHT(K29,2),"/",RIGHT(I29,2))</f>
        <v>var 24/23</v>
      </c>
      <c r="M30" s="115" t="s">
        <v>71</v>
      </c>
      <c r="N30" s="114" t="str">
        <f>CONCATENATE("var ",RIGHT(M29,2),"/",RIGHT(K29,2))</f>
        <v>var 25/24</v>
      </c>
    </row>
    <row r="31" spans="1:15" x14ac:dyDescent="0.25">
      <c r="B31" s="116" t="s">
        <v>73</v>
      </c>
      <c r="C31" s="117">
        <v>114606</v>
      </c>
      <c r="D31" s="118">
        <v>-7.2073320743603064E-3</v>
      </c>
      <c r="E31" s="117">
        <v>23694</v>
      </c>
      <c r="F31" s="118">
        <f t="shared" ref="F31:J43" si="2">IFERROR(E31/C31-1,"-")</f>
        <v>-0.79325689754463113</v>
      </c>
      <c r="G31" s="117">
        <v>90631</v>
      </c>
      <c r="H31" s="118">
        <f t="shared" si="2"/>
        <v>2.8250611969274924</v>
      </c>
      <c r="I31" s="117">
        <v>134558</v>
      </c>
      <c r="J31" s="118">
        <f t="shared" si="2"/>
        <v>0.48467963500347566</v>
      </c>
      <c r="K31" s="117">
        <v>142289</v>
      </c>
      <c r="L31" s="118">
        <f t="shared" ref="L31:L43" si="3">IFERROR(K31/I31-1,"-")</f>
        <v>5.7454777865307172E-2</v>
      </c>
      <c r="M31" s="117">
        <v>138341</v>
      </c>
      <c r="N31" s="118">
        <f t="shared" ref="N31:N36" si="4">IFERROR(M31/K31-1,"-")</f>
        <v>-2.7746347222905476E-2</v>
      </c>
    </row>
    <row r="32" spans="1:15" x14ac:dyDescent="0.25">
      <c r="B32" s="116" t="s">
        <v>75</v>
      </c>
      <c r="C32" s="117">
        <v>133643</v>
      </c>
      <c r="D32" s="118">
        <v>0.30898067524021267</v>
      </c>
      <c r="E32" s="117">
        <v>15152</v>
      </c>
      <c r="F32" s="118">
        <f t="shared" si="2"/>
        <v>-0.88662331734546518</v>
      </c>
      <c r="G32" s="117">
        <v>114673</v>
      </c>
      <c r="H32" s="118">
        <f t="shared" si="2"/>
        <v>6.5681758183738124</v>
      </c>
      <c r="I32" s="117">
        <v>128079</v>
      </c>
      <c r="J32" s="118">
        <f t="shared" si="2"/>
        <v>0.11690633366180347</v>
      </c>
      <c r="K32" s="117">
        <v>141936</v>
      </c>
      <c r="L32" s="118">
        <f t="shared" si="3"/>
        <v>0.10819103834352228</v>
      </c>
      <c r="M32" s="117">
        <v>137229</v>
      </c>
      <c r="N32" s="118">
        <f t="shared" si="4"/>
        <v>-3.3162833953331083E-2</v>
      </c>
    </row>
    <row r="33" spans="2:15" x14ac:dyDescent="0.25">
      <c r="B33" s="116" t="s">
        <v>77</v>
      </c>
      <c r="C33" s="117">
        <v>58888</v>
      </c>
      <c r="D33" s="118">
        <v>-0.47479107765578876</v>
      </c>
      <c r="E33" s="117">
        <v>17426</v>
      </c>
      <c r="F33" s="118">
        <f t="shared" si="2"/>
        <v>-0.70408232577095498</v>
      </c>
      <c r="G33" s="117">
        <v>121331</v>
      </c>
      <c r="H33" s="118">
        <f t="shared" si="2"/>
        <v>5.9626420291518425</v>
      </c>
      <c r="I33" s="117">
        <v>117104</v>
      </c>
      <c r="J33" s="118">
        <f t="shared" si="2"/>
        <v>-3.4838582060644052E-2</v>
      </c>
      <c r="K33" s="117">
        <v>145867</v>
      </c>
      <c r="L33" s="118">
        <f t="shared" si="3"/>
        <v>0.24561927858997135</v>
      </c>
      <c r="M33" s="117">
        <v>134131</v>
      </c>
      <c r="N33" s="118">
        <f t="shared" si="4"/>
        <v>-8.0456854531868016E-2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16297</v>
      </c>
      <c r="F34" s="118" t="str">
        <f t="shared" si="2"/>
        <v>-</v>
      </c>
      <c r="G34" s="117">
        <v>129658</v>
      </c>
      <c r="H34" s="118">
        <f t="shared" si="2"/>
        <v>6.9559428115604103</v>
      </c>
      <c r="I34" s="117">
        <v>120355</v>
      </c>
      <c r="J34" s="118">
        <f t="shared" si="2"/>
        <v>-7.1750296935013669E-2</v>
      </c>
      <c r="K34" s="117">
        <v>131033</v>
      </c>
      <c r="L34" s="118">
        <f t="shared" si="3"/>
        <v>8.8720867433841555E-2</v>
      </c>
      <c r="M34" s="117">
        <v>131324</v>
      </c>
      <c r="N34" s="118">
        <f t="shared" si="4"/>
        <v>2.2208146039546239E-3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18007</v>
      </c>
      <c r="F35" s="118" t="str">
        <f t="shared" si="2"/>
        <v>-</v>
      </c>
      <c r="G35" s="117">
        <v>112218</v>
      </c>
      <c r="H35" s="118">
        <f t="shared" si="2"/>
        <v>5.2319098128505583</v>
      </c>
      <c r="I35" s="117">
        <v>122105</v>
      </c>
      <c r="J35" s="118">
        <f t="shared" si="2"/>
        <v>8.8105295050704857E-2</v>
      </c>
      <c r="K35" s="117">
        <v>138860</v>
      </c>
      <c r="L35" s="118">
        <f t="shared" si="3"/>
        <v>0.1372179681421728</v>
      </c>
      <c r="M35" s="117">
        <v>120839</v>
      </c>
      <c r="N35" s="118">
        <f t="shared" si="4"/>
        <v>-0.12977819386432377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12366</v>
      </c>
      <c r="F36" s="118" t="str">
        <f t="shared" si="2"/>
        <v>-</v>
      </c>
      <c r="G36" s="117">
        <v>116273</v>
      </c>
      <c r="H36" s="118">
        <f t="shared" si="2"/>
        <v>8.4026362607148641</v>
      </c>
      <c r="I36" s="117">
        <v>123362</v>
      </c>
      <c r="J36" s="118">
        <f t="shared" si="2"/>
        <v>6.0968582560009699E-2</v>
      </c>
      <c r="K36" s="117">
        <v>137217</v>
      </c>
      <c r="L36" s="118">
        <f t="shared" si="3"/>
        <v>0.1123117329485579</v>
      </c>
      <c r="M36" s="117">
        <v>131926</v>
      </c>
      <c r="N36" s="118">
        <f t="shared" si="4"/>
        <v>-3.8559362178155809E-2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49368</v>
      </c>
      <c r="F37" s="118" t="str">
        <f t="shared" si="2"/>
        <v>-</v>
      </c>
      <c r="G37" s="117">
        <v>136571</v>
      </c>
      <c r="H37" s="118">
        <f t="shared" si="2"/>
        <v>1.7663871333657428</v>
      </c>
      <c r="I37" s="117">
        <v>139919</v>
      </c>
      <c r="J37" s="118">
        <f t="shared" si="2"/>
        <v>2.4514721280506135E-2</v>
      </c>
      <c r="K37" s="117">
        <v>146858</v>
      </c>
      <c r="L37" s="118">
        <f t="shared" si="3"/>
        <v>4.9592978794874121E-2</v>
      </c>
      <c r="M37" s="117"/>
      <c r="N37" s="118"/>
    </row>
    <row r="38" spans="2:15" x14ac:dyDescent="0.25">
      <c r="B38" s="116" t="s">
        <v>87</v>
      </c>
      <c r="C38" s="117">
        <v>52066</v>
      </c>
      <c r="D38" s="118">
        <v>-0.61346983318609372</v>
      </c>
      <c r="E38" s="117">
        <v>79694</v>
      </c>
      <c r="F38" s="118">
        <f t="shared" si="2"/>
        <v>0.53063419506011611</v>
      </c>
      <c r="G38" s="117">
        <v>151061</v>
      </c>
      <c r="H38" s="118">
        <f t="shared" si="2"/>
        <v>0.89551283659999492</v>
      </c>
      <c r="I38" s="117">
        <v>150474</v>
      </c>
      <c r="J38" s="118">
        <f t="shared" si="2"/>
        <v>-3.8858474391140208E-3</v>
      </c>
      <c r="K38" s="117">
        <v>148337</v>
      </c>
      <c r="L38" s="118">
        <f t="shared" si="3"/>
        <v>-1.4201789013384425E-2</v>
      </c>
      <c r="M38" s="117"/>
      <c r="N38" s="118"/>
    </row>
    <row r="39" spans="2:15" x14ac:dyDescent="0.25">
      <c r="B39" s="116" t="s">
        <v>89</v>
      </c>
      <c r="C39" s="117">
        <v>18190</v>
      </c>
      <c r="D39" s="118">
        <v>-0.85606216468577401</v>
      </c>
      <c r="E39" s="117">
        <v>77109</v>
      </c>
      <c r="F39" s="118">
        <f t="shared" si="2"/>
        <v>3.239087410665201</v>
      </c>
      <c r="G39" s="117">
        <v>116897</v>
      </c>
      <c r="H39" s="118">
        <f t="shared" si="2"/>
        <v>0.51599683564823828</v>
      </c>
      <c r="I39" s="117">
        <v>126900</v>
      </c>
      <c r="J39" s="118">
        <f t="shared" si="2"/>
        <v>8.557105828207745E-2</v>
      </c>
      <c r="K39" s="117">
        <v>122477</v>
      </c>
      <c r="L39" s="118">
        <f t="shared" si="3"/>
        <v>-3.4854215918045717E-2</v>
      </c>
      <c r="M39" s="117"/>
      <c r="N39" s="118"/>
    </row>
    <row r="40" spans="2:15" x14ac:dyDescent="0.25">
      <c r="B40" s="116" t="s">
        <v>91</v>
      </c>
      <c r="C40" s="117">
        <v>20865</v>
      </c>
      <c r="D40" s="118">
        <v>-0.83336794019933558</v>
      </c>
      <c r="E40" s="117">
        <v>116948</v>
      </c>
      <c r="F40" s="118">
        <f t="shared" si="2"/>
        <v>4.6049844236760125</v>
      </c>
      <c r="G40" s="117">
        <v>130908</v>
      </c>
      <c r="H40" s="118">
        <f t="shared" si="2"/>
        <v>0.11936929233505489</v>
      </c>
      <c r="I40" s="117">
        <v>143241</v>
      </c>
      <c r="J40" s="118">
        <f t="shared" si="2"/>
        <v>9.421120176001474E-2</v>
      </c>
      <c r="K40" s="117">
        <v>149661</v>
      </c>
      <c r="L40" s="118">
        <f t="shared" si="3"/>
        <v>4.4819569815904625E-2</v>
      </c>
      <c r="M40" s="117"/>
      <c r="N40" s="118"/>
    </row>
    <row r="41" spans="2:15" x14ac:dyDescent="0.25">
      <c r="B41" s="116" t="s">
        <v>93</v>
      </c>
      <c r="C41" s="117">
        <v>26883</v>
      </c>
      <c r="D41" s="118">
        <v>-0.743213296398892</v>
      </c>
      <c r="E41" s="117">
        <v>114236</v>
      </c>
      <c r="F41" s="118">
        <f t="shared" si="2"/>
        <v>3.2493769296581485</v>
      </c>
      <c r="G41" s="117">
        <v>124620</v>
      </c>
      <c r="H41" s="118">
        <f t="shared" si="2"/>
        <v>9.0899541300465625E-2</v>
      </c>
      <c r="I41" s="117">
        <v>135531</v>
      </c>
      <c r="J41" s="118">
        <f t="shared" si="2"/>
        <v>8.7554164660568201E-2</v>
      </c>
      <c r="K41" s="117">
        <v>131764</v>
      </c>
      <c r="L41" s="118">
        <f t="shared" si="3"/>
        <v>-2.7794379145730463E-2</v>
      </c>
      <c r="M41" s="117"/>
      <c r="N41" s="118"/>
    </row>
    <row r="42" spans="2:15" x14ac:dyDescent="0.25">
      <c r="B42" s="116" t="s">
        <v>95</v>
      </c>
      <c r="C42" s="117">
        <v>28481</v>
      </c>
      <c r="D42" s="118">
        <v>-0.73962371096321222</v>
      </c>
      <c r="E42" s="117">
        <v>98119</v>
      </c>
      <c r="F42" s="118">
        <f t="shared" si="2"/>
        <v>2.4450686422527297</v>
      </c>
      <c r="G42" s="117">
        <v>127755</v>
      </c>
      <c r="H42" s="118">
        <f t="shared" si="2"/>
        <v>0.30204139870973012</v>
      </c>
      <c r="I42" s="117">
        <v>128235</v>
      </c>
      <c r="J42" s="118">
        <f t="shared" si="2"/>
        <v>3.7571914993541622E-3</v>
      </c>
      <c r="K42" s="117">
        <v>130081</v>
      </c>
      <c r="L42" s="118">
        <f t="shared" si="3"/>
        <v>1.4395445861114409E-2</v>
      </c>
      <c r="M42" s="117"/>
      <c r="N42" s="118"/>
    </row>
    <row r="43" spans="2:15" ht="15.75" x14ac:dyDescent="0.25">
      <c r="B43" s="119" t="s">
        <v>32</v>
      </c>
      <c r="C43" s="120">
        <v>473644</v>
      </c>
      <c r="D43" s="121">
        <v>-0.65632845446339694</v>
      </c>
      <c r="E43" s="120">
        <v>638416</v>
      </c>
      <c r="F43" s="121">
        <f t="shared" si="2"/>
        <v>0.347881531276655</v>
      </c>
      <c r="G43" s="120">
        <v>1472596</v>
      </c>
      <c r="H43" s="121">
        <f t="shared" si="2"/>
        <v>1.3066401844565299</v>
      </c>
      <c r="I43" s="120">
        <v>1569863</v>
      </c>
      <c r="J43" s="121">
        <f t="shared" si="2"/>
        <v>6.6051381370043183E-2</v>
      </c>
      <c r="K43" s="120">
        <v>1666380</v>
      </c>
      <c r="L43" s="121">
        <f t="shared" si="3"/>
        <v>6.1481161094949055E-2</v>
      </c>
      <c r="M43" s="120">
        <v>793790</v>
      </c>
      <c r="N43" s="121">
        <v>-5.1853674501494251E-2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0" t="s">
        <v>287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151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6">
        <f>M$7</f>
        <v>2025</v>
      </c>
      <c r="N51" s="307"/>
    </row>
    <row r="52" spans="1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",RIGHT(E51,2),"/",RIGHT(C51,2))</f>
        <v>var 21/20</v>
      </c>
      <c r="G52" s="115" t="s">
        <v>71</v>
      </c>
      <c r="H52" s="114" t="str">
        <f>CONCATENATE("var ",RIGHT(G51,2),"/",RIGHT(E51,2))</f>
        <v>var 22/21</v>
      </c>
      <c r="I52" s="115" t="s">
        <v>71</v>
      </c>
      <c r="J52" s="114" t="str">
        <f>CONCATENATE("var ",RIGHT(I51,2),"/",RIGHT(G51,2))</f>
        <v>var 23/22</v>
      </c>
      <c r="K52" s="115" t="s">
        <v>71</v>
      </c>
      <c r="L52" s="114" t="str">
        <f>CONCATENATE("var ",RIGHT(K51,2),"/",RIGHT(I51,2))</f>
        <v>var 24/23</v>
      </c>
      <c r="M52" s="115" t="s">
        <v>71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73</v>
      </c>
      <c r="C53" s="117">
        <v>88467</v>
      </c>
      <c r="D53" s="118">
        <v>-0.12364659382460452</v>
      </c>
      <c r="E53" s="117">
        <v>0</v>
      </c>
      <c r="F53" s="118">
        <f t="shared" ref="F53:J65" si="5">IFERROR(E53/C53-1,"-")</f>
        <v>-1</v>
      </c>
      <c r="G53" s="117">
        <v>73133</v>
      </c>
      <c r="H53" s="118" t="str">
        <f t="shared" si="5"/>
        <v>-</v>
      </c>
      <c r="I53" s="117">
        <v>113052</v>
      </c>
      <c r="J53" s="118">
        <f t="shared" si="5"/>
        <v>0.54584113874721396</v>
      </c>
      <c r="K53" s="117">
        <v>113741</v>
      </c>
      <c r="L53" s="118">
        <f t="shared" ref="L53:L65" si="6">IFERROR(K53/I53-1,"-")</f>
        <v>6.0945405654035945E-3</v>
      </c>
      <c r="M53" s="117">
        <v>109525</v>
      </c>
      <c r="N53" s="118">
        <f t="shared" ref="N53:N58" si="7">IFERROR(M53/K53-1,"-")</f>
        <v>-3.7066669011174502E-2</v>
      </c>
    </row>
    <row r="54" spans="1:15" x14ac:dyDescent="0.25">
      <c r="A54" s="1">
        <v>2</v>
      </c>
      <c r="B54" s="116" t="s">
        <v>75</v>
      </c>
      <c r="C54" s="117">
        <v>107490</v>
      </c>
      <c r="D54" s="118">
        <v>0.1829767564712097</v>
      </c>
      <c r="E54" s="117">
        <v>0</v>
      </c>
      <c r="F54" s="118">
        <f t="shared" si="5"/>
        <v>-1</v>
      </c>
      <c r="G54" s="117">
        <v>90824</v>
      </c>
      <c r="H54" s="118" t="str">
        <f t="shared" si="5"/>
        <v>-</v>
      </c>
      <c r="I54" s="117">
        <v>109569</v>
      </c>
      <c r="J54" s="118">
        <f t="shared" si="5"/>
        <v>0.2063881793358584</v>
      </c>
      <c r="K54" s="117">
        <v>113810</v>
      </c>
      <c r="L54" s="118">
        <f t="shared" si="6"/>
        <v>3.8706203396946304E-2</v>
      </c>
      <c r="M54" s="117">
        <v>111410</v>
      </c>
      <c r="N54" s="118">
        <f t="shared" si="7"/>
        <v>-2.1087777875406388E-2</v>
      </c>
    </row>
    <row r="55" spans="1:15" x14ac:dyDescent="0.25">
      <c r="A55" s="1">
        <v>3</v>
      </c>
      <c r="B55" s="116" t="s">
        <v>77</v>
      </c>
      <c r="C55" s="117">
        <v>46120</v>
      </c>
      <c r="D55" s="118">
        <v>-0.52628443476653175</v>
      </c>
      <c r="E55" s="117">
        <v>0</v>
      </c>
      <c r="F55" s="118">
        <f t="shared" si="5"/>
        <v>-1</v>
      </c>
      <c r="G55" s="117">
        <v>93707</v>
      </c>
      <c r="H55" s="118" t="str">
        <f t="shared" si="5"/>
        <v>-</v>
      </c>
      <c r="I55" s="117">
        <v>96770</v>
      </c>
      <c r="J55" s="118">
        <f t="shared" si="5"/>
        <v>3.2686992433863082E-2</v>
      </c>
      <c r="K55" s="117">
        <v>116605</v>
      </c>
      <c r="L55" s="118">
        <f t="shared" si="6"/>
        <v>0.20497054872377807</v>
      </c>
      <c r="M55" s="117">
        <v>110011</v>
      </c>
      <c r="N55" s="118">
        <f t="shared" si="7"/>
        <v>-5.6549890656489854E-2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0</v>
      </c>
      <c r="F56" s="118" t="str">
        <f t="shared" si="5"/>
        <v>-</v>
      </c>
      <c r="G56" s="117">
        <v>104823</v>
      </c>
      <c r="H56" s="118" t="str">
        <f t="shared" si="5"/>
        <v>-</v>
      </c>
      <c r="I56" s="117">
        <v>98829</v>
      </c>
      <c r="J56" s="118">
        <f t="shared" si="5"/>
        <v>-5.7182106980338321E-2</v>
      </c>
      <c r="K56" s="117">
        <v>107032</v>
      </c>
      <c r="L56" s="118">
        <f t="shared" si="6"/>
        <v>8.3001952868085205E-2</v>
      </c>
      <c r="M56" s="117">
        <v>107149</v>
      </c>
      <c r="N56" s="118">
        <f t="shared" si="7"/>
        <v>1.0931310262352056E-3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0</v>
      </c>
      <c r="F57" s="118" t="str">
        <f t="shared" si="5"/>
        <v>-</v>
      </c>
      <c r="G57" s="117">
        <v>85028</v>
      </c>
      <c r="H57" s="118" t="str">
        <f t="shared" si="5"/>
        <v>-</v>
      </c>
      <c r="I57" s="117">
        <v>95544</v>
      </c>
      <c r="J57" s="118">
        <f t="shared" si="5"/>
        <v>0.12367690643082274</v>
      </c>
      <c r="K57" s="117">
        <v>108036</v>
      </c>
      <c r="L57" s="118">
        <f t="shared" si="6"/>
        <v>0.13074604370761111</v>
      </c>
      <c r="M57" s="117">
        <v>94476</v>
      </c>
      <c r="N57" s="118">
        <f t="shared" si="7"/>
        <v>-0.12551371764967234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0</v>
      </c>
      <c r="F58" s="118" t="str">
        <f t="shared" si="5"/>
        <v>-</v>
      </c>
      <c r="G58" s="117">
        <v>88450</v>
      </c>
      <c r="H58" s="118" t="str">
        <f t="shared" si="5"/>
        <v>-</v>
      </c>
      <c r="I58" s="117">
        <v>98589</v>
      </c>
      <c r="J58" s="118">
        <f t="shared" si="5"/>
        <v>0.11462973431317125</v>
      </c>
      <c r="K58" s="117">
        <v>106021</v>
      </c>
      <c r="L58" s="118">
        <f t="shared" si="6"/>
        <v>7.5383663491870312E-2</v>
      </c>
      <c r="M58" s="117">
        <v>106243</v>
      </c>
      <c r="N58" s="118">
        <f t="shared" si="7"/>
        <v>2.0939247884852463E-3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36141</v>
      </c>
      <c r="F59" s="118" t="str">
        <f t="shared" si="5"/>
        <v>-</v>
      </c>
      <c r="G59" s="117">
        <v>106881</v>
      </c>
      <c r="H59" s="118">
        <f t="shared" si="5"/>
        <v>1.9573337760438285</v>
      </c>
      <c r="I59" s="117">
        <v>111016</v>
      </c>
      <c r="J59" s="118">
        <f t="shared" si="5"/>
        <v>3.8687886528007809E-2</v>
      </c>
      <c r="K59" s="117">
        <v>115402</v>
      </c>
      <c r="L59" s="118">
        <f t="shared" si="6"/>
        <v>3.9507818692801067E-2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39936</v>
      </c>
      <c r="D60" s="118">
        <v>-0.62364649006248052</v>
      </c>
      <c r="E60" s="117">
        <v>54749</v>
      </c>
      <c r="F60" s="118">
        <f t="shared" si="5"/>
        <v>0.37091846955128216</v>
      </c>
      <c r="G60" s="117">
        <v>121705</v>
      </c>
      <c r="H60" s="118">
        <f t="shared" si="5"/>
        <v>1.2229629764927212</v>
      </c>
      <c r="I60" s="117">
        <v>120661</v>
      </c>
      <c r="J60" s="118">
        <f t="shared" si="5"/>
        <v>-8.5781192227106784E-3</v>
      </c>
      <c r="K60" s="117">
        <v>117130</v>
      </c>
      <c r="L60" s="118">
        <f t="shared" si="6"/>
        <v>-2.926380520632188E-2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0</v>
      </c>
      <c r="D61" s="118">
        <v>-1</v>
      </c>
      <c r="E61" s="117">
        <v>58323</v>
      </c>
      <c r="F61" s="118" t="str">
        <f t="shared" si="5"/>
        <v>-</v>
      </c>
      <c r="G61" s="117">
        <v>91809</v>
      </c>
      <c r="H61" s="118">
        <f t="shared" si="5"/>
        <v>0.57414742040018507</v>
      </c>
      <c r="I61" s="117">
        <v>98874</v>
      </c>
      <c r="J61" s="118">
        <f t="shared" si="5"/>
        <v>7.695323987844338E-2</v>
      </c>
      <c r="K61" s="117">
        <v>96825</v>
      </c>
      <c r="L61" s="118">
        <f t="shared" si="6"/>
        <v>-2.0723344863159188E-2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0</v>
      </c>
      <c r="D62" s="118">
        <v>-1</v>
      </c>
      <c r="E62" s="117">
        <v>93826</v>
      </c>
      <c r="F62" s="118" t="str">
        <f t="shared" si="5"/>
        <v>-</v>
      </c>
      <c r="G62" s="117">
        <v>104534</v>
      </c>
      <c r="H62" s="118">
        <f t="shared" si="5"/>
        <v>0.1141261484023619</v>
      </c>
      <c r="I62" s="117">
        <v>116543</v>
      </c>
      <c r="J62" s="118">
        <f t="shared" si="5"/>
        <v>0.11488128264488107</v>
      </c>
      <c r="K62" s="117">
        <v>123226</v>
      </c>
      <c r="L62" s="118">
        <f t="shared" si="6"/>
        <v>5.734364140274395E-2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0</v>
      </c>
      <c r="D63" s="118">
        <v>-1</v>
      </c>
      <c r="E63" s="117">
        <v>86589</v>
      </c>
      <c r="F63" s="118" t="str">
        <f t="shared" si="5"/>
        <v>-</v>
      </c>
      <c r="G63" s="117">
        <v>99553</v>
      </c>
      <c r="H63" s="118">
        <f t="shared" si="5"/>
        <v>0.14971878645093484</v>
      </c>
      <c r="I63" s="117">
        <v>110808</v>
      </c>
      <c r="J63" s="118">
        <f t="shared" si="5"/>
        <v>0.11305535744779172</v>
      </c>
      <c r="K63" s="117">
        <v>105403</v>
      </c>
      <c r="L63" s="118">
        <f t="shared" si="6"/>
        <v>-4.8778066565590916E-2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0</v>
      </c>
      <c r="D64" s="118">
        <v>-1</v>
      </c>
      <c r="E64" s="117">
        <v>76578</v>
      </c>
      <c r="F64" s="118" t="str">
        <f t="shared" si="5"/>
        <v>-</v>
      </c>
      <c r="G64" s="117">
        <v>101660</v>
      </c>
      <c r="H64" s="118">
        <f t="shared" si="5"/>
        <v>0.3275353234610463</v>
      </c>
      <c r="I64" s="117">
        <v>103266</v>
      </c>
      <c r="J64" s="118">
        <f t="shared" si="5"/>
        <v>1.5797757229982334E-2</v>
      </c>
      <c r="K64" s="117">
        <v>105060</v>
      </c>
      <c r="L64" s="118">
        <f t="shared" si="6"/>
        <v>1.7372610539771127E-2</v>
      </c>
      <c r="M64" s="117"/>
      <c r="N64" s="118"/>
    </row>
    <row r="65" spans="1:15" ht="15.75" x14ac:dyDescent="0.25">
      <c r="B65" s="119" t="s">
        <v>32</v>
      </c>
      <c r="C65" s="120">
        <v>0</v>
      </c>
      <c r="D65" s="121">
        <v>-1</v>
      </c>
      <c r="E65" s="120">
        <v>497318</v>
      </c>
      <c r="F65" s="121" t="str">
        <f t="shared" si="5"/>
        <v>-</v>
      </c>
      <c r="G65" s="120">
        <v>1162107</v>
      </c>
      <c r="H65" s="121">
        <f t="shared" si="5"/>
        <v>1.3367483179776318</v>
      </c>
      <c r="I65" s="120">
        <v>1273521</v>
      </c>
      <c r="J65" s="121">
        <f t="shared" si="5"/>
        <v>9.5872411060255125E-2</v>
      </c>
      <c r="K65" s="120">
        <v>1328291</v>
      </c>
      <c r="L65" s="121">
        <f t="shared" si="6"/>
        <v>4.3006750575765862E-2</v>
      </c>
      <c r="M65" s="120">
        <v>638814</v>
      </c>
      <c r="N65" s="121">
        <v>-3.9731226841238976E-2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288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64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C$7</f>
        <v>2020</v>
      </c>
      <c r="D73" s="305"/>
      <c r="E73" s="304">
        <f>E$7</f>
        <v>2021</v>
      </c>
      <c r="F73" s="305"/>
      <c r="G73" s="304">
        <f>G$7</f>
        <v>2022</v>
      </c>
      <c r="H73" s="305"/>
      <c r="I73" s="304">
        <f>I$7</f>
        <v>2023</v>
      </c>
      <c r="J73" s="305"/>
      <c r="K73" s="304">
        <f>K$7</f>
        <v>2024</v>
      </c>
      <c r="L73" s="305"/>
      <c r="M73" s="306">
        <f>M$7</f>
        <v>2025</v>
      </c>
      <c r="N73" s="307"/>
    </row>
    <row r="74" spans="1:15" ht="16.5" thickTop="1" thickBot="1" x14ac:dyDescent="0.3">
      <c r="B74" s="87"/>
      <c r="C74" s="113" t="s">
        <v>71</v>
      </c>
      <c r="D74" s="114" t="str">
        <f>CONCATENATE("var ",RIGHT(C73,2),"/",RIGHT(C73-1,2))</f>
        <v>var 20/19</v>
      </c>
      <c r="E74" s="115" t="s">
        <v>71</v>
      </c>
      <c r="F74" s="114" t="str">
        <f>CONCATENATE("var ",RIGHT(E73,2),"/",RIGHT(C73,2))</f>
        <v>var 21/20</v>
      </c>
      <c r="G74" s="115" t="s">
        <v>71</v>
      </c>
      <c r="H74" s="114" t="str">
        <f>CONCATENATE("var ",RIGHT(G73,2),"/",RIGHT(E73,2))</f>
        <v>var 22/21</v>
      </c>
      <c r="I74" s="115" t="s">
        <v>71</v>
      </c>
      <c r="J74" s="114" t="str">
        <f>CONCATENATE("var ",RIGHT(I73,2),"/",RIGHT(G73,2))</f>
        <v>var 23/22</v>
      </c>
      <c r="K74" s="115" t="s">
        <v>71</v>
      </c>
      <c r="L74" s="114" t="str">
        <f>CONCATENATE("var ",RIGHT(K73,2),"/",RIGHT(I73,2))</f>
        <v>var 24/23</v>
      </c>
      <c r="M74" s="115" t="s">
        <v>71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73</v>
      </c>
      <c r="C75" s="117">
        <v>26139</v>
      </c>
      <c r="D75" s="118">
        <v>0.80405825108703155</v>
      </c>
      <c r="E75" s="117">
        <v>0</v>
      </c>
      <c r="F75" s="118">
        <f t="shared" ref="F75:J87" si="8">IFERROR(E75/C75-1,"-")</f>
        <v>-1</v>
      </c>
      <c r="G75" s="117">
        <v>17498</v>
      </c>
      <c r="H75" s="118" t="str">
        <f t="shared" si="8"/>
        <v>-</v>
      </c>
      <c r="I75" s="117">
        <v>21506</v>
      </c>
      <c r="J75" s="118">
        <f t="shared" si="8"/>
        <v>0.22905474911418455</v>
      </c>
      <c r="K75" s="117">
        <v>28548</v>
      </c>
      <c r="L75" s="118">
        <f t="shared" ref="L75:L87" si="9">IFERROR(K75/I75-1,"-")</f>
        <v>0.32744350413838008</v>
      </c>
      <c r="M75" s="117">
        <v>28816</v>
      </c>
      <c r="N75" s="118">
        <f t="shared" ref="N75:N80" si="10">IFERROR(M75/K75-1,"-")</f>
        <v>9.3876979122879955E-3</v>
      </c>
    </row>
    <row r="76" spans="1:15" x14ac:dyDescent="0.25">
      <c r="A76" s="1">
        <v>2</v>
      </c>
      <c r="B76" s="116" t="s">
        <v>75</v>
      </c>
      <c r="C76" s="117">
        <v>26153</v>
      </c>
      <c r="D76" s="118">
        <v>1.3282293243122942</v>
      </c>
      <c r="E76" s="117">
        <v>0</v>
      </c>
      <c r="F76" s="118">
        <f t="shared" si="8"/>
        <v>-1</v>
      </c>
      <c r="G76" s="117">
        <v>23849</v>
      </c>
      <c r="H76" s="118" t="str">
        <f t="shared" si="8"/>
        <v>-</v>
      </c>
      <c r="I76" s="117">
        <v>18510</v>
      </c>
      <c r="J76" s="118">
        <f t="shared" si="8"/>
        <v>-0.22386682879785313</v>
      </c>
      <c r="K76" s="117">
        <v>28126</v>
      </c>
      <c r="L76" s="118">
        <f t="shared" si="9"/>
        <v>0.51950297136682866</v>
      </c>
      <c r="M76" s="117">
        <v>25819</v>
      </c>
      <c r="N76" s="118">
        <f t="shared" si="10"/>
        <v>-8.2023750266657203E-2</v>
      </c>
    </row>
    <row r="77" spans="1:15" x14ac:dyDescent="0.25">
      <c r="A77" s="1">
        <v>3</v>
      </c>
      <c r="B77" s="116" t="s">
        <v>77</v>
      </c>
      <c r="C77" s="117">
        <v>12768</v>
      </c>
      <c r="D77" s="118">
        <v>-0.13525228581103965</v>
      </c>
      <c r="E77" s="117">
        <v>0</v>
      </c>
      <c r="F77" s="118">
        <f t="shared" si="8"/>
        <v>-1</v>
      </c>
      <c r="G77" s="117">
        <v>27624</v>
      </c>
      <c r="H77" s="118" t="str">
        <f t="shared" si="8"/>
        <v>-</v>
      </c>
      <c r="I77" s="117">
        <v>20334</v>
      </c>
      <c r="J77" s="118">
        <f t="shared" si="8"/>
        <v>-0.26390095569070371</v>
      </c>
      <c r="K77" s="117">
        <v>29262</v>
      </c>
      <c r="L77" s="118">
        <f t="shared" si="9"/>
        <v>0.43906757155503096</v>
      </c>
      <c r="M77" s="117">
        <v>24120</v>
      </c>
      <c r="N77" s="118">
        <f t="shared" si="10"/>
        <v>-0.17572278039778555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0</v>
      </c>
      <c r="F78" s="118" t="str">
        <f t="shared" si="8"/>
        <v>-</v>
      </c>
      <c r="G78" s="117">
        <v>24835</v>
      </c>
      <c r="H78" s="118" t="str">
        <f t="shared" si="8"/>
        <v>-</v>
      </c>
      <c r="I78" s="117">
        <v>21526</v>
      </c>
      <c r="J78" s="118">
        <f t="shared" si="8"/>
        <v>-0.13323937990738877</v>
      </c>
      <c r="K78" s="117">
        <v>24001</v>
      </c>
      <c r="L78" s="118">
        <f t="shared" si="9"/>
        <v>0.11497723682988004</v>
      </c>
      <c r="M78" s="117">
        <v>24175</v>
      </c>
      <c r="N78" s="118">
        <f t="shared" si="10"/>
        <v>7.2496979292528962E-3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0</v>
      </c>
      <c r="F79" s="118" t="str">
        <f t="shared" si="8"/>
        <v>-</v>
      </c>
      <c r="G79" s="117">
        <v>27190</v>
      </c>
      <c r="H79" s="118" t="str">
        <f t="shared" si="8"/>
        <v>-</v>
      </c>
      <c r="I79" s="117">
        <v>26561</v>
      </c>
      <c r="J79" s="118">
        <f t="shared" si="8"/>
        <v>-2.3133504965060725E-2</v>
      </c>
      <c r="K79" s="117">
        <v>30824</v>
      </c>
      <c r="L79" s="118">
        <f t="shared" si="9"/>
        <v>0.16049847520801164</v>
      </c>
      <c r="M79" s="117">
        <v>26363</v>
      </c>
      <c r="N79" s="118">
        <f t="shared" si="10"/>
        <v>-0.14472488969634056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0</v>
      </c>
      <c r="F80" s="118" t="str">
        <f t="shared" si="8"/>
        <v>-</v>
      </c>
      <c r="G80" s="117">
        <v>27823</v>
      </c>
      <c r="H80" s="118" t="str">
        <f t="shared" si="8"/>
        <v>-</v>
      </c>
      <c r="I80" s="117">
        <v>24773</v>
      </c>
      <c r="J80" s="118">
        <f t="shared" si="8"/>
        <v>-0.10962153613916548</v>
      </c>
      <c r="K80" s="117">
        <v>31196</v>
      </c>
      <c r="L80" s="118">
        <f t="shared" si="9"/>
        <v>0.25927420982521299</v>
      </c>
      <c r="M80" s="117">
        <v>25683</v>
      </c>
      <c r="N80" s="118">
        <f t="shared" si="10"/>
        <v>-0.17672137453519687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13227</v>
      </c>
      <c r="F81" s="118" t="str">
        <f t="shared" si="8"/>
        <v>-</v>
      </c>
      <c r="G81" s="117">
        <v>29690</v>
      </c>
      <c r="H81" s="118">
        <f t="shared" si="8"/>
        <v>1.2446510924623877</v>
      </c>
      <c r="I81" s="117">
        <v>28903</v>
      </c>
      <c r="J81" s="118">
        <f t="shared" si="8"/>
        <v>-2.6507241495453027E-2</v>
      </c>
      <c r="K81" s="117">
        <v>31456</v>
      </c>
      <c r="L81" s="118">
        <f t="shared" si="9"/>
        <v>8.8329931149015772E-2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12130</v>
      </c>
      <c r="D82" s="118">
        <v>-0.57569609626416685</v>
      </c>
      <c r="E82" s="117">
        <v>24945</v>
      </c>
      <c r="F82" s="118">
        <f t="shared" si="8"/>
        <v>1.0564715581203625</v>
      </c>
      <c r="G82" s="117">
        <v>29356</v>
      </c>
      <c r="H82" s="118">
        <f t="shared" si="8"/>
        <v>0.17682902385247545</v>
      </c>
      <c r="I82" s="117">
        <v>29813</v>
      </c>
      <c r="J82" s="118">
        <f t="shared" si="8"/>
        <v>1.5567516010355664E-2</v>
      </c>
      <c r="K82" s="117">
        <v>31207</v>
      </c>
      <c r="L82" s="118">
        <f t="shared" si="9"/>
        <v>4.6758125649884352E-2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0</v>
      </c>
      <c r="D83" s="118">
        <v>-1</v>
      </c>
      <c r="E83" s="117">
        <v>18786</v>
      </c>
      <c r="F83" s="118" t="str">
        <f t="shared" si="8"/>
        <v>-</v>
      </c>
      <c r="G83" s="117">
        <v>25088</v>
      </c>
      <c r="H83" s="118">
        <f t="shared" si="8"/>
        <v>0.33546257851591621</v>
      </c>
      <c r="I83" s="117">
        <v>28026</v>
      </c>
      <c r="J83" s="118">
        <f t="shared" si="8"/>
        <v>0.11710778061224492</v>
      </c>
      <c r="K83" s="117">
        <v>25652</v>
      </c>
      <c r="L83" s="118">
        <f t="shared" si="9"/>
        <v>-8.470705773210585E-2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0</v>
      </c>
      <c r="D84" s="118">
        <v>-1</v>
      </c>
      <c r="E84" s="117">
        <v>23122</v>
      </c>
      <c r="F84" s="118" t="str">
        <f t="shared" si="8"/>
        <v>-</v>
      </c>
      <c r="G84" s="117">
        <v>26374</v>
      </c>
      <c r="H84" s="118">
        <f t="shared" si="8"/>
        <v>0.14064527290026807</v>
      </c>
      <c r="I84" s="117">
        <v>26698</v>
      </c>
      <c r="J84" s="118">
        <f t="shared" si="8"/>
        <v>1.2284825964965496E-2</v>
      </c>
      <c r="K84" s="117">
        <v>26435</v>
      </c>
      <c r="L84" s="118">
        <f t="shared" si="9"/>
        <v>-9.8509251629335104E-3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0</v>
      </c>
      <c r="D85" s="118">
        <v>-1</v>
      </c>
      <c r="E85" s="117">
        <v>27647</v>
      </c>
      <c r="F85" s="118" t="str">
        <f t="shared" si="8"/>
        <v>-</v>
      </c>
      <c r="G85" s="117">
        <v>25067</v>
      </c>
      <c r="H85" s="118">
        <f t="shared" si="8"/>
        <v>-9.3319347487973325E-2</v>
      </c>
      <c r="I85" s="117">
        <v>24723</v>
      </c>
      <c r="J85" s="118">
        <f t="shared" si="8"/>
        <v>-1.3723221765667981E-2</v>
      </c>
      <c r="K85" s="117">
        <v>26361</v>
      </c>
      <c r="L85" s="118">
        <f t="shared" si="9"/>
        <v>6.6254095376774735E-2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0</v>
      </c>
      <c r="D86" s="118">
        <v>-1</v>
      </c>
      <c r="E86" s="117">
        <v>21541</v>
      </c>
      <c r="F86" s="118" t="str">
        <f t="shared" si="8"/>
        <v>-</v>
      </c>
      <c r="G86" s="117">
        <v>26095</v>
      </c>
      <c r="H86" s="118">
        <f t="shared" si="8"/>
        <v>0.21141079801309126</v>
      </c>
      <c r="I86" s="117">
        <v>24969</v>
      </c>
      <c r="J86" s="118">
        <f t="shared" si="8"/>
        <v>-4.3150028741138158E-2</v>
      </c>
      <c r="K86" s="117">
        <v>25021</v>
      </c>
      <c r="L86" s="118">
        <f t="shared" si="9"/>
        <v>2.0825824021786232E-3</v>
      </c>
      <c r="M86" s="117"/>
      <c r="N86" s="118"/>
    </row>
    <row r="87" spans="1:15" ht="15.75" x14ac:dyDescent="0.25">
      <c r="B87" s="119" t="s">
        <v>32</v>
      </c>
      <c r="C87" s="120">
        <v>0</v>
      </c>
      <c r="D87" s="121">
        <v>-1</v>
      </c>
      <c r="E87" s="120">
        <v>141098</v>
      </c>
      <c r="F87" s="121" t="str">
        <f t="shared" si="8"/>
        <v>-</v>
      </c>
      <c r="G87" s="120">
        <v>310489</v>
      </c>
      <c r="H87" s="121">
        <f t="shared" si="8"/>
        <v>1.2005202058143984</v>
      </c>
      <c r="I87" s="120">
        <v>296342</v>
      </c>
      <c r="J87" s="121">
        <f t="shared" si="8"/>
        <v>-4.5563610949180156E-2</v>
      </c>
      <c r="K87" s="120">
        <v>338089</v>
      </c>
      <c r="L87" s="121">
        <f t="shared" si="9"/>
        <v>0.14087439512455213</v>
      </c>
      <c r="M87" s="120">
        <v>154976</v>
      </c>
      <c r="N87" s="121">
        <v>-9.8751432044057563E-2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289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3" t="s">
        <v>98</v>
      </c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C$7</f>
        <v>2020</v>
      </c>
      <c r="D95" s="305"/>
      <c r="E95" s="304">
        <f>E$7</f>
        <v>2021</v>
      </c>
      <c r="F95" s="305"/>
      <c r="G95" s="304">
        <f>G$7</f>
        <v>2022</v>
      </c>
      <c r="H95" s="305"/>
      <c r="I95" s="304">
        <f>I$7</f>
        <v>2023</v>
      </c>
      <c r="J95" s="305"/>
      <c r="K95" s="304">
        <f>K$7</f>
        <v>2024</v>
      </c>
      <c r="L95" s="305"/>
      <c r="M95" s="306">
        <f>M$7</f>
        <v>2025</v>
      </c>
      <c r="N95" s="307"/>
    </row>
    <row r="96" spans="1:15" ht="16.5" thickTop="1" thickBot="1" x14ac:dyDescent="0.3">
      <c r="B96" s="87"/>
      <c r="C96" s="113" t="s">
        <v>71</v>
      </c>
      <c r="D96" s="114" t="str">
        <f>CONCATENATE("var ",RIGHT(C95,2),"/",RIGHT(C95-1,2))</f>
        <v>var 20/19</v>
      </c>
      <c r="E96" s="115" t="s">
        <v>71</v>
      </c>
      <c r="F96" s="114" t="str">
        <f>CONCATENATE("var ",RIGHT(E95,2),"/",RIGHT(C95,2))</f>
        <v>var 21/20</v>
      </c>
      <c r="G96" s="115" t="s">
        <v>71</v>
      </c>
      <c r="H96" s="114" t="str">
        <f>CONCATENATE("var ",RIGHT(G95,2),"/",RIGHT(E95,2))</f>
        <v>var 22/21</v>
      </c>
      <c r="I96" s="115" t="s">
        <v>71</v>
      </c>
      <c r="J96" s="114" t="str">
        <f>CONCATENATE("var ",RIGHT(I95,2),"/",RIGHT(G95,2))</f>
        <v>var 23/22</v>
      </c>
      <c r="K96" s="115" t="s">
        <v>71</v>
      </c>
      <c r="L96" s="114" t="str">
        <f>CONCATENATE("var ",RIGHT(K95,2),"/",RIGHT(I95,2))</f>
        <v>var 24/23</v>
      </c>
      <c r="M96" s="115" t="s">
        <v>71</v>
      </c>
      <c r="N96" s="114" t="str">
        <f>CONCATENATE("var ",RIGHT(M95,2),"/",RIGHT(K95,2))</f>
        <v>var 25/24</v>
      </c>
    </row>
    <row r="97" spans="2:14" x14ac:dyDescent="0.25">
      <c r="B97" s="116" t="s">
        <v>73</v>
      </c>
      <c r="C97" s="117">
        <v>43194</v>
      </c>
      <c r="D97" s="118">
        <v>5.6242969628796491E-2</v>
      </c>
      <c r="E97" s="117">
        <v>2775</v>
      </c>
      <c r="F97" s="118">
        <f t="shared" ref="F97:J109" si="11">IFERROR(E97/C97-1,"-")</f>
        <v>-0.93575496596749552</v>
      </c>
      <c r="G97" s="117">
        <v>24239</v>
      </c>
      <c r="H97" s="118">
        <f t="shared" si="11"/>
        <v>7.7347747747747739</v>
      </c>
      <c r="I97" s="117">
        <v>29362</v>
      </c>
      <c r="J97" s="118">
        <f t="shared" si="11"/>
        <v>0.21135360369652223</v>
      </c>
      <c r="K97" s="117">
        <v>31119</v>
      </c>
      <c r="L97" s="118">
        <f t="shared" ref="L97:L109" si="12">IFERROR(K97/I97-1,"-")</f>
        <v>5.9839248007628854E-2</v>
      </c>
      <c r="M97" s="117">
        <v>31603</v>
      </c>
      <c r="N97" s="118">
        <f t="shared" ref="N97:N102" si="13">IFERROR(M97/K97-1,"-")</f>
        <v>1.5553199010250873E-2</v>
      </c>
    </row>
    <row r="98" spans="2:14" x14ac:dyDescent="0.25">
      <c r="B98" s="116" t="s">
        <v>75</v>
      </c>
      <c r="C98" s="117">
        <v>39241</v>
      </c>
      <c r="D98" s="118">
        <v>-8.1630742587001759E-2</v>
      </c>
      <c r="E98" s="117">
        <v>3359</v>
      </c>
      <c r="F98" s="118">
        <f t="shared" si="11"/>
        <v>-0.91440075431309087</v>
      </c>
      <c r="G98" s="117">
        <v>26617</v>
      </c>
      <c r="H98" s="118">
        <f t="shared" si="11"/>
        <v>6.9240845489729086</v>
      </c>
      <c r="I98" s="117">
        <v>28295</v>
      </c>
      <c r="J98" s="118">
        <f t="shared" si="11"/>
        <v>6.3042416500732612E-2</v>
      </c>
      <c r="K98" s="117">
        <v>24823</v>
      </c>
      <c r="L98" s="118">
        <f t="shared" si="12"/>
        <v>-0.12270719208340697</v>
      </c>
      <c r="M98" s="117">
        <v>30937</v>
      </c>
      <c r="N98" s="118">
        <f t="shared" si="13"/>
        <v>0.24630383112436038</v>
      </c>
    </row>
    <row r="99" spans="2:14" x14ac:dyDescent="0.25">
      <c r="B99" s="116" t="s">
        <v>77</v>
      </c>
      <c r="C99" s="117">
        <v>23119</v>
      </c>
      <c r="D99" s="118">
        <v>-0.45906549053557644</v>
      </c>
      <c r="E99" s="117">
        <v>4717</v>
      </c>
      <c r="F99" s="118">
        <f t="shared" si="11"/>
        <v>-0.79596868376659891</v>
      </c>
      <c r="G99" s="117">
        <v>27574</v>
      </c>
      <c r="H99" s="118">
        <f t="shared" si="11"/>
        <v>4.845664617341531</v>
      </c>
      <c r="I99" s="117">
        <v>29030</v>
      </c>
      <c r="J99" s="118">
        <f t="shared" si="11"/>
        <v>5.2803365489229037E-2</v>
      </c>
      <c r="K99" s="117">
        <v>31003</v>
      </c>
      <c r="L99" s="118">
        <f t="shared" si="12"/>
        <v>6.7964174991388182E-2</v>
      </c>
      <c r="M99" s="117">
        <v>32272</v>
      </c>
      <c r="N99" s="118">
        <f t="shared" si="13"/>
        <v>4.0931522755862426E-2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5851</v>
      </c>
      <c r="F100" s="118" t="str">
        <f t="shared" si="11"/>
        <v>-</v>
      </c>
      <c r="G100" s="117">
        <v>22852</v>
      </c>
      <c r="H100" s="118">
        <f t="shared" si="11"/>
        <v>2.9056571526234833</v>
      </c>
      <c r="I100" s="117">
        <v>24480</v>
      </c>
      <c r="J100" s="118">
        <f t="shared" si="11"/>
        <v>7.1241029231577047E-2</v>
      </c>
      <c r="K100" s="117">
        <v>23629</v>
      </c>
      <c r="L100" s="118">
        <f t="shared" si="12"/>
        <v>-3.4763071895424824E-2</v>
      </c>
      <c r="M100" s="117">
        <v>28820</v>
      </c>
      <c r="N100" s="118">
        <f t="shared" si="13"/>
        <v>0.21968767192856231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6089</v>
      </c>
      <c r="F101" s="118" t="str">
        <f t="shared" si="11"/>
        <v>-</v>
      </c>
      <c r="G101" s="117">
        <v>13692</v>
      </c>
      <c r="H101" s="118">
        <f t="shared" si="11"/>
        <v>1.248645097717195</v>
      </c>
      <c r="I101" s="117">
        <v>18346</v>
      </c>
      <c r="J101" s="118">
        <f t="shared" si="11"/>
        <v>0.3399065147531406</v>
      </c>
      <c r="K101" s="117">
        <v>21064</v>
      </c>
      <c r="L101" s="118">
        <f t="shared" si="12"/>
        <v>0.14815218576256406</v>
      </c>
      <c r="M101" s="117">
        <v>22376</v>
      </c>
      <c r="N101" s="118">
        <f t="shared" si="13"/>
        <v>6.2286365362704155E-2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6428</v>
      </c>
      <c r="F102" s="118" t="str">
        <f t="shared" si="11"/>
        <v>-</v>
      </c>
      <c r="G102" s="117">
        <v>15947</v>
      </c>
      <c r="H102" s="118">
        <f t="shared" si="11"/>
        <v>1.4808649657747357</v>
      </c>
      <c r="I102" s="117">
        <v>18927</v>
      </c>
      <c r="J102" s="118">
        <f t="shared" si="11"/>
        <v>0.18686900357434011</v>
      </c>
      <c r="K102" s="117">
        <v>19896</v>
      </c>
      <c r="L102" s="118">
        <f t="shared" si="12"/>
        <v>5.1196703122523335E-2</v>
      </c>
      <c r="M102" s="117">
        <v>24198</v>
      </c>
      <c r="N102" s="118">
        <f t="shared" si="13"/>
        <v>0.21622436670687573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11718</v>
      </c>
      <c r="F103" s="118" t="str">
        <f t="shared" si="11"/>
        <v>-</v>
      </c>
      <c r="G103" s="117">
        <v>22949</v>
      </c>
      <c r="H103" s="118">
        <f t="shared" si="11"/>
        <v>0.95844000682710351</v>
      </c>
      <c r="I103" s="117">
        <v>26512</v>
      </c>
      <c r="J103" s="118">
        <f t="shared" si="11"/>
        <v>0.15525730968669649</v>
      </c>
      <c r="K103" s="117">
        <v>26909</v>
      </c>
      <c r="L103" s="118">
        <f t="shared" si="12"/>
        <v>1.4974351237175609E-2</v>
      </c>
      <c r="M103" s="117"/>
      <c r="N103" s="118"/>
    </row>
    <row r="104" spans="2:14" x14ac:dyDescent="0.25">
      <c r="B104" s="116" t="s">
        <v>87</v>
      </c>
      <c r="C104" s="117">
        <v>8447</v>
      </c>
      <c r="D104" s="118">
        <v>-0.82084455661837996</v>
      </c>
      <c r="E104" s="117">
        <v>15135</v>
      </c>
      <c r="F104" s="118">
        <f t="shared" si="11"/>
        <v>0.79176038830353979</v>
      </c>
      <c r="G104" s="117">
        <v>27464</v>
      </c>
      <c r="H104" s="118">
        <f t="shared" si="11"/>
        <v>0.81460191608853649</v>
      </c>
      <c r="I104" s="117">
        <v>31400</v>
      </c>
      <c r="J104" s="118">
        <f t="shared" si="11"/>
        <v>0.14331488494028544</v>
      </c>
      <c r="K104" s="117">
        <v>31177</v>
      </c>
      <c r="L104" s="118">
        <f t="shared" si="12"/>
        <v>-7.1019108280254706E-3</v>
      </c>
      <c r="M104" s="117"/>
      <c r="N104" s="118"/>
    </row>
    <row r="105" spans="2:14" x14ac:dyDescent="0.25">
      <c r="B105" s="116" t="s">
        <v>89</v>
      </c>
      <c r="C105" s="117">
        <v>4719</v>
      </c>
      <c r="D105" s="118">
        <v>-0.87496356747303994</v>
      </c>
      <c r="E105" s="117">
        <v>11918</v>
      </c>
      <c r="F105" s="118">
        <f t="shared" si="11"/>
        <v>1.5255350709896165</v>
      </c>
      <c r="G105" s="117">
        <v>19192</v>
      </c>
      <c r="H105" s="118">
        <f t="shared" si="11"/>
        <v>0.61033730491693228</v>
      </c>
      <c r="I105" s="117">
        <v>23909</v>
      </c>
      <c r="J105" s="118">
        <f t="shared" si="11"/>
        <v>0.24577949145477285</v>
      </c>
      <c r="K105" s="117">
        <v>23395</v>
      </c>
      <c r="L105" s="118">
        <f t="shared" si="12"/>
        <v>-2.1498180601447148E-2</v>
      </c>
      <c r="M105" s="117"/>
      <c r="N105" s="118"/>
    </row>
    <row r="106" spans="2:14" x14ac:dyDescent="0.25">
      <c r="B106" s="116" t="s">
        <v>91</v>
      </c>
      <c r="C106" s="117">
        <v>3478</v>
      </c>
      <c r="D106" s="118">
        <v>-0.90411336568151746</v>
      </c>
      <c r="E106" s="117">
        <v>20231</v>
      </c>
      <c r="F106" s="118">
        <f t="shared" si="11"/>
        <v>4.8168487636572745</v>
      </c>
      <c r="G106" s="117">
        <v>23206</v>
      </c>
      <c r="H106" s="118">
        <f t="shared" si="11"/>
        <v>0.14705155454500529</v>
      </c>
      <c r="I106" s="117">
        <v>27467</v>
      </c>
      <c r="J106" s="118">
        <f t="shared" si="11"/>
        <v>0.18361630612772561</v>
      </c>
      <c r="K106" s="117">
        <v>28050</v>
      </c>
      <c r="L106" s="118">
        <f t="shared" si="12"/>
        <v>2.1225470564677718E-2</v>
      </c>
      <c r="M106" s="117"/>
      <c r="N106" s="118"/>
    </row>
    <row r="107" spans="2:14" x14ac:dyDescent="0.25">
      <c r="B107" s="116" t="s">
        <v>93</v>
      </c>
      <c r="C107" s="117">
        <v>3773</v>
      </c>
      <c r="D107" s="118">
        <v>-0.90712158137015975</v>
      </c>
      <c r="E107" s="117">
        <v>23258</v>
      </c>
      <c r="F107" s="118">
        <f t="shared" si="11"/>
        <v>5.1643254704479196</v>
      </c>
      <c r="G107" s="117">
        <v>28403</v>
      </c>
      <c r="H107" s="118">
        <f t="shared" si="11"/>
        <v>0.22121420586464868</v>
      </c>
      <c r="I107" s="117">
        <v>28858</v>
      </c>
      <c r="J107" s="118">
        <f t="shared" si="11"/>
        <v>1.6019434566771018E-2</v>
      </c>
      <c r="K107" s="117">
        <v>30877</v>
      </c>
      <c r="L107" s="118">
        <f t="shared" si="12"/>
        <v>6.9963268417769786E-2</v>
      </c>
      <c r="M107" s="117"/>
      <c r="N107" s="118"/>
    </row>
    <row r="108" spans="2:14" x14ac:dyDescent="0.25">
      <c r="B108" s="116" t="s">
        <v>95</v>
      </c>
      <c r="C108" s="117">
        <v>4711</v>
      </c>
      <c r="D108" s="118">
        <v>-0.88245421428214976</v>
      </c>
      <c r="E108" s="117">
        <v>25094</v>
      </c>
      <c r="F108" s="118">
        <f t="shared" si="11"/>
        <v>4.3266822330715344</v>
      </c>
      <c r="G108" s="117">
        <v>28386</v>
      </c>
      <c r="H108" s="118">
        <f t="shared" si="11"/>
        <v>0.13118673786562529</v>
      </c>
      <c r="I108" s="117">
        <v>30289</v>
      </c>
      <c r="J108" s="118">
        <f t="shared" si="11"/>
        <v>6.7040090185302548E-2</v>
      </c>
      <c r="K108" s="117">
        <v>30458</v>
      </c>
      <c r="L108" s="118">
        <f t="shared" si="12"/>
        <v>5.5795833470897449E-3</v>
      </c>
      <c r="M108" s="117"/>
      <c r="N108" s="118"/>
    </row>
    <row r="109" spans="2:14" ht="15.75" x14ac:dyDescent="0.25">
      <c r="B109" s="119" t="s">
        <v>32</v>
      </c>
      <c r="C109" s="120">
        <v>137122</v>
      </c>
      <c r="D109" s="121">
        <v>-0.71347436518948193</v>
      </c>
      <c r="E109" s="120">
        <v>136573</v>
      </c>
      <c r="F109" s="121">
        <f t="shared" si="11"/>
        <v>-4.0037339011974593E-3</v>
      </c>
      <c r="G109" s="120">
        <v>280521</v>
      </c>
      <c r="H109" s="121">
        <f t="shared" si="11"/>
        <v>1.0540004246813059</v>
      </c>
      <c r="I109" s="120">
        <v>316875</v>
      </c>
      <c r="J109" s="121">
        <f t="shared" si="11"/>
        <v>0.12959457580715883</v>
      </c>
      <c r="K109" s="120">
        <v>322400</v>
      </c>
      <c r="L109" s="121">
        <f t="shared" si="12"/>
        <v>1.7435897435897463E-2</v>
      </c>
      <c r="M109" s="120">
        <v>170206</v>
      </c>
      <c r="N109" s="121">
        <v>0.12321987144799196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8D22E-1C60-458B-A710-AE3AB01B237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</row>
    <row r="5" spans="1:12" ht="6" customHeight="1" x14ac:dyDescent="0.25"/>
    <row r="6" spans="1:12" s="145" customFormat="1" ht="72" customHeight="1" x14ac:dyDescent="0.25">
      <c r="B6" s="146"/>
      <c r="C6" s="171" t="s">
        <v>261</v>
      </c>
      <c r="D6" s="171" t="s">
        <v>226</v>
      </c>
      <c r="E6" s="171" t="s">
        <v>227</v>
      </c>
      <c r="F6" s="171" t="s">
        <v>228</v>
      </c>
      <c r="G6" s="171" t="s">
        <v>229</v>
      </c>
      <c r="H6" s="171" t="s">
        <v>230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70</v>
      </c>
      <c r="C8" s="175">
        <v>11026</v>
      </c>
      <c r="D8" s="175">
        <v>653021</v>
      </c>
      <c r="E8" s="175">
        <v>2454749</v>
      </c>
      <c r="F8" s="175">
        <v>2670685</v>
      </c>
      <c r="G8" s="175">
        <v>2787401</v>
      </c>
      <c r="H8" s="175">
        <v>2736656</v>
      </c>
      <c r="I8" s="176">
        <f>IFERROR(H8/G8-1,"-")</f>
        <v>-1.8205130872809505E-2</v>
      </c>
      <c r="J8" s="175">
        <f>H8-G8</f>
        <v>-50745</v>
      </c>
      <c r="K8" s="176">
        <f>H8/H$8</f>
        <v>1</v>
      </c>
      <c r="L8" s="81"/>
    </row>
    <row r="9" spans="1:12" x14ac:dyDescent="0.25">
      <c r="A9" s="1" t="s">
        <v>98</v>
      </c>
      <c r="B9" s="158" t="s">
        <v>99</v>
      </c>
      <c r="C9" s="159">
        <v>8684</v>
      </c>
      <c r="D9" s="159">
        <v>236913</v>
      </c>
      <c r="E9" s="159">
        <v>410726</v>
      </c>
      <c r="F9" s="159">
        <v>431964</v>
      </c>
      <c r="G9" s="159">
        <v>431283</v>
      </c>
      <c r="H9" s="159">
        <v>420260</v>
      </c>
      <c r="I9" s="160">
        <f>IFERROR(H9/G9-1,"-")</f>
        <v>-2.55586239197928E-2</v>
      </c>
      <c r="J9" s="159">
        <f t="shared" ref="J9:J19" si="0">H9-G9</f>
        <v>-11023</v>
      </c>
      <c r="K9" s="160">
        <f>H9/H$8</f>
        <v>0.15356698101624758</v>
      </c>
      <c r="L9" s="81"/>
    </row>
    <row r="10" spans="1:12" x14ac:dyDescent="0.25">
      <c r="A10" s="161" t="s">
        <v>105</v>
      </c>
      <c r="B10" s="162" t="s">
        <v>105</v>
      </c>
      <c r="C10" s="163">
        <v>3879</v>
      </c>
      <c r="D10" s="163">
        <v>102740</v>
      </c>
      <c r="E10" s="163">
        <v>109327</v>
      </c>
      <c r="F10" s="163">
        <v>137289</v>
      </c>
      <c r="G10" s="163">
        <v>148398</v>
      </c>
      <c r="H10" s="163">
        <v>116313</v>
      </c>
      <c r="I10" s="164">
        <f>IFERROR(H10/G10-1,"-")</f>
        <v>-0.2162091133303683</v>
      </c>
      <c r="J10" s="163">
        <f t="shared" si="0"/>
        <v>-32085</v>
      </c>
      <c r="K10" s="164">
        <f>H10/H$8</f>
        <v>4.2501870896451729E-2</v>
      </c>
      <c r="L10" s="81"/>
    </row>
    <row r="11" spans="1:12" x14ac:dyDescent="0.25">
      <c r="A11" s="161" t="s">
        <v>102</v>
      </c>
      <c r="B11" s="162" t="s">
        <v>102</v>
      </c>
      <c r="C11" s="163">
        <v>4805</v>
      </c>
      <c r="D11" s="163">
        <v>134173</v>
      </c>
      <c r="E11" s="163">
        <v>301399</v>
      </c>
      <c r="F11" s="163">
        <v>294675</v>
      </c>
      <c r="G11" s="163">
        <v>282885</v>
      </c>
      <c r="H11" s="163">
        <v>303947</v>
      </c>
      <c r="I11" s="164">
        <f>IFERROR(H11/G11-1,"-")</f>
        <v>7.4454283542782385E-2</v>
      </c>
      <c r="J11" s="163">
        <f t="shared" si="0"/>
        <v>21062</v>
      </c>
      <c r="K11" s="164">
        <f>H11/H$8</f>
        <v>0.11106511011979583</v>
      </c>
      <c r="L11" s="81"/>
    </row>
    <row r="12" spans="1:12" x14ac:dyDescent="0.25">
      <c r="A12" s="1"/>
      <c r="B12" s="158" t="s">
        <v>109</v>
      </c>
      <c r="C12" s="159">
        <v>2342</v>
      </c>
      <c r="D12" s="159">
        <v>416108</v>
      </c>
      <c r="E12" s="159">
        <v>2044023</v>
      </c>
      <c r="F12" s="159">
        <v>2238721</v>
      </c>
      <c r="G12" s="159">
        <v>2356118</v>
      </c>
      <c r="H12" s="159">
        <v>2316396</v>
      </c>
      <c r="I12" s="160">
        <f>IFERROR(H12/G12-1,"-")</f>
        <v>-1.685908770273814E-2</v>
      </c>
      <c r="J12" s="159">
        <f t="shared" si="0"/>
        <v>-39722</v>
      </c>
      <c r="K12" s="160">
        <f>H12/H$8</f>
        <v>0.84643301898375245</v>
      </c>
      <c r="L12" s="81"/>
    </row>
    <row r="13" spans="1:12" s="57" customFormat="1" x14ac:dyDescent="0.25">
      <c r="A13" s="161"/>
      <c r="B13" s="162" t="s">
        <v>112</v>
      </c>
      <c r="C13" s="163">
        <v>486</v>
      </c>
      <c r="D13" s="163">
        <v>36911</v>
      </c>
      <c r="E13" s="163">
        <v>1088743</v>
      </c>
      <c r="F13" s="163">
        <v>1193615</v>
      </c>
      <c r="G13" s="163">
        <v>1285987</v>
      </c>
      <c r="H13" s="163">
        <v>1248218</v>
      </c>
      <c r="I13" s="164">
        <f t="shared" ref="I13:I20" si="1">IFERROR(H13/G13-1,"-")</f>
        <v>-2.9369659257830749E-2</v>
      </c>
      <c r="J13" s="163">
        <f t="shared" si="0"/>
        <v>-37769</v>
      </c>
      <c r="K13" s="164">
        <f t="shared" ref="K13:K20" si="2">H13/H$8</f>
        <v>0.45611066937167111</v>
      </c>
      <c r="L13" s="165"/>
    </row>
    <row r="14" spans="1:12" s="57" customFormat="1" x14ac:dyDescent="0.25">
      <c r="A14" s="161"/>
      <c r="B14" s="162" t="s">
        <v>115</v>
      </c>
      <c r="C14" s="163">
        <v>529</v>
      </c>
      <c r="D14" s="163">
        <v>81566</v>
      </c>
      <c r="E14" s="163">
        <v>232142</v>
      </c>
      <c r="F14" s="163">
        <v>246979</v>
      </c>
      <c r="G14" s="163">
        <v>225798</v>
      </c>
      <c r="H14" s="163">
        <v>236018</v>
      </c>
      <c r="I14" s="164">
        <f t="shared" si="1"/>
        <v>4.5261694080549919E-2</v>
      </c>
      <c r="J14" s="163">
        <f t="shared" si="0"/>
        <v>10220</v>
      </c>
      <c r="K14" s="164">
        <f t="shared" si="2"/>
        <v>8.6243210692173222E-2</v>
      </c>
      <c r="L14" s="165"/>
    </row>
    <row r="15" spans="1:12" x14ac:dyDescent="0.25">
      <c r="A15" s="161"/>
      <c r="B15" s="162" t="s">
        <v>118</v>
      </c>
      <c r="C15" s="163">
        <v>118</v>
      </c>
      <c r="D15" s="163">
        <v>48177</v>
      </c>
      <c r="E15" s="163">
        <v>75211</v>
      </c>
      <c r="F15" s="163">
        <v>88212</v>
      </c>
      <c r="G15" s="163">
        <v>98115</v>
      </c>
      <c r="H15" s="163">
        <v>100892</v>
      </c>
      <c r="I15" s="164">
        <f t="shared" si="1"/>
        <v>2.8303521377974761E-2</v>
      </c>
      <c r="J15" s="163">
        <f t="shared" si="0"/>
        <v>2777</v>
      </c>
      <c r="K15" s="164">
        <f t="shared" si="2"/>
        <v>3.6866891564010969E-2</v>
      </c>
      <c r="L15" s="81"/>
    </row>
    <row r="16" spans="1:12" x14ac:dyDescent="0.25">
      <c r="A16" s="161"/>
      <c r="B16" s="162" t="s">
        <v>125</v>
      </c>
      <c r="C16" s="163">
        <v>44</v>
      </c>
      <c r="D16" s="163">
        <v>43592</v>
      </c>
      <c r="E16" s="163">
        <v>92592</v>
      </c>
      <c r="F16" s="163">
        <v>94339</v>
      </c>
      <c r="G16" s="163">
        <v>97442</v>
      </c>
      <c r="H16" s="163">
        <v>84518</v>
      </c>
      <c r="I16" s="164">
        <f t="shared" si="1"/>
        <v>-0.13263274563329985</v>
      </c>
      <c r="J16" s="163">
        <f t="shared" si="0"/>
        <v>-12924</v>
      </c>
      <c r="K16" s="164">
        <f t="shared" si="2"/>
        <v>3.0883677013113814E-2</v>
      </c>
      <c r="L16" s="81"/>
    </row>
    <row r="17" spans="1:12" x14ac:dyDescent="0.25">
      <c r="A17" s="161"/>
      <c r="B17" s="162" t="s">
        <v>121</v>
      </c>
      <c r="C17" s="163">
        <v>77</v>
      </c>
      <c r="D17" s="163">
        <v>44724</v>
      </c>
      <c r="E17" s="163">
        <v>69929</v>
      </c>
      <c r="F17" s="163">
        <v>73827</v>
      </c>
      <c r="G17" s="163">
        <v>75568</v>
      </c>
      <c r="H17" s="163">
        <v>70703</v>
      </c>
      <c r="I17" s="164">
        <f t="shared" si="1"/>
        <v>-6.4379102265509247E-2</v>
      </c>
      <c r="J17" s="163">
        <f t="shared" si="0"/>
        <v>-4865</v>
      </c>
      <c r="K17" s="164">
        <f t="shared" si="2"/>
        <v>2.5835545278617408E-2</v>
      </c>
      <c r="L17" s="81"/>
    </row>
    <row r="18" spans="1:12" x14ac:dyDescent="0.25">
      <c r="A18" s="161"/>
      <c r="B18" s="162" t="s">
        <v>130</v>
      </c>
      <c r="C18" s="163">
        <v>16</v>
      </c>
      <c r="D18" s="163">
        <v>940</v>
      </c>
      <c r="E18" s="163">
        <v>6382</v>
      </c>
      <c r="F18" s="163">
        <v>8954</v>
      </c>
      <c r="G18" s="163">
        <v>9037</v>
      </c>
      <c r="H18" s="163">
        <v>8273</v>
      </c>
      <c r="I18" s="164">
        <f t="shared" si="1"/>
        <v>-8.4541330087418376E-2</v>
      </c>
      <c r="J18" s="163">
        <f t="shared" si="0"/>
        <v>-764</v>
      </c>
      <c r="K18" s="164">
        <f t="shared" si="2"/>
        <v>3.0230324892861946E-3</v>
      </c>
      <c r="L18" s="81"/>
    </row>
    <row r="19" spans="1:12" x14ac:dyDescent="0.25">
      <c r="A19" s="161" t="s">
        <v>146</v>
      </c>
      <c r="B19" s="162" t="s">
        <v>133</v>
      </c>
      <c r="C19" s="163">
        <v>23</v>
      </c>
      <c r="D19" s="163">
        <v>1508</v>
      </c>
      <c r="E19" s="163">
        <v>4948</v>
      </c>
      <c r="F19" s="163">
        <v>6600</v>
      </c>
      <c r="G19" s="163">
        <v>3661</v>
      </c>
      <c r="H19" s="163">
        <v>4115</v>
      </c>
      <c r="I19" s="164">
        <f t="shared" si="1"/>
        <v>0.12400983337885818</v>
      </c>
      <c r="J19" s="163">
        <f t="shared" si="0"/>
        <v>454</v>
      </c>
      <c r="K19" s="164">
        <f t="shared" si="2"/>
        <v>1.5036599411836929E-3</v>
      </c>
      <c r="L19" s="81"/>
    </row>
    <row r="20" spans="1:12" x14ac:dyDescent="0.25">
      <c r="A20" s="161" t="s">
        <v>147</v>
      </c>
      <c r="B20" s="167" t="s">
        <v>147</v>
      </c>
      <c r="C20" s="168">
        <f t="shared" ref="C20" si="3">C12-SUM(C13:C19)</f>
        <v>1049</v>
      </c>
      <c r="D20" s="168">
        <f t="shared" ref="D20:H20" si="4">D12-SUM(D13:D19)</f>
        <v>158690</v>
      </c>
      <c r="E20" s="168">
        <f t="shared" si="4"/>
        <v>474076</v>
      </c>
      <c r="F20" s="168">
        <f t="shared" si="4"/>
        <v>526195</v>
      </c>
      <c r="G20" s="168">
        <f t="shared" si="4"/>
        <v>560510</v>
      </c>
      <c r="H20" s="168">
        <f t="shared" si="4"/>
        <v>563659</v>
      </c>
      <c r="I20" s="169">
        <f t="shared" si="1"/>
        <v>5.6180978037858598E-3</v>
      </c>
      <c r="J20" s="168">
        <f>H20-G20</f>
        <v>3149</v>
      </c>
      <c r="K20" s="169">
        <f t="shared" si="2"/>
        <v>0.20596633263369601</v>
      </c>
      <c r="L20" s="81"/>
    </row>
    <row r="21" spans="1:12" s="145" customFormat="1" x14ac:dyDescent="0.25">
      <c r="A21" s="161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70</v>
      </c>
      <c r="C22" s="175">
        <v>0</v>
      </c>
      <c r="D22" s="175">
        <v>274949</v>
      </c>
      <c r="E22" s="175">
        <v>1029864</v>
      </c>
      <c r="F22" s="175">
        <v>1069466</v>
      </c>
      <c r="G22" s="175">
        <v>1059592</v>
      </c>
      <c r="H22" s="175">
        <v>1003656</v>
      </c>
      <c r="I22" s="176">
        <f>IFERROR(H22/G22-1,"-")</f>
        <v>-5.2790130540811941E-2</v>
      </c>
      <c r="J22" s="175">
        <f>H22-G22</f>
        <v>-55936</v>
      </c>
      <c r="K22" s="176">
        <f>H22/H$8</f>
        <v>0.36674540022567687</v>
      </c>
      <c r="L22" s="81"/>
    </row>
    <row r="23" spans="1:12" x14ac:dyDescent="0.25">
      <c r="A23" s="161" t="s">
        <v>98</v>
      </c>
      <c r="B23" s="158" t="s">
        <v>99</v>
      </c>
      <c r="C23" s="159">
        <v>0</v>
      </c>
      <c r="D23" s="159">
        <v>87510</v>
      </c>
      <c r="E23" s="159">
        <v>87469</v>
      </c>
      <c r="F23" s="159">
        <v>83729</v>
      </c>
      <c r="G23" s="159">
        <v>72097</v>
      </c>
      <c r="H23" s="159">
        <v>61830</v>
      </c>
      <c r="I23" s="160">
        <f>IFERROR(H23/G23-1,"-")</f>
        <v>-0.14240537054246361</v>
      </c>
      <c r="J23" s="159">
        <f t="shared" ref="J23:J33" si="5">H23-G23</f>
        <v>-10267</v>
      </c>
      <c r="K23" s="160">
        <f>H23/H$8</f>
        <v>2.2593267111394345E-2</v>
      </c>
      <c r="L23" s="81"/>
    </row>
    <row r="24" spans="1:12" x14ac:dyDescent="0.25">
      <c r="A24" s="161" t="s">
        <v>105</v>
      </c>
      <c r="B24" s="162" t="s">
        <v>105</v>
      </c>
      <c r="C24" s="163">
        <v>0</v>
      </c>
      <c r="D24" s="163">
        <v>40559</v>
      </c>
      <c r="E24" s="163">
        <v>27992</v>
      </c>
      <c r="F24" s="163">
        <v>26527</v>
      </c>
      <c r="G24" s="163">
        <v>21370</v>
      </c>
      <c r="H24" s="163">
        <v>19128</v>
      </c>
      <c r="I24" s="164">
        <f>IFERROR(H24/G24-1,"-")</f>
        <v>-0.10491343004211506</v>
      </c>
      <c r="J24" s="163">
        <f t="shared" si="5"/>
        <v>-2242</v>
      </c>
      <c r="K24" s="164">
        <f>H24/H$8</f>
        <v>6.9895522126273814E-3</v>
      </c>
      <c r="L24" s="81"/>
    </row>
    <row r="25" spans="1:12" x14ac:dyDescent="0.25">
      <c r="A25" s="161" t="s">
        <v>102</v>
      </c>
      <c r="B25" s="162" t="s">
        <v>102</v>
      </c>
      <c r="C25" s="163">
        <v>0</v>
      </c>
      <c r="D25" s="163">
        <v>46951</v>
      </c>
      <c r="E25" s="163">
        <v>59477</v>
      </c>
      <c r="F25" s="163">
        <v>57202</v>
      </c>
      <c r="G25" s="163">
        <v>50727</v>
      </c>
      <c r="H25" s="163">
        <v>42702</v>
      </c>
      <c r="I25" s="164">
        <f>IFERROR(H25/G25-1,"-")</f>
        <v>-0.15819977526760898</v>
      </c>
      <c r="J25" s="163">
        <f t="shared" si="5"/>
        <v>-8025</v>
      </c>
      <c r="K25" s="164">
        <f>H25/H$8</f>
        <v>1.5603714898766963E-2</v>
      </c>
      <c r="L25" s="81"/>
    </row>
    <row r="26" spans="1:12" x14ac:dyDescent="0.25">
      <c r="A26" s="161"/>
      <c r="B26" s="158" t="s">
        <v>109</v>
      </c>
      <c r="C26" s="159">
        <v>0</v>
      </c>
      <c r="D26" s="159">
        <v>187439</v>
      </c>
      <c r="E26" s="159">
        <v>942395</v>
      </c>
      <c r="F26" s="159">
        <v>985737</v>
      </c>
      <c r="G26" s="159">
        <v>987495</v>
      </c>
      <c r="H26" s="159">
        <v>941826</v>
      </c>
      <c r="I26" s="160">
        <f>IFERROR(H26/G26-1,"-")</f>
        <v>-4.624732277125454E-2</v>
      </c>
      <c r="J26" s="159">
        <f t="shared" si="5"/>
        <v>-45669</v>
      </c>
      <c r="K26" s="160">
        <f>H26/H$8</f>
        <v>0.34415213311428255</v>
      </c>
      <c r="L26" s="81"/>
    </row>
    <row r="27" spans="1:12" s="57" customFormat="1" x14ac:dyDescent="0.25">
      <c r="A27" s="161"/>
      <c r="B27" s="162" t="s">
        <v>112</v>
      </c>
      <c r="C27" s="163">
        <v>0</v>
      </c>
      <c r="D27" s="163">
        <v>17245</v>
      </c>
      <c r="E27" s="163">
        <v>521079</v>
      </c>
      <c r="F27" s="163">
        <v>561465</v>
      </c>
      <c r="G27" s="163">
        <v>571290</v>
      </c>
      <c r="H27" s="163">
        <v>540108</v>
      </c>
      <c r="I27" s="164">
        <f t="shared" ref="I27:I34" si="6">IFERROR(H27/G27-1,"-")</f>
        <v>-5.4581736070997255E-2</v>
      </c>
      <c r="J27" s="163">
        <f t="shared" si="5"/>
        <v>-31182</v>
      </c>
      <c r="K27" s="164">
        <f t="shared" ref="K27:K34" si="7">H27/H$8</f>
        <v>0.19736057436521068</v>
      </c>
      <c r="L27" s="165"/>
    </row>
    <row r="28" spans="1:12" s="57" customFormat="1" x14ac:dyDescent="0.25">
      <c r="A28" s="161"/>
      <c r="B28" s="162" t="s">
        <v>115</v>
      </c>
      <c r="C28" s="163">
        <v>0</v>
      </c>
      <c r="D28" s="163">
        <v>38543</v>
      </c>
      <c r="E28" s="163">
        <v>119906</v>
      </c>
      <c r="F28" s="163">
        <v>118355</v>
      </c>
      <c r="G28" s="163">
        <v>100343</v>
      </c>
      <c r="H28" s="163">
        <v>101616</v>
      </c>
      <c r="I28" s="164">
        <f t="shared" si="6"/>
        <v>1.2686485355231536E-2</v>
      </c>
      <c r="J28" s="163">
        <f t="shared" si="5"/>
        <v>1273</v>
      </c>
      <c r="K28" s="164">
        <f t="shared" si="7"/>
        <v>3.7131448015388126E-2</v>
      </c>
      <c r="L28" s="165"/>
    </row>
    <row r="29" spans="1:12" x14ac:dyDescent="0.25">
      <c r="A29" s="161"/>
      <c r="B29" s="162" t="s">
        <v>118</v>
      </c>
      <c r="C29" s="163">
        <v>0</v>
      </c>
      <c r="D29" s="163">
        <v>19496</v>
      </c>
      <c r="E29" s="163">
        <v>29144</v>
      </c>
      <c r="F29" s="163">
        <v>26909</v>
      </c>
      <c r="G29" s="163">
        <v>23443</v>
      </c>
      <c r="H29" s="163">
        <v>22401</v>
      </c>
      <c r="I29" s="164">
        <f t="shared" si="6"/>
        <v>-4.4448236147250797E-2</v>
      </c>
      <c r="J29" s="163">
        <f t="shared" si="5"/>
        <v>-1042</v>
      </c>
      <c r="K29" s="164">
        <f t="shared" si="7"/>
        <v>8.1855373857730018E-3</v>
      </c>
      <c r="L29" s="81"/>
    </row>
    <row r="30" spans="1:12" x14ac:dyDescent="0.25">
      <c r="A30" s="161"/>
      <c r="B30" s="162" t="s">
        <v>125</v>
      </c>
      <c r="C30" s="163">
        <v>0</v>
      </c>
      <c r="D30" s="163">
        <v>18411</v>
      </c>
      <c r="E30" s="163">
        <v>45469</v>
      </c>
      <c r="F30" s="163">
        <v>40505</v>
      </c>
      <c r="G30" s="163">
        <v>40592</v>
      </c>
      <c r="H30" s="163">
        <v>37304</v>
      </c>
      <c r="I30" s="164">
        <f t="shared" si="6"/>
        <v>-8.1001182499014557E-2</v>
      </c>
      <c r="J30" s="163">
        <f t="shared" si="5"/>
        <v>-3288</v>
      </c>
      <c r="K30" s="164">
        <f t="shared" si="7"/>
        <v>1.3631234616261598E-2</v>
      </c>
      <c r="L30" s="81"/>
    </row>
    <row r="31" spans="1:12" x14ac:dyDescent="0.25">
      <c r="A31" s="161"/>
      <c r="B31" s="162" t="s">
        <v>121</v>
      </c>
      <c r="C31" s="163">
        <v>0</v>
      </c>
      <c r="D31" s="163">
        <v>25913</v>
      </c>
      <c r="E31" s="163">
        <v>38119</v>
      </c>
      <c r="F31" s="163">
        <v>37086</v>
      </c>
      <c r="G31" s="163">
        <v>39687</v>
      </c>
      <c r="H31" s="163">
        <v>34766</v>
      </c>
      <c r="I31" s="164">
        <f t="shared" si="6"/>
        <v>-0.12399526293244645</v>
      </c>
      <c r="J31" s="163">
        <f t="shared" si="5"/>
        <v>-4921</v>
      </c>
      <c r="K31" s="164">
        <f t="shared" si="7"/>
        <v>1.2703825398588643E-2</v>
      </c>
      <c r="L31" s="81"/>
    </row>
    <row r="32" spans="1:12" x14ac:dyDescent="0.25">
      <c r="A32" s="161"/>
      <c r="B32" s="162" t="s">
        <v>130</v>
      </c>
      <c r="C32" s="163">
        <v>0</v>
      </c>
      <c r="D32" s="163">
        <v>262</v>
      </c>
      <c r="E32" s="163">
        <v>2912</v>
      </c>
      <c r="F32" s="163">
        <v>3081</v>
      </c>
      <c r="G32" s="163">
        <v>3538</v>
      </c>
      <c r="H32" s="163">
        <v>3728</v>
      </c>
      <c r="I32" s="164">
        <f t="shared" si="6"/>
        <v>5.3702656868287235E-2</v>
      </c>
      <c r="J32" s="163">
        <f t="shared" si="5"/>
        <v>190</v>
      </c>
      <c r="K32" s="164">
        <f t="shared" si="7"/>
        <v>1.3622464789144124E-3</v>
      </c>
      <c r="L32" s="81"/>
    </row>
    <row r="33" spans="1:12" x14ac:dyDescent="0.25">
      <c r="A33" s="161" t="s">
        <v>146</v>
      </c>
      <c r="B33" s="162" t="s">
        <v>133</v>
      </c>
      <c r="C33" s="163">
        <v>0</v>
      </c>
      <c r="D33" s="163">
        <v>332</v>
      </c>
      <c r="E33" s="163">
        <v>2016</v>
      </c>
      <c r="F33" s="163">
        <v>2910</v>
      </c>
      <c r="G33" s="163">
        <v>1609</v>
      </c>
      <c r="H33" s="163">
        <v>1859</v>
      </c>
      <c r="I33" s="164">
        <f t="shared" si="6"/>
        <v>0.15537600994406464</v>
      </c>
      <c r="J33" s="163">
        <f t="shared" si="5"/>
        <v>250</v>
      </c>
      <c r="K33" s="164">
        <f t="shared" si="7"/>
        <v>6.7929619214106556E-4</v>
      </c>
      <c r="L33" s="81"/>
    </row>
    <row r="34" spans="1:12" x14ac:dyDescent="0.25">
      <c r="A34" s="161" t="s">
        <v>147</v>
      </c>
      <c r="B34" s="167" t="s">
        <v>147</v>
      </c>
      <c r="C34" s="168">
        <f t="shared" ref="C34" si="8">C26-SUM(C27:C33)</f>
        <v>0</v>
      </c>
      <c r="D34" s="168">
        <f t="shared" ref="D34:H34" si="9">D26-SUM(D27:D33)</f>
        <v>67237</v>
      </c>
      <c r="E34" s="168">
        <f t="shared" si="9"/>
        <v>183750</v>
      </c>
      <c r="F34" s="168">
        <f t="shared" si="9"/>
        <v>195426</v>
      </c>
      <c r="G34" s="168">
        <f t="shared" si="9"/>
        <v>206993</v>
      </c>
      <c r="H34" s="168">
        <f t="shared" si="9"/>
        <v>200044</v>
      </c>
      <c r="I34" s="169">
        <f t="shared" si="6"/>
        <v>-3.3571183566594054E-2</v>
      </c>
      <c r="J34" s="168">
        <f>H34-G34</f>
        <v>-6949</v>
      </c>
      <c r="K34" s="169">
        <f t="shared" si="7"/>
        <v>7.3097970662005018E-2</v>
      </c>
      <c r="L34" s="81"/>
    </row>
    <row r="35" spans="1:12" s="145" customFormat="1" x14ac:dyDescent="0.25">
      <c r="A35" s="161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70</v>
      </c>
      <c r="C36" s="175">
        <v>0</v>
      </c>
      <c r="D36" s="175">
        <v>113899</v>
      </c>
      <c r="E36" s="175">
        <v>672943</v>
      </c>
      <c r="F36" s="175">
        <v>758024</v>
      </c>
      <c r="G36" s="175">
        <v>787690</v>
      </c>
      <c r="H36" s="175">
        <v>808867</v>
      </c>
      <c r="I36" s="176">
        <f>IFERROR(H36/G36-1,"-")</f>
        <v>2.6884942045728666E-2</v>
      </c>
      <c r="J36" s="175">
        <f>H36-G36</f>
        <v>21177</v>
      </c>
      <c r="K36" s="176">
        <f>H36/H$8</f>
        <v>0.29556765629293563</v>
      </c>
      <c r="L36" s="81"/>
    </row>
    <row r="37" spans="1:12" x14ac:dyDescent="0.25">
      <c r="A37" s="161" t="s">
        <v>98</v>
      </c>
      <c r="B37" s="158" t="s">
        <v>99</v>
      </c>
      <c r="C37" s="159">
        <v>0</v>
      </c>
      <c r="D37" s="159">
        <v>23727</v>
      </c>
      <c r="E37" s="159">
        <v>44483</v>
      </c>
      <c r="F37" s="159">
        <v>44590</v>
      </c>
      <c r="G37" s="159">
        <v>47095</v>
      </c>
      <c r="H37" s="159">
        <v>48568</v>
      </c>
      <c r="I37" s="160">
        <f>IFERROR(H37/G37-1,"-")</f>
        <v>3.1277205648158057E-2</v>
      </c>
      <c r="J37" s="159">
        <f t="shared" ref="J37:J47" si="10">H37-G37</f>
        <v>1473</v>
      </c>
      <c r="K37" s="160">
        <f>H37/H$8</f>
        <v>1.7747206810063084E-2</v>
      </c>
      <c r="L37" s="81"/>
    </row>
    <row r="38" spans="1:12" x14ac:dyDescent="0.25">
      <c r="A38" s="161" t="s">
        <v>105</v>
      </c>
      <c r="B38" s="162" t="s">
        <v>105</v>
      </c>
      <c r="C38" s="163">
        <v>0</v>
      </c>
      <c r="D38" s="163">
        <v>11642</v>
      </c>
      <c r="E38" s="163">
        <v>14878</v>
      </c>
      <c r="F38" s="163">
        <v>18314</v>
      </c>
      <c r="G38" s="163">
        <v>22158</v>
      </c>
      <c r="H38" s="163">
        <v>19031</v>
      </c>
      <c r="I38" s="164">
        <f>IFERROR(H38/G38-1,"-")</f>
        <v>-0.14112284502211392</v>
      </c>
      <c r="J38" s="163">
        <f t="shared" si="10"/>
        <v>-3127</v>
      </c>
      <c r="K38" s="164">
        <f>H38/H$8</f>
        <v>6.9541074946942545E-3</v>
      </c>
      <c r="L38" s="81"/>
    </row>
    <row r="39" spans="1:12" x14ac:dyDescent="0.25">
      <c r="A39" s="161" t="s">
        <v>102</v>
      </c>
      <c r="B39" s="162" t="s">
        <v>102</v>
      </c>
      <c r="C39" s="163">
        <v>0</v>
      </c>
      <c r="D39" s="163">
        <v>12085</v>
      </c>
      <c r="E39" s="163">
        <v>29605</v>
      </c>
      <c r="F39" s="163">
        <v>26276</v>
      </c>
      <c r="G39" s="163">
        <v>24937</v>
      </c>
      <c r="H39" s="163">
        <v>29537</v>
      </c>
      <c r="I39" s="164">
        <f>IFERROR(H39/G39-1,"-")</f>
        <v>0.18446485142559244</v>
      </c>
      <c r="J39" s="163">
        <f t="shared" si="10"/>
        <v>4600</v>
      </c>
      <c r="K39" s="164">
        <f>H39/H$8</f>
        <v>1.079309931536883E-2</v>
      </c>
      <c r="L39" s="81"/>
    </row>
    <row r="40" spans="1:12" x14ac:dyDescent="0.25">
      <c r="A40" s="161"/>
      <c r="B40" s="158" t="s">
        <v>109</v>
      </c>
      <c r="C40" s="159">
        <v>0</v>
      </c>
      <c r="D40" s="159">
        <v>90172</v>
      </c>
      <c r="E40" s="159">
        <v>628460</v>
      </c>
      <c r="F40" s="159">
        <v>713434</v>
      </c>
      <c r="G40" s="159">
        <v>740595</v>
      </c>
      <c r="H40" s="159">
        <v>760299</v>
      </c>
      <c r="I40" s="160">
        <f>IFERROR(H40/G40-1,"-")</f>
        <v>2.6605634658618982E-2</v>
      </c>
      <c r="J40" s="159">
        <f t="shared" si="10"/>
        <v>19704</v>
      </c>
      <c r="K40" s="160">
        <f>H40/H$8</f>
        <v>0.27782044948287254</v>
      </c>
      <c r="L40" s="81"/>
    </row>
    <row r="41" spans="1:12" s="57" customFormat="1" x14ac:dyDescent="0.25">
      <c r="A41" s="161"/>
      <c r="B41" s="162" t="s">
        <v>112</v>
      </c>
      <c r="C41" s="163">
        <v>0</v>
      </c>
      <c r="D41" s="163">
        <v>8660</v>
      </c>
      <c r="E41" s="163">
        <v>382090</v>
      </c>
      <c r="F41" s="163">
        <v>428359</v>
      </c>
      <c r="G41" s="163">
        <v>458450</v>
      </c>
      <c r="H41" s="163">
        <v>466474</v>
      </c>
      <c r="I41" s="164">
        <f t="shared" ref="I41:I48" si="11">IFERROR(H41/G41-1,"-")</f>
        <v>1.7502453920820171E-2</v>
      </c>
      <c r="J41" s="163">
        <f t="shared" si="10"/>
        <v>8024</v>
      </c>
      <c r="K41" s="164">
        <f t="shared" ref="K41:K48" si="12">H41/H$8</f>
        <v>0.17045401394987167</v>
      </c>
      <c r="L41" s="165"/>
    </row>
    <row r="42" spans="1:12" s="57" customFormat="1" x14ac:dyDescent="0.25">
      <c r="A42" s="161"/>
      <c r="B42" s="162" t="s">
        <v>115</v>
      </c>
      <c r="C42" s="163">
        <v>0</v>
      </c>
      <c r="D42" s="163">
        <v>6327</v>
      </c>
      <c r="E42" s="163">
        <v>19444</v>
      </c>
      <c r="F42" s="163">
        <v>23745</v>
      </c>
      <c r="G42" s="163">
        <v>18611</v>
      </c>
      <c r="H42" s="163">
        <v>24240</v>
      </c>
      <c r="I42" s="164">
        <f t="shared" si="11"/>
        <v>0.30245553704798245</v>
      </c>
      <c r="J42" s="163">
        <f t="shared" si="10"/>
        <v>5629</v>
      </c>
      <c r="K42" s="164">
        <f t="shared" si="12"/>
        <v>8.8575253886495047E-3</v>
      </c>
      <c r="L42" s="165"/>
    </row>
    <row r="43" spans="1:12" x14ac:dyDescent="0.25">
      <c r="A43" s="161"/>
      <c r="B43" s="162" t="s">
        <v>118</v>
      </c>
      <c r="C43" s="163">
        <v>0</v>
      </c>
      <c r="D43" s="163">
        <v>7506</v>
      </c>
      <c r="E43" s="163">
        <v>11078</v>
      </c>
      <c r="F43" s="163">
        <v>16213</v>
      </c>
      <c r="G43" s="163">
        <v>18025</v>
      </c>
      <c r="H43" s="163">
        <v>15950</v>
      </c>
      <c r="I43" s="164">
        <f t="shared" si="11"/>
        <v>-0.11511789181692089</v>
      </c>
      <c r="J43" s="163">
        <f t="shared" si="10"/>
        <v>-2075</v>
      </c>
      <c r="K43" s="164">
        <f t="shared" si="12"/>
        <v>5.8282809384884327E-3</v>
      </c>
      <c r="L43" s="81"/>
    </row>
    <row r="44" spans="1:12" x14ac:dyDescent="0.25">
      <c r="A44" s="161"/>
      <c r="B44" s="162" t="s">
        <v>125</v>
      </c>
      <c r="C44" s="163">
        <v>0</v>
      </c>
      <c r="D44" s="163">
        <v>16579</v>
      </c>
      <c r="E44" s="163">
        <v>34341</v>
      </c>
      <c r="F44" s="163">
        <v>38151</v>
      </c>
      <c r="G44" s="163">
        <v>35459</v>
      </c>
      <c r="H44" s="163">
        <v>31460</v>
      </c>
      <c r="I44" s="164">
        <f t="shared" si="11"/>
        <v>-0.11277813813136295</v>
      </c>
      <c r="J44" s="163">
        <f t="shared" si="10"/>
        <v>-3999</v>
      </c>
      <c r="K44" s="164">
        <f t="shared" si="12"/>
        <v>1.1495781713156494E-2</v>
      </c>
      <c r="L44" s="81"/>
    </row>
    <row r="45" spans="1:12" x14ac:dyDescent="0.25">
      <c r="A45" s="161"/>
      <c r="B45" s="162" t="s">
        <v>121</v>
      </c>
      <c r="C45" s="163">
        <v>0</v>
      </c>
      <c r="D45" s="163">
        <v>9995</v>
      </c>
      <c r="E45" s="163">
        <v>22144</v>
      </c>
      <c r="F45" s="163">
        <v>26526</v>
      </c>
      <c r="G45" s="163">
        <v>22751</v>
      </c>
      <c r="H45" s="163">
        <v>24911</v>
      </c>
      <c r="I45" s="164">
        <f t="shared" si="11"/>
        <v>9.4940881719484782E-2</v>
      </c>
      <c r="J45" s="163">
        <f t="shared" si="10"/>
        <v>2160</v>
      </c>
      <c r="K45" s="164">
        <f t="shared" si="12"/>
        <v>9.1027151384755704E-3</v>
      </c>
      <c r="L45" s="81"/>
    </row>
    <row r="46" spans="1:12" x14ac:dyDescent="0.25">
      <c r="A46" s="161"/>
      <c r="B46" s="162" t="s">
        <v>130</v>
      </c>
      <c r="C46" s="163">
        <v>0</v>
      </c>
      <c r="D46" s="163">
        <v>420</v>
      </c>
      <c r="E46" s="163">
        <v>2257</v>
      </c>
      <c r="F46" s="163">
        <v>4389</v>
      </c>
      <c r="G46" s="163">
        <v>3883</v>
      </c>
      <c r="H46" s="163">
        <v>3158</v>
      </c>
      <c r="I46" s="164">
        <f t="shared" si="11"/>
        <v>-0.18671130569147565</v>
      </c>
      <c r="J46" s="163">
        <f t="shared" si="10"/>
        <v>-725</v>
      </c>
      <c r="K46" s="164">
        <f t="shared" si="12"/>
        <v>1.1539630848743869E-3</v>
      </c>
      <c r="L46" s="81"/>
    </row>
    <row r="47" spans="1:12" x14ac:dyDescent="0.25">
      <c r="A47" s="161" t="s">
        <v>146</v>
      </c>
      <c r="B47" s="162" t="s">
        <v>133</v>
      </c>
      <c r="C47" s="163">
        <v>0</v>
      </c>
      <c r="D47" s="163">
        <v>78</v>
      </c>
      <c r="E47" s="163">
        <v>1267</v>
      </c>
      <c r="F47" s="163">
        <v>2269</v>
      </c>
      <c r="G47" s="163">
        <v>1043</v>
      </c>
      <c r="H47" s="163">
        <v>962</v>
      </c>
      <c r="I47" s="164">
        <f t="shared" si="11"/>
        <v>-7.766059443911788E-2</v>
      </c>
      <c r="J47" s="163">
        <f t="shared" si="10"/>
        <v>-81</v>
      </c>
      <c r="K47" s="164">
        <f t="shared" si="12"/>
        <v>3.5152390362544651E-4</v>
      </c>
      <c r="L47" s="81"/>
    </row>
    <row r="48" spans="1:12" x14ac:dyDescent="0.25">
      <c r="A48" s="161" t="s">
        <v>147</v>
      </c>
      <c r="B48" s="167" t="s">
        <v>147</v>
      </c>
      <c r="C48" s="168">
        <f t="shared" ref="C48" si="13">C40-SUM(C41:C47)</f>
        <v>0</v>
      </c>
      <c r="D48" s="168">
        <f t="shared" ref="D48:H48" si="14">D40-SUM(D41:D47)</f>
        <v>40607</v>
      </c>
      <c r="E48" s="168">
        <f t="shared" si="14"/>
        <v>155839</v>
      </c>
      <c r="F48" s="168">
        <f t="shared" si="14"/>
        <v>173782</v>
      </c>
      <c r="G48" s="168">
        <f t="shared" si="14"/>
        <v>182373</v>
      </c>
      <c r="H48" s="168">
        <f t="shared" si="14"/>
        <v>193144</v>
      </c>
      <c r="I48" s="169">
        <f t="shared" si="11"/>
        <v>5.9060277563016461E-2</v>
      </c>
      <c r="J48" s="168">
        <f>H48-G48</f>
        <v>10771</v>
      </c>
      <c r="K48" s="169">
        <f t="shared" si="12"/>
        <v>7.0576645365731022E-2</v>
      </c>
      <c r="L48" s="81"/>
    </row>
    <row r="49" spans="1:12" s="145" customFormat="1" x14ac:dyDescent="0.25">
      <c r="A49" s="161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70</v>
      </c>
      <c r="C50" s="175">
        <v>0</v>
      </c>
      <c r="D50" s="175">
        <v>5772</v>
      </c>
      <c r="E50" s="175">
        <v>11814</v>
      </c>
      <c r="F50" s="175">
        <v>11134</v>
      </c>
      <c r="G50" s="175">
        <v>12283</v>
      </c>
      <c r="H50" s="175">
        <v>17483</v>
      </c>
      <c r="I50" s="176">
        <f>IFERROR(H50/G50-1,"-")</f>
        <v>0.42334934462264928</v>
      </c>
      <c r="J50" s="175">
        <f>H50-G50</f>
        <v>5200</v>
      </c>
      <c r="K50" s="176">
        <f>H50/H$8</f>
        <v>6.3884536456171323E-3</v>
      </c>
      <c r="L50" s="81"/>
    </row>
    <row r="51" spans="1:12" x14ac:dyDescent="0.25">
      <c r="A51" s="161" t="s">
        <v>98</v>
      </c>
      <c r="B51" s="158" t="s">
        <v>99</v>
      </c>
      <c r="C51" s="159">
        <v>0</v>
      </c>
      <c r="D51" s="159">
        <v>2003</v>
      </c>
      <c r="E51" s="159">
        <v>1369</v>
      </c>
      <c r="F51" s="159">
        <v>2638</v>
      </c>
      <c r="G51" s="159">
        <v>1891</v>
      </c>
      <c r="H51" s="159">
        <v>5317</v>
      </c>
      <c r="I51" s="160">
        <f>IFERROR(H51/G51-1,"-")</f>
        <v>1.8117398202009518</v>
      </c>
      <c r="J51" s="159">
        <f t="shared" ref="J51:J61" si="15">H51-G51</f>
        <v>3426</v>
      </c>
      <c r="K51" s="160">
        <f>H51/H$8</f>
        <v>1.9428821159838869E-3</v>
      </c>
      <c r="L51" s="81"/>
    </row>
    <row r="52" spans="1:12" x14ac:dyDescent="0.25">
      <c r="A52" s="161" t="s">
        <v>105</v>
      </c>
      <c r="B52" s="162" t="s">
        <v>105</v>
      </c>
      <c r="C52" s="163">
        <v>0</v>
      </c>
      <c r="D52" s="163">
        <v>807</v>
      </c>
      <c r="E52" s="163">
        <v>507</v>
      </c>
      <c r="F52" s="163">
        <v>1609</v>
      </c>
      <c r="G52" s="163">
        <v>643</v>
      </c>
      <c r="H52" s="163">
        <v>4564</v>
      </c>
      <c r="I52" s="164">
        <f>IFERROR(H52/G52-1,"-")</f>
        <v>6.0979782270606533</v>
      </c>
      <c r="J52" s="163">
        <f t="shared" si="15"/>
        <v>3921</v>
      </c>
      <c r="K52" s="164">
        <f>H52/H$8</f>
        <v>1.6677287901731164E-3</v>
      </c>
      <c r="L52" s="81"/>
    </row>
    <row r="53" spans="1:12" x14ac:dyDescent="0.25">
      <c r="A53" s="161" t="s">
        <v>102</v>
      </c>
      <c r="B53" s="162" t="s">
        <v>102</v>
      </c>
      <c r="C53" s="163">
        <v>0</v>
      </c>
      <c r="D53" s="163">
        <v>1196</v>
      </c>
      <c r="E53" s="163">
        <v>862</v>
      </c>
      <c r="F53" s="163">
        <v>1029</v>
      </c>
      <c r="G53" s="163">
        <v>1248</v>
      </c>
      <c r="H53" s="163">
        <v>753</v>
      </c>
      <c r="I53" s="164">
        <f>IFERROR(H53/G53-1,"-")</f>
        <v>-0.39663461538461542</v>
      </c>
      <c r="J53" s="163">
        <f t="shared" si="15"/>
        <v>-495</v>
      </c>
      <c r="K53" s="164">
        <f>H53/H$8</f>
        <v>2.7515332581077049E-4</v>
      </c>
      <c r="L53" s="81"/>
    </row>
    <row r="54" spans="1:12" x14ac:dyDescent="0.25">
      <c r="A54" s="161"/>
      <c r="B54" s="158" t="s">
        <v>109</v>
      </c>
      <c r="C54" s="159">
        <v>0</v>
      </c>
      <c r="D54" s="159">
        <v>3769</v>
      </c>
      <c r="E54" s="159">
        <v>10445</v>
      </c>
      <c r="F54" s="159">
        <v>8496</v>
      </c>
      <c r="G54" s="159">
        <v>10392</v>
      </c>
      <c r="H54" s="159">
        <v>12166</v>
      </c>
      <c r="I54" s="160">
        <f>IFERROR(H54/G54-1,"-")</f>
        <v>0.17070823710546579</v>
      </c>
      <c r="J54" s="159">
        <f t="shared" si="15"/>
        <v>1774</v>
      </c>
      <c r="K54" s="160">
        <f>H54/H$8</f>
        <v>4.4455715296332458E-3</v>
      </c>
      <c r="L54" s="81"/>
    </row>
    <row r="55" spans="1:12" s="57" customFormat="1" x14ac:dyDescent="0.25">
      <c r="A55" s="161"/>
      <c r="B55" s="162" t="s">
        <v>112</v>
      </c>
      <c r="C55" s="163">
        <v>0</v>
      </c>
      <c r="D55" s="163">
        <v>173</v>
      </c>
      <c r="E55" s="163">
        <v>5659</v>
      </c>
      <c r="F55" s="163">
        <v>4750</v>
      </c>
      <c r="G55" s="163">
        <v>8026</v>
      </c>
      <c r="H55" s="163">
        <v>5749</v>
      </c>
      <c r="I55" s="164">
        <f t="shared" ref="I55:I62" si="16">IFERROR(H55/G55-1,"-")</f>
        <v>-0.28370296536257167</v>
      </c>
      <c r="J55" s="163">
        <f t="shared" si="15"/>
        <v>-2277</v>
      </c>
      <c r="K55" s="164">
        <f t="shared" ref="K55:K62" si="17">H55/H$8</f>
        <v>2.1007390040984324E-3</v>
      </c>
      <c r="L55" s="165"/>
    </row>
    <row r="56" spans="1:12" s="57" customFormat="1" x14ac:dyDescent="0.25">
      <c r="A56" s="161"/>
      <c r="B56" s="162" t="s">
        <v>115</v>
      </c>
      <c r="C56" s="163">
        <v>0</v>
      </c>
      <c r="D56" s="163">
        <v>1480</v>
      </c>
      <c r="E56" s="163">
        <v>2083</v>
      </c>
      <c r="F56" s="163">
        <v>1387</v>
      </c>
      <c r="G56" s="163">
        <v>767</v>
      </c>
      <c r="H56" s="163">
        <v>2108</v>
      </c>
      <c r="I56" s="164">
        <f t="shared" si="16"/>
        <v>1.7483702737940026</v>
      </c>
      <c r="J56" s="163">
        <f t="shared" si="15"/>
        <v>1341</v>
      </c>
      <c r="K56" s="164">
        <f t="shared" si="17"/>
        <v>7.7028314848486619E-4</v>
      </c>
      <c r="L56" s="165"/>
    </row>
    <row r="57" spans="1:12" x14ac:dyDescent="0.25">
      <c r="A57" s="161"/>
      <c r="B57" s="162" t="s">
        <v>118</v>
      </c>
      <c r="C57" s="163">
        <v>0</v>
      </c>
      <c r="D57" s="163">
        <v>367</v>
      </c>
      <c r="E57" s="163">
        <v>313</v>
      </c>
      <c r="F57" s="163">
        <v>385</v>
      </c>
      <c r="G57" s="163">
        <v>222</v>
      </c>
      <c r="H57" s="163">
        <v>398</v>
      </c>
      <c r="I57" s="164">
        <f t="shared" si="16"/>
        <v>0.79279279279279269</v>
      </c>
      <c r="J57" s="163">
        <f t="shared" si="15"/>
        <v>176</v>
      </c>
      <c r="K57" s="164">
        <f t="shared" si="17"/>
        <v>1.4543296636478973E-4</v>
      </c>
      <c r="L57" s="81"/>
    </row>
    <row r="58" spans="1:12" x14ac:dyDescent="0.25">
      <c r="A58" s="161"/>
      <c r="B58" s="162" t="s">
        <v>125</v>
      </c>
      <c r="C58" s="163">
        <v>0</v>
      </c>
      <c r="D58" s="163">
        <v>96</v>
      </c>
      <c r="E58" s="163">
        <v>154</v>
      </c>
      <c r="F58" s="163">
        <v>117</v>
      </c>
      <c r="G58" s="163">
        <v>40</v>
      </c>
      <c r="H58" s="163">
        <v>459</v>
      </c>
      <c r="I58" s="164">
        <f t="shared" si="16"/>
        <v>10.475</v>
      </c>
      <c r="J58" s="163">
        <f t="shared" si="15"/>
        <v>419</v>
      </c>
      <c r="K58" s="164">
        <f t="shared" si="17"/>
        <v>1.6772294362170473E-4</v>
      </c>
      <c r="L58" s="81"/>
    </row>
    <row r="59" spans="1:12" x14ac:dyDescent="0.25">
      <c r="A59" s="161"/>
      <c r="B59" s="162" t="s">
        <v>121</v>
      </c>
      <c r="C59" s="163">
        <v>0</v>
      </c>
      <c r="D59" s="163">
        <v>96</v>
      </c>
      <c r="E59" s="163">
        <v>105</v>
      </c>
      <c r="F59" s="163">
        <v>133</v>
      </c>
      <c r="G59" s="163">
        <v>19</v>
      </c>
      <c r="H59" s="163">
        <v>289</v>
      </c>
      <c r="I59" s="164">
        <f t="shared" si="16"/>
        <v>14.210526315789474</v>
      </c>
      <c r="J59" s="163">
        <f t="shared" si="15"/>
        <v>270</v>
      </c>
      <c r="K59" s="164">
        <f t="shared" si="17"/>
        <v>1.056033348729252E-4</v>
      </c>
      <c r="L59" s="81"/>
    </row>
    <row r="60" spans="1:12" x14ac:dyDescent="0.25">
      <c r="A60" s="161"/>
      <c r="B60" s="162" t="s">
        <v>130</v>
      </c>
      <c r="C60" s="163">
        <v>0</v>
      </c>
      <c r="D60" s="163">
        <v>26</v>
      </c>
      <c r="E60" s="163">
        <v>0</v>
      </c>
      <c r="F60" s="163">
        <v>24</v>
      </c>
      <c r="G60" s="163">
        <v>0</v>
      </c>
      <c r="H60" s="163">
        <v>2</v>
      </c>
      <c r="I60" s="164" t="str">
        <f t="shared" si="16"/>
        <v>-</v>
      </c>
      <c r="J60" s="163">
        <f t="shared" si="15"/>
        <v>2</v>
      </c>
      <c r="K60" s="164">
        <f t="shared" si="17"/>
        <v>7.3081892645622984E-7</v>
      </c>
      <c r="L60" s="81"/>
    </row>
    <row r="61" spans="1:12" x14ac:dyDescent="0.25">
      <c r="A61" s="161" t="s">
        <v>146</v>
      </c>
      <c r="B61" s="162" t="s">
        <v>133</v>
      </c>
      <c r="C61" s="163">
        <v>0</v>
      </c>
      <c r="D61" s="163">
        <v>0</v>
      </c>
      <c r="E61" s="163">
        <v>1</v>
      </c>
      <c r="F61" s="163">
        <v>5</v>
      </c>
      <c r="G61" s="163">
        <v>1</v>
      </c>
      <c r="H61" s="163">
        <v>97</v>
      </c>
      <c r="I61" s="164">
        <f t="shared" si="16"/>
        <v>96</v>
      </c>
      <c r="J61" s="163">
        <f t="shared" si="15"/>
        <v>96</v>
      </c>
      <c r="K61" s="164">
        <f t="shared" si="17"/>
        <v>3.5444717933127147E-5</v>
      </c>
      <c r="L61" s="81"/>
    </row>
    <row r="62" spans="1:12" x14ac:dyDescent="0.25">
      <c r="A62" s="161" t="s">
        <v>147</v>
      </c>
      <c r="B62" s="167" t="s">
        <v>147</v>
      </c>
      <c r="C62" s="168">
        <f t="shared" ref="C62" si="18">C54-SUM(C55:C61)</f>
        <v>0</v>
      </c>
      <c r="D62" s="168">
        <f t="shared" ref="D62:H62" si="19">D54-SUM(D55:D61)</f>
        <v>1531</v>
      </c>
      <c r="E62" s="168">
        <f t="shared" si="19"/>
        <v>2130</v>
      </c>
      <c r="F62" s="168">
        <f t="shared" si="19"/>
        <v>1695</v>
      </c>
      <c r="G62" s="168">
        <f t="shared" si="19"/>
        <v>1317</v>
      </c>
      <c r="H62" s="168">
        <f t="shared" si="19"/>
        <v>3064</v>
      </c>
      <c r="I62" s="169">
        <f t="shared" si="16"/>
        <v>1.3264996203492787</v>
      </c>
      <c r="J62" s="168">
        <f>H62-G62</f>
        <v>1747</v>
      </c>
      <c r="K62" s="169">
        <f t="shared" si="17"/>
        <v>1.1196145953309439E-3</v>
      </c>
      <c r="L62" s="81"/>
    </row>
    <row r="63" spans="1:12" s="145" customFormat="1" x14ac:dyDescent="0.25">
      <c r="A63" s="161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70</v>
      </c>
      <c r="C64" s="175">
        <v>0</v>
      </c>
      <c r="D64" s="175">
        <v>14068</v>
      </c>
      <c r="E64" s="175">
        <v>50889</v>
      </c>
      <c r="F64" s="175">
        <v>61354</v>
      </c>
      <c r="G64" s="175">
        <v>78527</v>
      </c>
      <c r="H64" s="175">
        <v>92544</v>
      </c>
      <c r="I64" s="176">
        <f>IFERROR(H64/G64-1,"-")</f>
        <v>0.17849911495409221</v>
      </c>
      <c r="J64" s="175">
        <f>H64-G64</f>
        <v>14017</v>
      </c>
      <c r="K64" s="176">
        <f>H64/H$8</f>
        <v>3.3816453364982665E-2</v>
      </c>
      <c r="L64" s="81"/>
    </row>
    <row r="65" spans="1:12" x14ac:dyDescent="0.25">
      <c r="A65" s="161" t="s">
        <v>98</v>
      </c>
      <c r="B65" s="158" t="s">
        <v>99</v>
      </c>
      <c r="C65" s="159">
        <v>0</v>
      </c>
      <c r="D65" s="159">
        <v>3816</v>
      </c>
      <c r="E65" s="159">
        <v>6475</v>
      </c>
      <c r="F65" s="159">
        <v>23762</v>
      </c>
      <c r="G65" s="159">
        <v>29035</v>
      </c>
      <c r="H65" s="159">
        <v>23626</v>
      </c>
      <c r="I65" s="160">
        <f>IFERROR(H65/G65-1,"-")</f>
        <v>-0.18629240571723782</v>
      </c>
      <c r="J65" s="159">
        <f t="shared" ref="J65:J75" si="20">H65-G65</f>
        <v>-5409</v>
      </c>
      <c r="K65" s="160">
        <f>H65/H$8</f>
        <v>8.6331639782274427E-3</v>
      </c>
      <c r="L65" s="81"/>
    </row>
    <row r="66" spans="1:12" x14ac:dyDescent="0.25">
      <c r="A66" s="161" t="s">
        <v>105</v>
      </c>
      <c r="B66" s="162" t="s">
        <v>105</v>
      </c>
      <c r="C66" s="163">
        <v>0</v>
      </c>
      <c r="D66" s="163">
        <v>2560</v>
      </c>
      <c r="E66" s="163">
        <v>5637</v>
      </c>
      <c r="F66" s="163">
        <v>15700</v>
      </c>
      <c r="G66" s="163">
        <v>20066</v>
      </c>
      <c r="H66" s="163">
        <v>6232</v>
      </c>
      <c r="I66" s="164">
        <f>IFERROR(H66/G66-1,"-")</f>
        <v>-0.68942489783713745</v>
      </c>
      <c r="J66" s="163">
        <f t="shared" si="20"/>
        <v>-13834</v>
      </c>
      <c r="K66" s="164">
        <f>H66/H$8</f>
        <v>2.2772317748376118E-3</v>
      </c>
      <c r="L66" s="81"/>
    </row>
    <row r="67" spans="1:12" x14ac:dyDescent="0.25">
      <c r="A67" s="161" t="s">
        <v>102</v>
      </c>
      <c r="B67" s="162" t="s">
        <v>102</v>
      </c>
      <c r="C67" s="163">
        <v>0</v>
      </c>
      <c r="D67" s="163">
        <v>1256</v>
      </c>
      <c r="E67" s="163">
        <v>838</v>
      </c>
      <c r="F67" s="163">
        <v>8062</v>
      </c>
      <c r="G67" s="163">
        <v>8969</v>
      </c>
      <c r="H67" s="163">
        <v>17394</v>
      </c>
      <c r="I67" s="164">
        <f>IFERROR(H67/G67-1,"-")</f>
        <v>0.93934663842122879</v>
      </c>
      <c r="J67" s="163">
        <f t="shared" si="20"/>
        <v>8425</v>
      </c>
      <c r="K67" s="164">
        <f>H67/H$8</f>
        <v>6.3559322033898309E-3</v>
      </c>
      <c r="L67" s="81"/>
    </row>
    <row r="68" spans="1:12" x14ac:dyDescent="0.25">
      <c r="A68" s="161"/>
      <c r="B68" s="158" t="s">
        <v>109</v>
      </c>
      <c r="C68" s="159">
        <v>0</v>
      </c>
      <c r="D68" s="159">
        <v>10252</v>
      </c>
      <c r="E68" s="159">
        <v>44414</v>
      </c>
      <c r="F68" s="159">
        <v>37592</v>
      </c>
      <c r="G68" s="159">
        <v>49492</v>
      </c>
      <c r="H68" s="159">
        <v>68918</v>
      </c>
      <c r="I68" s="160">
        <f>IFERROR(H68/G68-1,"-")</f>
        <v>0.39250788006142412</v>
      </c>
      <c r="J68" s="159">
        <f t="shared" si="20"/>
        <v>19426</v>
      </c>
      <c r="K68" s="160">
        <f>H68/H$8</f>
        <v>2.5183289386755223E-2</v>
      </c>
      <c r="L68" s="81"/>
    </row>
    <row r="69" spans="1:12" s="57" customFormat="1" x14ac:dyDescent="0.25">
      <c r="A69" s="161"/>
      <c r="B69" s="162" t="s">
        <v>112</v>
      </c>
      <c r="C69" s="163">
        <v>0</v>
      </c>
      <c r="D69" s="163">
        <v>2152</v>
      </c>
      <c r="E69" s="163">
        <v>19904</v>
      </c>
      <c r="F69" s="163">
        <v>10307</v>
      </c>
      <c r="G69" s="163">
        <v>27425</v>
      </c>
      <c r="H69" s="163">
        <v>39632</v>
      </c>
      <c r="I69" s="164">
        <f t="shared" ref="I69:I76" si="21">IFERROR(H69/G69-1,"-")</f>
        <v>0.44510483135824974</v>
      </c>
      <c r="J69" s="163">
        <f t="shared" si="20"/>
        <v>12207</v>
      </c>
      <c r="K69" s="164">
        <f t="shared" ref="K69:K76" si="22">H69/H$8</f>
        <v>1.448190784665665E-2</v>
      </c>
      <c r="L69" s="165"/>
    </row>
    <row r="70" spans="1:12" s="57" customFormat="1" x14ac:dyDescent="0.25">
      <c r="A70" s="161"/>
      <c r="B70" s="162" t="s">
        <v>115</v>
      </c>
      <c r="C70" s="163">
        <v>0</v>
      </c>
      <c r="D70" s="163">
        <v>1408</v>
      </c>
      <c r="E70" s="163">
        <v>3591</v>
      </c>
      <c r="F70" s="163">
        <v>10666</v>
      </c>
      <c r="G70" s="163">
        <v>2892</v>
      </c>
      <c r="H70" s="163">
        <v>4572</v>
      </c>
      <c r="I70" s="164">
        <f t="shared" si="21"/>
        <v>0.58091286307053935</v>
      </c>
      <c r="J70" s="163">
        <f t="shared" si="20"/>
        <v>1680</v>
      </c>
      <c r="K70" s="164">
        <f t="shared" si="22"/>
        <v>1.6706520658789413E-3</v>
      </c>
      <c r="L70" s="165"/>
    </row>
    <row r="71" spans="1:12" x14ac:dyDescent="0.25">
      <c r="A71" s="161"/>
      <c r="B71" s="162" t="s">
        <v>118</v>
      </c>
      <c r="C71" s="163">
        <v>0</v>
      </c>
      <c r="D71" s="163">
        <v>1301</v>
      </c>
      <c r="E71" s="163">
        <v>4140</v>
      </c>
      <c r="F71" s="163">
        <v>2887</v>
      </c>
      <c r="G71" s="163">
        <v>2445</v>
      </c>
      <c r="H71" s="163">
        <v>5101</v>
      </c>
      <c r="I71" s="164">
        <f t="shared" si="21"/>
        <v>1.0862985685071576</v>
      </c>
      <c r="J71" s="163">
        <f t="shared" si="20"/>
        <v>2656</v>
      </c>
      <c r="K71" s="164">
        <f t="shared" si="22"/>
        <v>1.8639536719266142E-3</v>
      </c>
      <c r="L71" s="81"/>
    </row>
    <row r="72" spans="1:12" x14ac:dyDescent="0.25">
      <c r="A72" s="161"/>
      <c r="B72" s="162" t="s">
        <v>125</v>
      </c>
      <c r="C72" s="163">
        <v>0</v>
      </c>
      <c r="D72" s="163">
        <v>1561</v>
      </c>
      <c r="E72" s="163">
        <v>1317</v>
      </c>
      <c r="F72" s="163">
        <v>854</v>
      </c>
      <c r="G72" s="163">
        <v>2058</v>
      </c>
      <c r="H72" s="163">
        <v>2195</v>
      </c>
      <c r="I72" s="164">
        <f t="shared" si="21"/>
        <v>6.6569484936831902E-2</v>
      </c>
      <c r="J72" s="163">
        <f t="shared" si="20"/>
        <v>137</v>
      </c>
      <c r="K72" s="164">
        <f t="shared" si="22"/>
        <v>8.0207377178571221E-4</v>
      </c>
      <c r="L72" s="81"/>
    </row>
    <row r="73" spans="1:12" x14ac:dyDescent="0.25">
      <c r="A73" s="161"/>
      <c r="B73" s="162" t="s">
        <v>121</v>
      </c>
      <c r="C73" s="163">
        <v>0</v>
      </c>
      <c r="D73" s="163">
        <v>777</v>
      </c>
      <c r="E73" s="163">
        <v>727</v>
      </c>
      <c r="F73" s="163">
        <v>781</v>
      </c>
      <c r="G73" s="163">
        <v>753</v>
      </c>
      <c r="H73" s="163">
        <v>1239</v>
      </c>
      <c r="I73" s="164">
        <f t="shared" si="21"/>
        <v>0.64541832669322718</v>
      </c>
      <c r="J73" s="163">
        <f t="shared" si="20"/>
        <v>486</v>
      </c>
      <c r="K73" s="164">
        <f t="shared" si="22"/>
        <v>4.5274232493963435E-4</v>
      </c>
      <c r="L73" s="81"/>
    </row>
    <row r="74" spans="1:12" x14ac:dyDescent="0.25">
      <c r="A74" s="161"/>
      <c r="B74" s="162" t="s">
        <v>130</v>
      </c>
      <c r="C74" s="163">
        <v>0</v>
      </c>
      <c r="D74" s="163">
        <v>0</v>
      </c>
      <c r="E74" s="163">
        <v>172</v>
      </c>
      <c r="F74" s="163">
        <v>0</v>
      </c>
      <c r="G74" s="163">
        <v>4</v>
      </c>
      <c r="H74" s="163">
        <v>74</v>
      </c>
      <c r="I74" s="164">
        <f t="shared" si="21"/>
        <v>17.5</v>
      </c>
      <c r="J74" s="163">
        <f t="shared" si="20"/>
        <v>70</v>
      </c>
      <c r="K74" s="164">
        <f t="shared" si="22"/>
        <v>2.7040300278880501E-5</v>
      </c>
      <c r="L74" s="81"/>
    </row>
    <row r="75" spans="1:12" x14ac:dyDescent="0.25">
      <c r="A75" s="161" t="s">
        <v>146</v>
      </c>
      <c r="B75" s="162" t="s">
        <v>133</v>
      </c>
      <c r="C75" s="163">
        <v>0</v>
      </c>
      <c r="D75" s="163">
        <v>0</v>
      </c>
      <c r="E75" s="163">
        <v>435</v>
      </c>
      <c r="F75" s="163">
        <v>8</v>
      </c>
      <c r="G75" s="163">
        <v>77</v>
      </c>
      <c r="H75" s="163">
        <v>411</v>
      </c>
      <c r="I75" s="164">
        <f t="shared" si="21"/>
        <v>4.337662337662338</v>
      </c>
      <c r="J75" s="163">
        <f t="shared" si="20"/>
        <v>334</v>
      </c>
      <c r="K75" s="164">
        <f t="shared" si="22"/>
        <v>1.5018328938675522E-4</v>
      </c>
      <c r="L75" s="81"/>
    </row>
    <row r="76" spans="1:12" x14ac:dyDescent="0.25">
      <c r="A76" s="161" t="s">
        <v>147</v>
      </c>
      <c r="B76" s="167" t="s">
        <v>147</v>
      </c>
      <c r="C76" s="168">
        <f t="shared" ref="C76" si="23">C68-SUM(C69:C75)</f>
        <v>0</v>
      </c>
      <c r="D76" s="168">
        <f t="shared" ref="D76:H76" si="24">D68-SUM(D69:D75)</f>
        <v>3053</v>
      </c>
      <c r="E76" s="168">
        <f t="shared" si="24"/>
        <v>14128</v>
      </c>
      <c r="F76" s="168">
        <f t="shared" si="24"/>
        <v>12089</v>
      </c>
      <c r="G76" s="168">
        <f t="shared" si="24"/>
        <v>13838</v>
      </c>
      <c r="H76" s="168">
        <f t="shared" si="24"/>
        <v>15694</v>
      </c>
      <c r="I76" s="169">
        <f t="shared" si="21"/>
        <v>0.13412342824107526</v>
      </c>
      <c r="J76" s="168">
        <f>H76-G76</f>
        <v>1856</v>
      </c>
      <c r="K76" s="169">
        <f t="shared" si="22"/>
        <v>5.7347361159020352E-3</v>
      </c>
      <c r="L76" s="81"/>
    </row>
    <row r="77" spans="1:12" s="145" customFormat="1" x14ac:dyDescent="0.25">
      <c r="A77" s="161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70</v>
      </c>
      <c r="C78" s="175">
        <v>0</v>
      </c>
      <c r="D78" s="175">
        <v>110623</v>
      </c>
      <c r="E78" s="175">
        <v>364068</v>
      </c>
      <c r="F78" s="175">
        <v>393768</v>
      </c>
      <c r="G78" s="175">
        <v>460449</v>
      </c>
      <c r="H78" s="175">
        <v>430081</v>
      </c>
      <c r="I78" s="176">
        <f>IFERROR(H78/G78-1,"-")</f>
        <v>-6.5953015426246986E-2</v>
      </c>
      <c r="J78" s="175">
        <f>H78-G78</f>
        <v>-30368</v>
      </c>
      <c r="K78" s="176">
        <f>H78/H$8</f>
        <v>0.1571556673546109</v>
      </c>
      <c r="L78" s="81"/>
    </row>
    <row r="79" spans="1:12" x14ac:dyDescent="0.25">
      <c r="A79" s="161" t="s">
        <v>98</v>
      </c>
      <c r="B79" s="158" t="s">
        <v>99</v>
      </c>
      <c r="C79" s="159">
        <v>0</v>
      </c>
      <c r="D79" s="159">
        <v>57962</v>
      </c>
      <c r="E79" s="159">
        <v>189872</v>
      </c>
      <c r="F79" s="159">
        <v>185864</v>
      </c>
      <c r="G79" s="159">
        <v>186304</v>
      </c>
      <c r="H79" s="159">
        <v>183684</v>
      </c>
      <c r="I79" s="160">
        <f>IFERROR(H79/G79-1,"-")</f>
        <v>-1.4063036757128167E-2</v>
      </c>
      <c r="J79" s="159">
        <f t="shared" ref="J79:J89" si="25">H79-G79</f>
        <v>-2620</v>
      </c>
      <c r="K79" s="160">
        <f>H79/H$8</f>
        <v>6.7119871843593054E-2</v>
      </c>
      <c r="L79" s="81"/>
    </row>
    <row r="80" spans="1:12" x14ac:dyDescent="0.25">
      <c r="A80" s="161" t="s">
        <v>105</v>
      </c>
      <c r="B80" s="162" t="s">
        <v>105</v>
      </c>
      <c r="C80" s="163">
        <v>0</v>
      </c>
      <c r="D80" s="163">
        <v>15745</v>
      </c>
      <c r="E80" s="163">
        <v>23487</v>
      </c>
      <c r="F80" s="163">
        <v>34827</v>
      </c>
      <c r="G80" s="163">
        <v>40959</v>
      </c>
      <c r="H80" s="163">
        <v>23728</v>
      </c>
      <c r="I80" s="164">
        <f>IFERROR(H80/G80-1,"-")</f>
        <v>-0.42068898166459145</v>
      </c>
      <c r="J80" s="163">
        <f t="shared" si="25"/>
        <v>-17231</v>
      </c>
      <c r="K80" s="164">
        <f>H80/H$8</f>
        <v>8.6704357434767097E-3</v>
      </c>
      <c r="L80" s="81"/>
    </row>
    <row r="81" spans="1:12" x14ac:dyDescent="0.25">
      <c r="A81" s="161" t="s">
        <v>102</v>
      </c>
      <c r="B81" s="162" t="s">
        <v>102</v>
      </c>
      <c r="C81" s="163">
        <v>0</v>
      </c>
      <c r="D81" s="163">
        <v>42217</v>
      </c>
      <c r="E81" s="163">
        <v>166385</v>
      </c>
      <c r="F81" s="163">
        <v>151037</v>
      </c>
      <c r="G81" s="163">
        <v>145345</v>
      </c>
      <c r="H81" s="163">
        <v>159956</v>
      </c>
      <c r="I81" s="164">
        <f>IFERROR(H81/G81-1,"-")</f>
        <v>0.10052633389521493</v>
      </c>
      <c r="J81" s="163">
        <f t="shared" si="25"/>
        <v>14611</v>
      </c>
      <c r="K81" s="164">
        <f>H81/H$8</f>
        <v>5.8449436100116346E-2</v>
      </c>
      <c r="L81" s="81"/>
    </row>
    <row r="82" spans="1:12" x14ac:dyDescent="0.25">
      <c r="A82" s="161"/>
      <c r="B82" s="158" t="s">
        <v>109</v>
      </c>
      <c r="C82" s="159">
        <v>0</v>
      </c>
      <c r="D82" s="159">
        <v>52661</v>
      </c>
      <c r="E82" s="159">
        <v>174196</v>
      </c>
      <c r="F82" s="159">
        <v>207904</v>
      </c>
      <c r="G82" s="159">
        <v>274145</v>
      </c>
      <c r="H82" s="159">
        <v>246397</v>
      </c>
      <c r="I82" s="160">
        <f>IFERROR(H82/G82-1,"-")</f>
        <v>-0.10121650951138994</v>
      </c>
      <c r="J82" s="159">
        <f t="shared" si="25"/>
        <v>-27748</v>
      </c>
      <c r="K82" s="160">
        <f>H82/H$8</f>
        <v>9.0035795511017827E-2</v>
      </c>
      <c r="L82" s="81"/>
    </row>
    <row r="83" spans="1:12" s="57" customFormat="1" x14ac:dyDescent="0.25">
      <c r="A83" s="161"/>
      <c r="B83" s="162" t="s">
        <v>112</v>
      </c>
      <c r="C83" s="163">
        <v>0</v>
      </c>
      <c r="D83" s="163">
        <v>2217</v>
      </c>
      <c r="E83" s="163">
        <v>39494</v>
      </c>
      <c r="F83" s="163">
        <v>44671</v>
      </c>
      <c r="G83" s="163">
        <v>59447</v>
      </c>
      <c r="H83" s="163">
        <v>52733</v>
      </c>
      <c r="I83" s="164">
        <f t="shared" ref="I83:I90" si="26">IFERROR(H83/G83-1,"-")</f>
        <v>-0.11294093898766966</v>
      </c>
      <c r="J83" s="163">
        <f t="shared" si="25"/>
        <v>-6714</v>
      </c>
      <c r="K83" s="164">
        <f t="shared" ref="K83:K90" si="27">H83/H$8</f>
        <v>1.9269137224408182E-2</v>
      </c>
      <c r="L83" s="165"/>
    </row>
    <row r="84" spans="1:12" s="57" customFormat="1" x14ac:dyDescent="0.25">
      <c r="A84" s="161"/>
      <c r="B84" s="162" t="s">
        <v>115</v>
      </c>
      <c r="C84" s="163">
        <v>0</v>
      </c>
      <c r="D84" s="163">
        <v>18070</v>
      </c>
      <c r="E84" s="163">
        <v>67149</v>
      </c>
      <c r="F84" s="163">
        <v>68057</v>
      </c>
      <c r="G84" s="163">
        <v>81325</v>
      </c>
      <c r="H84" s="163">
        <v>77681</v>
      </c>
      <c r="I84" s="164">
        <f t="shared" si="26"/>
        <v>-4.4807869658776478E-2</v>
      </c>
      <c r="J84" s="163">
        <f t="shared" si="25"/>
        <v>-3644</v>
      </c>
      <c r="K84" s="164">
        <f t="shared" si="27"/>
        <v>2.8385372513023192E-2</v>
      </c>
      <c r="L84" s="165"/>
    </row>
    <row r="85" spans="1:12" x14ac:dyDescent="0.25">
      <c r="A85" s="161"/>
      <c r="B85" s="162" t="s">
        <v>118</v>
      </c>
      <c r="C85" s="163">
        <v>0</v>
      </c>
      <c r="D85" s="163">
        <v>6244</v>
      </c>
      <c r="E85" s="163">
        <v>10927</v>
      </c>
      <c r="F85" s="163">
        <v>16599</v>
      </c>
      <c r="G85" s="163">
        <v>31108</v>
      </c>
      <c r="H85" s="163">
        <v>22991</v>
      </c>
      <c r="I85" s="164">
        <f t="shared" si="26"/>
        <v>-0.26092966439501097</v>
      </c>
      <c r="J85" s="163">
        <f t="shared" si="25"/>
        <v>-8117</v>
      </c>
      <c r="K85" s="164">
        <f t="shared" si="27"/>
        <v>8.4011289690775898E-3</v>
      </c>
      <c r="L85" s="81"/>
    </row>
    <row r="86" spans="1:12" x14ac:dyDescent="0.25">
      <c r="A86" s="161"/>
      <c r="B86" s="162" t="s">
        <v>125</v>
      </c>
      <c r="C86" s="163">
        <v>0</v>
      </c>
      <c r="D86" s="163">
        <v>1221</v>
      </c>
      <c r="E86" s="163">
        <v>3989</v>
      </c>
      <c r="F86" s="163">
        <v>6037</v>
      </c>
      <c r="G86" s="163">
        <v>10443</v>
      </c>
      <c r="H86" s="163">
        <v>5971</v>
      </c>
      <c r="I86" s="164">
        <f t="shared" si="26"/>
        <v>-0.42822943598582786</v>
      </c>
      <c r="J86" s="163">
        <f t="shared" si="25"/>
        <v>-4472</v>
      </c>
      <c r="K86" s="164">
        <f t="shared" si="27"/>
        <v>2.1818599049350739E-3</v>
      </c>
      <c r="L86" s="81"/>
    </row>
    <row r="87" spans="1:12" x14ac:dyDescent="0.25">
      <c r="A87" s="161"/>
      <c r="B87" s="162" t="s">
        <v>121</v>
      </c>
      <c r="C87" s="163">
        <v>0</v>
      </c>
      <c r="D87" s="163">
        <v>1692</v>
      </c>
      <c r="E87" s="163">
        <v>2174</v>
      </c>
      <c r="F87" s="163">
        <v>2900</v>
      </c>
      <c r="G87" s="163">
        <v>4781</v>
      </c>
      <c r="H87" s="163">
        <v>4208</v>
      </c>
      <c r="I87" s="164">
        <f t="shared" si="26"/>
        <v>-0.11984940389039955</v>
      </c>
      <c r="J87" s="163">
        <f t="shared" si="25"/>
        <v>-573</v>
      </c>
      <c r="K87" s="164">
        <f t="shared" si="27"/>
        <v>1.5376430212639075E-3</v>
      </c>
      <c r="L87" s="81"/>
    </row>
    <row r="88" spans="1:12" x14ac:dyDescent="0.25">
      <c r="A88" s="161"/>
      <c r="B88" s="162" t="s">
        <v>130</v>
      </c>
      <c r="C88" s="163">
        <v>0</v>
      </c>
      <c r="D88" s="163">
        <v>167</v>
      </c>
      <c r="E88" s="163">
        <v>669</v>
      </c>
      <c r="F88" s="163">
        <v>1137</v>
      </c>
      <c r="G88" s="163">
        <v>942</v>
      </c>
      <c r="H88" s="163">
        <v>851</v>
      </c>
      <c r="I88" s="164">
        <f t="shared" si="26"/>
        <v>-9.6602972399150722E-2</v>
      </c>
      <c r="J88" s="163">
        <f t="shared" si="25"/>
        <v>-91</v>
      </c>
      <c r="K88" s="164">
        <f t="shared" si="27"/>
        <v>3.1096345320712578E-4</v>
      </c>
      <c r="L88" s="81"/>
    </row>
    <row r="89" spans="1:12" x14ac:dyDescent="0.25">
      <c r="A89" s="161" t="s">
        <v>146</v>
      </c>
      <c r="B89" s="162" t="s">
        <v>133</v>
      </c>
      <c r="C89" s="163">
        <v>0</v>
      </c>
      <c r="D89" s="163">
        <v>959</v>
      </c>
      <c r="E89" s="163">
        <v>476</v>
      </c>
      <c r="F89" s="163">
        <v>1174</v>
      </c>
      <c r="G89" s="163">
        <v>774</v>
      </c>
      <c r="H89" s="163">
        <v>405</v>
      </c>
      <c r="I89" s="164">
        <f t="shared" si="26"/>
        <v>-0.47674418604651159</v>
      </c>
      <c r="J89" s="163">
        <f t="shared" si="25"/>
        <v>-369</v>
      </c>
      <c r="K89" s="164">
        <f t="shared" si="27"/>
        <v>1.4799083260738654E-4</v>
      </c>
      <c r="L89" s="81"/>
    </row>
    <row r="90" spans="1:12" x14ac:dyDescent="0.25">
      <c r="A90" s="161" t="s">
        <v>147</v>
      </c>
      <c r="B90" s="167" t="s">
        <v>147</v>
      </c>
      <c r="C90" s="168">
        <f t="shared" ref="C90" si="28">C82-SUM(C83:C89)</f>
        <v>0</v>
      </c>
      <c r="D90" s="168">
        <f t="shared" ref="D90:H90" si="29">D82-SUM(D83:D89)</f>
        <v>22091</v>
      </c>
      <c r="E90" s="168">
        <f t="shared" si="29"/>
        <v>49318</v>
      </c>
      <c r="F90" s="168">
        <f t="shared" si="29"/>
        <v>67329</v>
      </c>
      <c r="G90" s="168">
        <f t="shared" si="29"/>
        <v>85325</v>
      </c>
      <c r="H90" s="168">
        <f t="shared" si="29"/>
        <v>81557</v>
      </c>
      <c r="I90" s="169">
        <f t="shared" si="26"/>
        <v>-4.4160562554937055E-2</v>
      </c>
      <c r="J90" s="168">
        <f>H90-G90</f>
        <v>-3768</v>
      </c>
      <c r="K90" s="169">
        <f t="shared" si="27"/>
        <v>2.9801699592495366E-2</v>
      </c>
      <c r="L90" s="81"/>
    </row>
    <row r="91" spans="1:12" s="145" customFormat="1" x14ac:dyDescent="0.25">
      <c r="A91" s="161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70</v>
      </c>
      <c r="C92" s="175">
        <v>0</v>
      </c>
      <c r="D92" s="175">
        <v>5487</v>
      </c>
      <c r="E92" s="175">
        <v>11277</v>
      </c>
      <c r="F92" s="175">
        <v>10373</v>
      </c>
      <c r="G92" s="175">
        <v>10115</v>
      </c>
      <c r="H92" s="175">
        <v>11658</v>
      </c>
      <c r="I92" s="176">
        <f>IFERROR(H92/G92-1,"-")</f>
        <v>0.15254572417202183</v>
      </c>
      <c r="J92" s="175">
        <f>H92-G92</f>
        <v>1543</v>
      </c>
      <c r="K92" s="176">
        <f>H92/H$8</f>
        <v>4.2599435223133631E-3</v>
      </c>
      <c r="L92" s="81"/>
    </row>
    <row r="93" spans="1:12" x14ac:dyDescent="0.25">
      <c r="A93" s="161" t="s">
        <v>98</v>
      </c>
      <c r="B93" s="158" t="s">
        <v>99</v>
      </c>
      <c r="C93" s="159">
        <v>0</v>
      </c>
      <c r="D93" s="159">
        <v>3249</v>
      </c>
      <c r="E93" s="159">
        <v>7954</v>
      </c>
      <c r="F93" s="159">
        <v>6546</v>
      </c>
      <c r="G93" s="159">
        <v>6147</v>
      </c>
      <c r="H93" s="159">
        <v>7419</v>
      </c>
      <c r="I93" s="160">
        <f>IFERROR(H93/G93-1,"-")</f>
        <v>0.20693020985846755</v>
      </c>
      <c r="J93" s="159">
        <f t="shared" ref="J93:J103" si="30">H93-G93</f>
        <v>1272</v>
      </c>
      <c r="K93" s="160">
        <f>H93/H$8</f>
        <v>2.7109728076893844E-3</v>
      </c>
      <c r="L93" s="81"/>
    </row>
    <row r="94" spans="1:12" x14ac:dyDescent="0.25">
      <c r="A94" s="161" t="s">
        <v>105</v>
      </c>
      <c r="B94" s="162" t="s">
        <v>105</v>
      </c>
      <c r="C94" s="163">
        <v>0</v>
      </c>
      <c r="D94" s="163">
        <v>1771</v>
      </c>
      <c r="E94" s="163">
        <v>4228</v>
      </c>
      <c r="F94" s="163">
        <v>1166</v>
      </c>
      <c r="G94" s="163">
        <v>1164</v>
      </c>
      <c r="H94" s="163">
        <v>3102</v>
      </c>
      <c r="I94" s="164">
        <f>IFERROR(H94/G94-1,"-")</f>
        <v>1.6649484536082473</v>
      </c>
      <c r="J94" s="163">
        <f t="shared" si="30"/>
        <v>1938</v>
      </c>
      <c r="K94" s="164">
        <f>H94/H$8</f>
        <v>1.1335001549336123E-3</v>
      </c>
      <c r="L94" s="81"/>
    </row>
    <row r="95" spans="1:12" x14ac:dyDescent="0.25">
      <c r="A95" s="161" t="s">
        <v>102</v>
      </c>
      <c r="B95" s="162" t="s">
        <v>102</v>
      </c>
      <c r="C95" s="163">
        <v>0</v>
      </c>
      <c r="D95" s="163">
        <v>1478</v>
      </c>
      <c r="E95" s="163">
        <v>3726</v>
      </c>
      <c r="F95" s="163">
        <v>5380</v>
      </c>
      <c r="G95" s="163">
        <v>4983</v>
      </c>
      <c r="H95" s="163">
        <v>4317</v>
      </c>
      <c r="I95" s="164">
        <f>IFERROR(H95/G95-1,"-")</f>
        <v>-0.13365442504515357</v>
      </c>
      <c r="J95" s="163">
        <f t="shared" si="30"/>
        <v>-666</v>
      </c>
      <c r="K95" s="164">
        <f>H95/H$8</f>
        <v>1.5774726527557721E-3</v>
      </c>
      <c r="L95" s="81"/>
    </row>
    <row r="96" spans="1:12" x14ac:dyDescent="0.25">
      <c r="A96" s="161"/>
      <c r="B96" s="158" t="s">
        <v>109</v>
      </c>
      <c r="C96" s="159">
        <v>0</v>
      </c>
      <c r="D96" s="159">
        <v>2238</v>
      </c>
      <c r="E96" s="159">
        <v>3323</v>
      </c>
      <c r="F96" s="159">
        <v>3827</v>
      </c>
      <c r="G96" s="159">
        <v>3968</v>
      </c>
      <c r="H96" s="159">
        <v>4239</v>
      </c>
      <c r="I96" s="160">
        <f>IFERROR(H96/G96-1,"-")</f>
        <v>6.8296370967741993E-2</v>
      </c>
      <c r="J96" s="159">
        <f t="shared" si="30"/>
        <v>271</v>
      </c>
      <c r="K96" s="160">
        <f>H96/H$8</f>
        <v>1.5489707146239791E-3</v>
      </c>
      <c r="L96" s="81"/>
    </row>
    <row r="97" spans="1:12" s="57" customFormat="1" x14ac:dyDescent="0.25">
      <c r="A97" s="161"/>
      <c r="B97" s="162" t="s">
        <v>112</v>
      </c>
      <c r="C97" s="163">
        <v>0</v>
      </c>
      <c r="D97" s="163">
        <v>121</v>
      </c>
      <c r="E97" s="163">
        <v>530</v>
      </c>
      <c r="F97" s="163">
        <v>510</v>
      </c>
      <c r="G97" s="163">
        <v>471</v>
      </c>
      <c r="H97" s="163">
        <v>452</v>
      </c>
      <c r="I97" s="164">
        <f t="shared" ref="I97:I104" si="31">IFERROR(H97/G97-1,"-")</f>
        <v>-4.0339702760084917E-2</v>
      </c>
      <c r="J97" s="163">
        <f t="shared" si="30"/>
        <v>-19</v>
      </c>
      <c r="K97" s="164">
        <f t="shared" ref="K97:K104" si="32">H97/H$8</f>
        <v>1.6516507737910794E-4</v>
      </c>
      <c r="L97" s="165"/>
    </row>
    <row r="98" spans="1:12" s="57" customFormat="1" x14ac:dyDescent="0.25">
      <c r="A98" s="161"/>
      <c r="B98" s="162" t="s">
        <v>115</v>
      </c>
      <c r="C98" s="163">
        <v>0</v>
      </c>
      <c r="D98" s="163">
        <v>885</v>
      </c>
      <c r="E98" s="163">
        <v>894</v>
      </c>
      <c r="F98" s="163">
        <v>831</v>
      </c>
      <c r="G98" s="163">
        <v>1011</v>
      </c>
      <c r="H98" s="163">
        <v>965</v>
      </c>
      <c r="I98" s="164">
        <f t="shared" si="31"/>
        <v>-4.5499505440158239E-2</v>
      </c>
      <c r="J98" s="163">
        <f t="shared" si="30"/>
        <v>-46</v>
      </c>
      <c r="K98" s="164">
        <f t="shared" si="32"/>
        <v>3.5262013201513086E-4</v>
      </c>
      <c r="L98" s="165"/>
    </row>
    <row r="99" spans="1:12" x14ac:dyDescent="0.25">
      <c r="A99" s="161"/>
      <c r="B99" s="162" t="s">
        <v>118</v>
      </c>
      <c r="C99" s="163">
        <v>0</v>
      </c>
      <c r="D99" s="163">
        <v>357</v>
      </c>
      <c r="E99" s="163">
        <v>278</v>
      </c>
      <c r="F99" s="163">
        <v>374</v>
      </c>
      <c r="G99" s="163">
        <v>426</v>
      </c>
      <c r="H99" s="163">
        <v>397</v>
      </c>
      <c r="I99" s="164">
        <f t="shared" si="31"/>
        <v>-6.8075117370892002E-2</v>
      </c>
      <c r="J99" s="163">
        <f t="shared" si="30"/>
        <v>-29</v>
      </c>
      <c r="K99" s="164">
        <f t="shared" si="32"/>
        <v>1.4506755690156162E-4</v>
      </c>
      <c r="L99" s="81"/>
    </row>
    <row r="100" spans="1:12" x14ac:dyDescent="0.25">
      <c r="A100" s="161"/>
      <c r="B100" s="162" t="s">
        <v>125</v>
      </c>
      <c r="C100" s="163">
        <v>0</v>
      </c>
      <c r="D100" s="163">
        <v>52</v>
      </c>
      <c r="E100" s="163">
        <v>448</v>
      </c>
      <c r="F100" s="163">
        <v>127</v>
      </c>
      <c r="G100" s="163">
        <v>314</v>
      </c>
      <c r="H100" s="163">
        <v>155</v>
      </c>
      <c r="I100" s="164">
        <f t="shared" si="31"/>
        <v>-0.50636942675159236</v>
      </c>
      <c r="J100" s="163">
        <f t="shared" si="30"/>
        <v>-159</v>
      </c>
      <c r="K100" s="164">
        <f t="shared" si="32"/>
        <v>5.663846680035781E-5</v>
      </c>
      <c r="L100" s="81"/>
    </row>
    <row r="101" spans="1:12" x14ac:dyDescent="0.25">
      <c r="A101" s="161"/>
      <c r="B101" s="162" t="s">
        <v>121</v>
      </c>
      <c r="C101" s="163">
        <v>0</v>
      </c>
      <c r="D101" s="163">
        <v>84</v>
      </c>
      <c r="E101" s="163">
        <v>70</v>
      </c>
      <c r="F101" s="163">
        <v>73</v>
      </c>
      <c r="G101" s="163">
        <v>55</v>
      </c>
      <c r="H101" s="163">
        <v>105</v>
      </c>
      <c r="I101" s="164">
        <f t="shared" si="31"/>
        <v>0.90909090909090917</v>
      </c>
      <c r="J101" s="163">
        <f t="shared" si="30"/>
        <v>50</v>
      </c>
      <c r="K101" s="164">
        <f t="shared" si="32"/>
        <v>3.8367993638952063E-5</v>
      </c>
      <c r="L101" s="81"/>
    </row>
    <row r="102" spans="1:12" x14ac:dyDescent="0.25">
      <c r="A102" s="161"/>
      <c r="B102" s="162" t="s">
        <v>130</v>
      </c>
      <c r="C102" s="163">
        <v>0</v>
      </c>
      <c r="D102" s="163">
        <v>0</v>
      </c>
      <c r="E102" s="163">
        <v>7</v>
      </c>
      <c r="F102" s="163">
        <v>2</v>
      </c>
      <c r="G102" s="163">
        <v>176</v>
      </c>
      <c r="H102" s="163">
        <v>4</v>
      </c>
      <c r="I102" s="164">
        <f t="shared" si="31"/>
        <v>-0.97727272727272729</v>
      </c>
      <c r="J102" s="163">
        <f t="shared" si="30"/>
        <v>-172</v>
      </c>
      <c r="K102" s="164">
        <f t="shared" si="32"/>
        <v>1.4616378529124597E-6</v>
      </c>
      <c r="L102" s="81"/>
    </row>
    <row r="103" spans="1:12" x14ac:dyDescent="0.25">
      <c r="A103" s="161" t="s">
        <v>146</v>
      </c>
      <c r="B103" s="162" t="s">
        <v>133</v>
      </c>
      <c r="C103" s="163">
        <v>0</v>
      </c>
      <c r="D103" s="163">
        <v>10</v>
      </c>
      <c r="E103" s="163">
        <v>29</v>
      </c>
      <c r="F103" s="163">
        <v>48</v>
      </c>
      <c r="G103" s="163">
        <v>0</v>
      </c>
      <c r="H103" s="163">
        <v>30</v>
      </c>
      <c r="I103" s="164" t="str">
        <f t="shared" si="31"/>
        <v>-</v>
      </c>
      <c r="J103" s="163">
        <f t="shared" si="30"/>
        <v>30</v>
      </c>
      <c r="K103" s="164">
        <f t="shared" si="32"/>
        <v>1.0962283896843447E-5</v>
      </c>
      <c r="L103" s="81"/>
    </row>
    <row r="104" spans="1:12" x14ac:dyDescent="0.25">
      <c r="A104" s="161" t="s">
        <v>147</v>
      </c>
      <c r="B104" s="167" t="s">
        <v>147</v>
      </c>
      <c r="C104" s="168">
        <f t="shared" ref="C104" si="33">C96-SUM(C97:C103)</f>
        <v>0</v>
      </c>
      <c r="D104" s="168">
        <f t="shared" ref="D104:H104" si="34">D96-SUM(D97:D103)</f>
        <v>729</v>
      </c>
      <c r="E104" s="168">
        <f t="shared" si="34"/>
        <v>1067</v>
      </c>
      <c r="F104" s="168">
        <f t="shared" si="34"/>
        <v>1862</v>
      </c>
      <c r="G104" s="168">
        <f t="shared" si="34"/>
        <v>1515</v>
      </c>
      <c r="H104" s="168">
        <f t="shared" si="34"/>
        <v>2131</v>
      </c>
      <c r="I104" s="169">
        <f t="shared" si="31"/>
        <v>0.40660066006600659</v>
      </c>
      <c r="J104" s="168">
        <f>H104-G104</f>
        <v>616</v>
      </c>
      <c r="K104" s="169">
        <f t="shared" si="32"/>
        <v>7.7868756613911282E-4</v>
      </c>
      <c r="L104" s="81"/>
    </row>
    <row r="105" spans="1:12" s="145" customFormat="1" x14ac:dyDescent="0.25">
      <c r="A105" s="161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70</v>
      </c>
      <c r="C106" s="175">
        <v>0</v>
      </c>
      <c r="D106" s="175">
        <v>64992</v>
      </c>
      <c r="E106" s="175">
        <v>93083</v>
      </c>
      <c r="F106" s="175">
        <v>128219</v>
      </c>
      <c r="G106" s="175">
        <v>124929</v>
      </c>
      <c r="H106" s="175">
        <v>121111</v>
      </c>
      <c r="I106" s="176">
        <f>IFERROR(H106/G106-1,"-")</f>
        <v>-3.0561358851827869E-2</v>
      </c>
      <c r="J106" s="175">
        <f>H106-G106</f>
        <v>-3818</v>
      </c>
      <c r="K106" s="176">
        <f>H106/H$8</f>
        <v>4.4255105501020221E-2</v>
      </c>
      <c r="L106" s="81"/>
    </row>
    <row r="107" spans="1:12" x14ac:dyDescent="0.25">
      <c r="A107" s="161" t="s">
        <v>98</v>
      </c>
      <c r="B107" s="158" t="s">
        <v>99</v>
      </c>
      <c r="C107" s="159">
        <v>0</v>
      </c>
      <c r="D107" s="159">
        <v>22760</v>
      </c>
      <c r="E107" s="159">
        <v>14239</v>
      </c>
      <c r="F107" s="159">
        <v>18322</v>
      </c>
      <c r="G107" s="159">
        <v>20012</v>
      </c>
      <c r="H107" s="159">
        <v>23498</v>
      </c>
      <c r="I107" s="160">
        <f>IFERROR(H107/G107-1,"-")</f>
        <v>0.17419548271037377</v>
      </c>
      <c r="J107" s="159">
        <f t="shared" ref="J107:J117" si="35">H107-G107</f>
        <v>3486</v>
      </c>
      <c r="K107" s="160">
        <f>H107/H$8</f>
        <v>8.5863915669342431E-3</v>
      </c>
      <c r="L107" s="81"/>
    </row>
    <row r="108" spans="1:12" x14ac:dyDescent="0.25">
      <c r="A108" s="161" t="s">
        <v>105</v>
      </c>
      <c r="B108" s="162" t="s">
        <v>105</v>
      </c>
      <c r="C108" s="163">
        <v>0</v>
      </c>
      <c r="D108" s="163">
        <v>8801</v>
      </c>
      <c r="E108" s="163">
        <v>2599</v>
      </c>
      <c r="F108" s="163">
        <v>4933</v>
      </c>
      <c r="G108" s="163">
        <v>5206</v>
      </c>
      <c r="H108" s="163">
        <v>9241</v>
      </c>
      <c r="I108" s="164">
        <f>IFERROR(H108/G108-1,"-")</f>
        <v>0.77506723011909329</v>
      </c>
      <c r="J108" s="163">
        <f t="shared" si="35"/>
        <v>4035</v>
      </c>
      <c r="K108" s="164">
        <f>H108/H$8</f>
        <v>3.3767488496910096E-3</v>
      </c>
      <c r="L108" s="81"/>
    </row>
    <row r="109" spans="1:12" x14ac:dyDescent="0.25">
      <c r="A109" s="161" t="s">
        <v>102</v>
      </c>
      <c r="B109" s="162" t="s">
        <v>102</v>
      </c>
      <c r="C109" s="163">
        <v>0</v>
      </c>
      <c r="D109" s="163">
        <v>13959</v>
      </c>
      <c r="E109" s="163">
        <v>11640</v>
      </c>
      <c r="F109" s="163">
        <v>13389</v>
      </c>
      <c r="G109" s="163">
        <v>14806</v>
      </c>
      <c r="H109" s="163">
        <v>14257</v>
      </c>
      <c r="I109" s="164">
        <f>IFERROR(H109/G109-1,"-")</f>
        <v>-3.7079562339592087E-2</v>
      </c>
      <c r="J109" s="163">
        <f t="shared" si="35"/>
        <v>-549</v>
      </c>
      <c r="K109" s="164">
        <f>H109/H$8</f>
        <v>5.209642717243234E-3</v>
      </c>
      <c r="L109" s="81"/>
    </row>
    <row r="110" spans="1:12" x14ac:dyDescent="0.25">
      <c r="A110" s="161"/>
      <c r="B110" s="158" t="s">
        <v>109</v>
      </c>
      <c r="C110" s="159">
        <v>0</v>
      </c>
      <c r="D110" s="159">
        <v>42232</v>
      </c>
      <c r="E110" s="159">
        <v>78844</v>
      </c>
      <c r="F110" s="159">
        <v>109897</v>
      </c>
      <c r="G110" s="159">
        <v>104917</v>
      </c>
      <c r="H110" s="159">
        <v>97613</v>
      </c>
      <c r="I110" s="160">
        <f>IFERROR(H110/G110-1,"-")</f>
        <v>-6.9616935291706761E-2</v>
      </c>
      <c r="J110" s="159">
        <f t="shared" si="35"/>
        <v>-7304</v>
      </c>
      <c r="K110" s="160">
        <f>H110/H$8</f>
        <v>3.566871393408598E-2</v>
      </c>
      <c r="L110" s="81"/>
    </row>
    <row r="111" spans="1:12" s="57" customFormat="1" x14ac:dyDescent="0.25">
      <c r="A111" s="161"/>
      <c r="B111" s="162" t="s">
        <v>112</v>
      </c>
      <c r="C111" s="163">
        <v>0</v>
      </c>
      <c r="D111" s="163">
        <v>5286</v>
      </c>
      <c r="E111" s="163">
        <v>50592</v>
      </c>
      <c r="F111" s="163">
        <v>70294</v>
      </c>
      <c r="G111" s="163">
        <v>70684</v>
      </c>
      <c r="H111" s="163">
        <v>58884</v>
      </c>
      <c r="I111" s="164">
        <f t="shared" ref="I111:I118" si="36">IFERROR(H111/G111-1,"-")</f>
        <v>-0.16694018448305137</v>
      </c>
      <c r="J111" s="163">
        <f t="shared" si="35"/>
        <v>-11800</v>
      </c>
      <c r="K111" s="164">
        <f t="shared" ref="K111:K118" si="37">H111/H$8</f>
        <v>2.1516770832724318E-2</v>
      </c>
      <c r="L111" s="165"/>
    </row>
    <row r="112" spans="1:12" s="57" customFormat="1" x14ac:dyDescent="0.25">
      <c r="A112" s="161"/>
      <c r="B112" s="162" t="s">
        <v>115</v>
      </c>
      <c r="C112" s="163">
        <v>0</v>
      </c>
      <c r="D112" s="163">
        <v>9992</v>
      </c>
      <c r="E112" s="163">
        <v>2320</v>
      </c>
      <c r="F112" s="163">
        <v>4197</v>
      </c>
      <c r="G112" s="163">
        <v>3422</v>
      </c>
      <c r="H112" s="163">
        <v>5395</v>
      </c>
      <c r="I112" s="164">
        <f t="shared" si="36"/>
        <v>0.5765634132086499</v>
      </c>
      <c r="J112" s="163">
        <f t="shared" si="35"/>
        <v>1973</v>
      </c>
      <c r="K112" s="164">
        <f t="shared" si="37"/>
        <v>1.9713840541156799E-3</v>
      </c>
      <c r="L112" s="165"/>
    </row>
    <row r="113" spans="1:12" x14ac:dyDescent="0.25">
      <c r="A113" s="161"/>
      <c r="B113" s="162" t="s">
        <v>118</v>
      </c>
      <c r="C113" s="163">
        <v>0</v>
      </c>
      <c r="D113" s="163">
        <v>7439</v>
      </c>
      <c r="E113" s="163">
        <v>3065</v>
      </c>
      <c r="F113" s="163">
        <v>6352</v>
      </c>
      <c r="G113" s="163">
        <v>6666</v>
      </c>
      <c r="H113" s="163">
        <v>9715</v>
      </c>
      <c r="I113" s="164">
        <f t="shared" si="36"/>
        <v>0.4573957395739574</v>
      </c>
      <c r="J113" s="163">
        <f t="shared" si="35"/>
        <v>3049</v>
      </c>
      <c r="K113" s="164">
        <f t="shared" si="37"/>
        <v>3.5499529352611362E-3</v>
      </c>
      <c r="L113" s="81"/>
    </row>
    <row r="114" spans="1:12" x14ac:dyDescent="0.25">
      <c r="A114" s="161"/>
      <c r="B114" s="162" t="s">
        <v>125</v>
      </c>
      <c r="C114" s="163">
        <v>0</v>
      </c>
      <c r="D114" s="163">
        <v>4844</v>
      </c>
      <c r="E114" s="163">
        <v>2005</v>
      </c>
      <c r="F114" s="163">
        <v>2054</v>
      </c>
      <c r="G114" s="163">
        <v>2200</v>
      </c>
      <c r="H114" s="163">
        <v>2339</v>
      </c>
      <c r="I114" s="164">
        <f t="shared" si="36"/>
        <v>6.3181818181818228E-2</v>
      </c>
      <c r="J114" s="163">
        <f t="shared" si="35"/>
        <v>139</v>
      </c>
      <c r="K114" s="164">
        <f t="shared" si="37"/>
        <v>8.5469273449056071E-4</v>
      </c>
      <c r="L114" s="81"/>
    </row>
    <row r="115" spans="1:12" x14ac:dyDescent="0.25">
      <c r="A115" s="161"/>
      <c r="B115" s="162" t="s">
        <v>121</v>
      </c>
      <c r="C115" s="163">
        <v>0</v>
      </c>
      <c r="D115" s="163">
        <v>5012</v>
      </c>
      <c r="E115" s="163">
        <v>2792</v>
      </c>
      <c r="F115" s="163">
        <v>1595</v>
      </c>
      <c r="G115" s="163">
        <v>1704</v>
      </c>
      <c r="H115" s="163">
        <v>1764</v>
      </c>
      <c r="I115" s="164">
        <f t="shared" si="36"/>
        <v>3.5211267605633756E-2</v>
      </c>
      <c r="J115" s="163">
        <f t="shared" si="35"/>
        <v>60</v>
      </c>
      <c r="K115" s="164">
        <f t="shared" si="37"/>
        <v>6.4458229313439468E-4</v>
      </c>
      <c r="L115" s="81"/>
    </row>
    <row r="116" spans="1:12" x14ac:dyDescent="0.25">
      <c r="A116" s="161"/>
      <c r="B116" s="162" t="s">
        <v>130</v>
      </c>
      <c r="C116" s="163">
        <v>0</v>
      </c>
      <c r="D116" s="163">
        <v>26</v>
      </c>
      <c r="E116" s="163">
        <v>162</v>
      </c>
      <c r="F116" s="163">
        <v>63</v>
      </c>
      <c r="G116" s="163">
        <v>224</v>
      </c>
      <c r="H116" s="163">
        <v>235</v>
      </c>
      <c r="I116" s="164">
        <f t="shared" si="36"/>
        <v>4.9107142857142794E-2</v>
      </c>
      <c r="J116" s="163">
        <f t="shared" si="35"/>
        <v>11</v>
      </c>
      <c r="K116" s="164">
        <f t="shared" si="37"/>
        <v>8.5871223858607004E-5</v>
      </c>
      <c r="L116" s="81"/>
    </row>
    <row r="117" spans="1:12" x14ac:dyDescent="0.25">
      <c r="A117" s="161" t="s">
        <v>146</v>
      </c>
      <c r="B117" s="162" t="s">
        <v>133</v>
      </c>
      <c r="C117" s="163">
        <v>0</v>
      </c>
      <c r="D117" s="163">
        <v>46</v>
      </c>
      <c r="E117" s="163">
        <v>278</v>
      </c>
      <c r="F117" s="163">
        <v>45</v>
      </c>
      <c r="G117" s="163">
        <v>67</v>
      </c>
      <c r="H117" s="163">
        <v>93</v>
      </c>
      <c r="I117" s="164">
        <f t="shared" si="36"/>
        <v>0.38805970149253732</v>
      </c>
      <c r="J117" s="163">
        <f t="shared" si="35"/>
        <v>26</v>
      </c>
      <c r="K117" s="164">
        <f t="shared" si="37"/>
        <v>3.3983080080214686E-5</v>
      </c>
      <c r="L117" s="81"/>
    </row>
    <row r="118" spans="1:12" x14ac:dyDescent="0.25">
      <c r="A118" s="161" t="s">
        <v>147</v>
      </c>
      <c r="B118" s="167" t="s">
        <v>147</v>
      </c>
      <c r="C118" s="168">
        <f t="shared" ref="C118" si="38">C110-SUM(C111:C117)</f>
        <v>0</v>
      </c>
      <c r="D118" s="168">
        <f t="shared" ref="D118:H118" si="39">D110-SUM(D111:D117)</f>
        <v>9587</v>
      </c>
      <c r="E118" s="168">
        <f t="shared" si="39"/>
        <v>17630</v>
      </c>
      <c r="F118" s="168">
        <f t="shared" si="39"/>
        <v>25297</v>
      </c>
      <c r="G118" s="168">
        <f t="shared" si="39"/>
        <v>19950</v>
      </c>
      <c r="H118" s="168">
        <f t="shared" si="39"/>
        <v>19188</v>
      </c>
      <c r="I118" s="169">
        <f t="shared" si="36"/>
        <v>-3.819548872180456E-2</v>
      </c>
      <c r="J118" s="168">
        <f>H118-G118</f>
        <v>-762</v>
      </c>
      <c r="K118" s="169">
        <f t="shared" si="37"/>
        <v>7.0114767804210689E-3</v>
      </c>
      <c r="L118" s="81"/>
    </row>
    <row r="119" spans="1:12" s="145" customFormat="1" x14ac:dyDescent="0.25">
      <c r="A119" s="161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70</v>
      </c>
      <c r="C120" s="175">
        <v>0</v>
      </c>
      <c r="D120" s="175">
        <v>26795</v>
      </c>
      <c r="E120" s="175">
        <v>40470</v>
      </c>
      <c r="F120" s="175">
        <v>38639</v>
      </c>
      <c r="G120" s="175">
        <v>40074</v>
      </c>
      <c r="H120" s="175">
        <v>42497</v>
      </c>
      <c r="I120" s="176">
        <f>IFERROR(H120/G120-1,"-")</f>
        <v>6.0463143185107482E-2</v>
      </c>
      <c r="J120" s="175">
        <f>H120-G120</f>
        <v>2423</v>
      </c>
      <c r="K120" s="176">
        <f>H120/H$8</f>
        <v>1.5528805958805198E-2</v>
      </c>
      <c r="L120" s="81"/>
    </row>
    <row r="121" spans="1:12" x14ac:dyDescent="0.25">
      <c r="A121" s="161" t="s">
        <v>98</v>
      </c>
      <c r="B121" s="158" t="s">
        <v>99</v>
      </c>
      <c r="C121" s="159">
        <v>0</v>
      </c>
      <c r="D121" s="159">
        <v>18447</v>
      </c>
      <c r="E121" s="159">
        <v>24304</v>
      </c>
      <c r="F121" s="159">
        <v>25871</v>
      </c>
      <c r="G121" s="159">
        <v>28215</v>
      </c>
      <c r="H121" s="159">
        <v>31150</v>
      </c>
      <c r="I121" s="160">
        <f>IFERROR(H121/G121-1,"-")</f>
        <v>0.10402268297005146</v>
      </c>
      <c r="J121" s="159">
        <f t="shared" ref="J121:J131" si="40">H121-G121</f>
        <v>2935</v>
      </c>
      <c r="K121" s="160">
        <f>H121/H$8</f>
        <v>1.1382504779555779E-2</v>
      </c>
      <c r="L121" s="81"/>
    </row>
    <row r="122" spans="1:12" x14ac:dyDescent="0.25">
      <c r="A122" s="161" t="s">
        <v>105</v>
      </c>
      <c r="B122" s="162" t="s">
        <v>105</v>
      </c>
      <c r="C122" s="163">
        <v>0</v>
      </c>
      <c r="D122" s="163">
        <v>9609</v>
      </c>
      <c r="E122" s="163">
        <v>12260</v>
      </c>
      <c r="F122" s="163">
        <v>11203</v>
      </c>
      <c r="G122" s="163">
        <v>12643</v>
      </c>
      <c r="H122" s="163">
        <v>15227</v>
      </c>
      <c r="I122" s="164">
        <f>IFERROR(H122/G122-1,"-")</f>
        <v>0.20438187139128372</v>
      </c>
      <c r="J122" s="163">
        <f t="shared" si="40"/>
        <v>2584</v>
      </c>
      <c r="K122" s="164">
        <f>H122/H$8</f>
        <v>5.5640898965745051E-3</v>
      </c>
      <c r="L122" s="81"/>
    </row>
    <row r="123" spans="1:12" x14ac:dyDescent="0.25">
      <c r="A123" s="161" t="s">
        <v>102</v>
      </c>
      <c r="B123" s="162" t="s">
        <v>102</v>
      </c>
      <c r="C123" s="163">
        <v>0</v>
      </c>
      <c r="D123" s="163">
        <v>8838</v>
      </c>
      <c r="E123" s="163">
        <v>12044</v>
      </c>
      <c r="F123" s="163">
        <v>14668</v>
      </c>
      <c r="G123" s="163">
        <v>15572</v>
      </c>
      <c r="H123" s="163">
        <v>15923</v>
      </c>
      <c r="I123" s="164">
        <f>IFERROR(H123/G123-1,"-")</f>
        <v>2.2540457230927347E-2</v>
      </c>
      <c r="J123" s="163">
        <f t="shared" si="40"/>
        <v>351</v>
      </c>
      <c r="K123" s="164">
        <f>H123/H$8</f>
        <v>5.8184148829812732E-3</v>
      </c>
      <c r="L123" s="81"/>
    </row>
    <row r="124" spans="1:12" x14ac:dyDescent="0.25">
      <c r="A124" s="161"/>
      <c r="B124" s="158" t="s">
        <v>109</v>
      </c>
      <c r="C124" s="159">
        <v>0</v>
      </c>
      <c r="D124" s="159">
        <v>8348</v>
      </c>
      <c r="E124" s="159">
        <v>16166</v>
      </c>
      <c r="F124" s="159">
        <v>12768</v>
      </c>
      <c r="G124" s="159">
        <v>11859</v>
      </c>
      <c r="H124" s="159">
        <v>11347</v>
      </c>
      <c r="I124" s="160">
        <f>IFERROR(H124/G124-1,"-")</f>
        <v>-4.3173960704949832E-2</v>
      </c>
      <c r="J124" s="159">
        <f t="shared" si="40"/>
        <v>-512</v>
      </c>
      <c r="K124" s="160">
        <f>H124/H$8</f>
        <v>4.1463011792494198E-3</v>
      </c>
      <c r="L124" s="81"/>
    </row>
    <row r="125" spans="1:12" s="57" customFormat="1" x14ac:dyDescent="0.25">
      <c r="A125" s="161"/>
      <c r="B125" s="162" t="s">
        <v>112</v>
      </c>
      <c r="C125" s="163">
        <v>0</v>
      </c>
      <c r="D125" s="163">
        <v>363</v>
      </c>
      <c r="E125" s="163">
        <v>2004</v>
      </c>
      <c r="F125" s="163">
        <v>1777</v>
      </c>
      <c r="G125" s="163">
        <v>1481</v>
      </c>
      <c r="H125" s="163">
        <v>1064</v>
      </c>
      <c r="I125" s="164">
        <f t="shared" ref="I125:I132" si="41">IFERROR(H125/G125-1,"-")</f>
        <v>-0.28156650911546255</v>
      </c>
      <c r="J125" s="163">
        <f t="shared" si="40"/>
        <v>-417</v>
      </c>
      <c r="K125" s="164">
        <f t="shared" ref="K125:K132" si="42">H125/H$8</f>
        <v>3.8879566887471424E-4</v>
      </c>
      <c r="L125" s="165"/>
    </row>
    <row r="126" spans="1:12" s="57" customFormat="1" x14ac:dyDescent="0.25">
      <c r="A126" s="161"/>
      <c r="B126" s="162" t="s">
        <v>115</v>
      </c>
      <c r="C126" s="163">
        <v>0</v>
      </c>
      <c r="D126" s="163">
        <v>1002</v>
      </c>
      <c r="E126" s="163">
        <v>1123</v>
      </c>
      <c r="F126" s="163">
        <v>1064</v>
      </c>
      <c r="G126" s="163">
        <v>1312</v>
      </c>
      <c r="H126" s="163">
        <v>1070</v>
      </c>
      <c r="I126" s="164">
        <f t="shared" si="41"/>
        <v>-0.18445121951219512</v>
      </c>
      <c r="J126" s="163">
        <f t="shared" si="40"/>
        <v>-242</v>
      </c>
      <c r="K126" s="164">
        <f t="shared" si="42"/>
        <v>3.9098812565408294E-4</v>
      </c>
      <c r="L126" s="165"/>
    </row>
    <row r="127" spans="1:12" x14ac:dyDescent="0.25">
      <c r="A127" s="161"/>
      <c r="B127" s="162" t="s">
        <v>118</v>
      </c>
      <c r="C127" s="163">
        <v>0</v>
      </c>
      <c r="D127" s="163">
        <v>1029</v>
      </c>
      <c r="E127" s="163">
        <v>1049</v>
      </c>
      <c r="F127" s="163">
        <v>1678</v>
      </c>
      <c r="G127" s="163">
        <v>905</v>
      </c>
      <c r="H127" s="163">
        <v>923</v>
      </c>
      <c r="I127" s="164">
        <f t="shared" si="41"/>
        <v>1.9889502762430844E-2</v>
      </c>
      <c r="J127" s="163">
        <f t="shared" si="40"/>
        <v>18</v>
      </c>
      <c r="K127" s="164">
        <f t="shared" si="42"/>
        <v>3.3727293455955003E-4</v>
      </c>
      <c r="L127" s="81"/>
    </row>
    <row r="128" spans="1:12" x14ac:dyDescent="0.25">
      <c r="A128" s="161"/>
      <c r="B128" s="162" t="s">
        <v>125</v>
      </c>
      <c r="C128" s="163">
        <v>0</v>
      </c>
      <c r="D128" s="163">
        <v>197</v>
      </c>
      <c r="E128" s="163">
        <v>373</v>
      </c>
      <c r="F128" s="163">
        <v>225</v>
      </c>
      <c r="G128" s="163">
        <v>267</v>
      </c>
      <c r="H128" s="163">
        <v>360</v>
      </c>
      <c r="I128" s="164">
        <f t="shared" si="41"/>
        <v>0.348314606741573</v>
      </c>
      <c r="J128" s="163">
        <f t="shared" si="40"/>
        <v>93</v>
      </c>
      <c r="K128" s="164">
        <f t="shared" si="42"/>
        <v>1.3154740676212136E-4</v>
      </c>
      <c r="L128" s="81"/>
    </row>
    <row r="129" spans="1:12" x14ac:dyDescent="0.25">
      <c r="A129" s="161"/>
      <c r="B129" s="162" t="s">
        <v>121</v>
      </c>
      <c r="C129" s="163">
        <v>0</v>
      </c>
      <c r="D129" s="163">
        <v>160</v>
      </c>
      <c r="E129" s="163">
        <v>268</v>
      </c>
      <c r="F129" s="163">
        <v>221</v>
      </c>
      <c r="G129" s="163">
        <v>272</v>
      </c>
      <c r="H129" s="163">
        <v>281</v>
      </c>
      <c r="I129" s="164">
        <f t="shared" si="41"/>
        <v>3.3088235294117752E-2</v>
      </c>
      <c r="J129" s="163">
        <f t="shared" si="40"/>
        <v>9</v>
      </c>
      <c r="K129" s="164">
        <f t="shared" si="42"/>
        <v>1.0268005916710028E-4</v>
      </c>
      <c r="L129" s="81"/>
    </row>
    <row r="130" spans="1:12" x14ac:dyDescent="0.25">
      <c r="A130" s="161"/>
      <c r="B130" s="162" t="s">
        <v>130</v>
      </c>
      <c r="C130" s="163">
        <v>0</v>
      </c>
      <c r="D130" s="163">
        <v>15</v>
      </c>
      <c r="E130" s="163">
        <v>91</v>
      </c>
      <c r="F130" s="163">
        <v>162</v>
      </c>
      <c r="G130" s="163">
        <v>228</v>
      </c>
      <c r="H130" s="163">
        <v>75</v>
      </c>
      <c r="I130" s="164">
        <f t="shared" si="41"/>
        <v>-0.67105263157894735</v>
      </c>
      <c r="J130" s="163">
        <f t="shared" si="40"/>
        <v>-153</v>
      </c>
      <c r="K130" s="164">
        <f t="shared" si="42"/>
        <v>2.7405709742108617E-5</v>
      </c>
      <c r="L130" s="81"/>
    </row>
    <row r="131" spans="1:12" x14ac:dyDescent="0.25">
      <c r="A131" s="161" t="s">
        <v>146</v>
      </c>
      <c r="B131" s="162" t="s">
        <v>133</v>
      </c>
      <c r="C131" s="163">
        <v>0</v>
      </c>
      <c r="D131" s="163">
        <v>61</v>
      </c>
      <c r="E131" s="163">
        <v>343</v>
      </c>
      <c r="F131" s="163">
        <v>78</v>
      </c>
      <c r="G131" s="163">
        <v>57</v>
      </c>
      <c r="H131" s="163">
        <v>74</v>
      </c>
      <c r="I131" s="164">
        <f t="shared" si="41"/>
        <v>0.29824561403508776</v>
      </c>
      <c r="J131" s="163">
        <f t="shared" si="40"/>
        <v>17</v>
      </c>
      <c r="K131" s="164">
        <f t="shared" si="42"/>
        <v>2.7040300278880501E-5</v>
      </c>
      <c r="L131" s="81"/>
    </row>
    <row r="132" spans="1:12" x14ac:dyDescent="0.25">
      <c r="A132" s="161" t="s">
        <v>147</v>
      </c>
      <c r="B132" s="167" t="s">
        <v>147</v>
      </c>
      <c r="C132" s="168">
        <f t="shared" ref="C132" si="43">C124-SUM(C125:C131)</f>
        <v>0</v>
      </c>
      <c r="D132" s="168">
        <f t="shared" ref="D132:H132" si="44">D124-SUM(D125:D131)</f>
        <v>5521</v>
      </c>
      <c r="E132" s="168">
        <f t="shared" si="44"/>
        <v>10915</v>
      </c>
      <c r="F132" s="168">
        <f t="shared" si="44"/>
        <v>7563</v>
      </c>
      <c r="G132" s="168">
        <f t="shared" si="44"/>
        <v>7337</v>
      </c>
      <c r="H132" s="168">
        <f t="shared" si="44"/>
        <v>7500</v>
      </c>
      <c r="I132" s="169">
        <f t="shared" si="41"/>
        <v>2.2216164644950354E-2</v>
      </c>
      <c r="J132" s="168">
        <f>H132-G132</f>
        <v>163</v>
      </c>
      <c r="K132" s="169">
        <f t="shared" si="42"/>
        <v>2.7405709742108616E-3</v>
      </c>
      <c r="L132" s="81"/>
    </row>
    <row r="133" spans="1:12" s="145" customFormat="1" x14ac:dyDescent="0.25">
      <c r="A133" s="161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70</v>
      </c>
      <c r="C134" s="175">
        <v>0</v>
      </c>
      <c r="D134" s="175">
        <v>18794</v>
      </c>
      <c r="E134" s="175">
        <v>132220</v>
      </c>
      <c r="F134" s="175">
        <v>142289</v>
      </c>
      <c r="G134" s="175">
        <v>157113</v>
      </c>
      <c r="H134" s="175">
        <v>156124</v>
      </c>
      <c r="I134" s="176">
        <f>IFERROR(H134/G134-1,"-")</f>
        <v>-6.2948323817888507E-3</v>
      </c>
      <c r="J134" s="175">
        <f>H134-G134</f>
        <v>-989</v>
      </c>
      <c r="K134" s="176">
        <f>H134/H$8</f>
        <v>5.704918703702621E-2</v>
      </c>
      <c r="L134" s="81"/>
    </row>
    <row r="135" spans="1:12" x14ac:dyDescent="0.25">
      <c r="A135" s="161" t="s">
        <v>98</v>
      </c>
      <c r="B135" s="158" t="s">
        <v>99</v>
      </c>
      <c r="C135" s="159">
        <v>0</v>
      </c>
      <c r="D135" s="159">
        <v>7198</v>
      </c>
      <c r="E135" s="159">
        <v>7211</v>
      </c>
      <c r="F135" s="159">
        <v>11716</v>
      </c>
      <c r="G135" s="159">
        <v>9313</v>
      </c>
      <c r="H135" s="159">
        <v>9472</v>
      </c>
      <c r="I135" s="160">
        <f>IFERROR(H135/G135-1,"-")</f>
        <v>1.7072908837109324E-2</v>
      </c>
      <c r="J135" s="159">
        <f t="shared" ref="J135:J145" si="45">H135-G135</f>
        <v>159</v>
      </c>
      <c r="K135" s="160">
        <f>H135/H$8</f>
        <v>3.4611584356967042E-3</v>
      </c>
      <c r="L135" s="81"/>
    </row>
    <row r="136" spans="1:12" x14ac:dyDescent="0.25">
      <c r="A136" s="161" t="s">
        <v>105</v>
      </c>
      <c r="B136" s="162" t="s">
        <v>105</v>
      </c>
      <c r="C136" s="163">
        <v>0</v>
      </c>
      <c r="D136" s="163">
        <v>3492</v>
      </c>
      <c r="E136" s="163">
        <v>3205</v>
      </c>
      <c r="F136" s="163">
        <v>6156</v>
      </c>
      <c r="G136" s="163">
        <v>5195</v>
      </c>
      <c r="H136" s="163">
        <v>3556</v>
      </c>
      <c r="I136" s="164">
        <f>IFERROR(H136/G136-1,"-")</f>
        <v>-0.31549566891241576</v>
      </c>
      <c r="J136" s="163">
        <f t="shared" si="45"/>
        <v>-1639</v>
      </c>
      <c r="K136" s="164">
        <f>H136/H$8</f>
        <v>1.2993960512391765E-3</v>
      </c>
      <c r="L136" s="81"/>
    </row>
    <row r="137" spans="1:12" x14ac:dyDescent="0.25">
      <c r="A137" s="161" t="s">
        <v>102</v>
      </c>
      <c r="B137" s="162" t="s">
        <v>102</v>
      </c>
      <c r="C137" s="163">
        <v>0</v>
      </c>
      <c r="D137" s="163">
        <v>3706</v>
      </c>
      <c r="E137" s="163">
        <v>4006</v>
      </c>
      <c r="F137" s="163">
        <v>5560</v>
      </c>
      <c r="G137" s="163">
        <v>4118</v>
      </c>
      <c r="H137" s="163">
        <v>5916</v>
      </c>
      <c r="I137" s="164">
        <f>IFERROR(H137/G137-1,"-")</f>
        <v>0.43661971830985924</v>
      </c>
      <c r="J137" s="163">
        <f t="shared" si="45"/>
        <v>1798</v>
      </c>
      <c r="K137" s="164">
        <f>H137/H$8</f>
        <v>2.1617623844575277E-3</v>
      </c>
      <c r="L137" s="81"/>
    </row>
    <row r="138" spans="1:12" x14ac:dyDescent="0.25">
      <c r="A138" s="161"/>
      <c r="B138" s="158" t="s">
        <v>109</v>
      </c>
      <c r="C138" s="159">
        <v>0</v>
      </c>
      <c r="D138" s="159">
        <v>11596</v>
      </c>
      <c r="E138" s="159">
        <v>125009</v>
      </c>
      <c r="F138" s="159">
        <v>130573</v>
      </c>
      <c r="G138" s="159">
        <v>147800</v>
      </c>
      <c r="H138" s="159">
        <v>146652</v>
      </c>
      <c r="I138" s="160">
        <f>IFERROR(H138/G138-1,"-")</f>
        <v>-7.7672530446549759E-3</v>
      </c>
      <c r="J138" s="159">
        <f t="shared" si="45"/>
        <v>-1148</v>
      </c>
      <c r="K138" s="160">
        <f>H138/H$8</f>
        <v>5.3588028601329503E-2</v>
      </c>
      <c r="L138" s="81"/>
    </row>
    <row r="139" spans="1:12" s="57" customFormat="1" x14ac:dyDescent="0.25">
      <c r="A139" s="161"/>
      <c r="B139" s="162" t="s">
        <v>112</v>
      </c>
      <c r="C139" s="163">
        <v>0</v>
      </c>
      <c r="D139" s="163">
        <v>488</v>
      </c>
      <c r="E139" s="163">
        <v>59135</v>
      </c>
      <c r="F139" s="163">
        <v>59708</v>
      </c>
      <c r="G139" s="163">
        <v>77243</v>
      </c>
      <c r="H139" s="163">
        <v>76127</v>
      </c>
      <c r="I139" s="164">
        <f t="shared" ref="I139:I146" si="46">IFERROR(H139/G139-1,"-")</f>
        <v>-1.4447911137578817E-2</v>
      </c>
      <c r="J139" s="163">
        <f t="shared" si="45"/>
        <v>-1116</v>
      </c>
      <c r="K139" s="164">
        <f t="shared" ref="K139:K146" si="47">H139/H$8</f>
        <v>2.7817526207166703E-2</v>
      </c>
      <c r="L139" s="165"/>
    </row>
    <row r="140" spans="1:12" s="57" customFormat="1" x14ac:dyDescent="0.25">
      <c r="A140" s="161"/>
      <c r="B140" s="162" t="s">
        <v>115</v>
      </c>
      <c r="C140" s="163">
        <v>0</v>
      </c>
      <c r="D140" s="163">
        <v>1838</v>
      </c>
      <c r="E140" s="163">
        <v>9733</v>
      </c>
      <c r="F140" s="163">
        <v>14038</v>
      </c>
      <c r="G140" s="163">
        <v>12045</v>
      </c>
      <c r="H140" s="163">
        <v>14419</v>
      </c>
      <c r="I140" s="164">
        <f t="shared" si="46"/>
        <v>0.19709422997094239</v>
      </c>
      <c r="J140" s="163">
        <f t="shared" si="45"/>
        <v>2374</v>
      </c>
      <c r="K140" s="164">
        <f t="shared" si="47"/>
        <v>5.2688390502861884E-3</v>
      </c>
      <c r="L140" s="165"/>
    </row>
    <row r="141" spans="1:12" x14ac:dyDescent="0.25">
      <c r="A141" s="161"/>
      <c r="B141" s="162" t="s">
        <v>118</v>
      </c>
      <c r="C141" s="163">
        <v>0</v>
      </c>
      <c r="D141" s="163">
        <v>2242</v>
      </c>
      <c r="E141" s="163">
        <v>13362</v>
      </c>
      <c r="F141" s="163">
        <v>11816</v>
      </c>
      <c r="G141" s="163">
        <v>11749</v>
      </c>
      <c r="H141" s="163">
        <v>12238</v>
      </c>
      <c r="I141" s="164">
        <f t="shared" si="46"/>
        <v>4.1620563452208659E-2</v>
      </c>
      <c r="J141" s="163">
        <f t="shared" si="45"/>
        <v>489</v>
      </c>
      <c r="K141" s="164">
        <f t="shared" si="47"/>
        <v>4.4718810109856703E-3</v>
      </c>
      <c r="L141" s="81"/>
    </row>
    <row r="142" spans="1:12" x14ac:dyDescent="0.25">
      <c r="A142" s="161"/>
      <c r="B142" s="162" t="s">
        <v>125</v>
      </c>
      <c r="C142" s="163">
        <v>0</v>
      </c>
      <c r="D142" s="163">
        <v>425</v>
      </c>
      <c r="E142" s="163">
        <v>4085</v>
      </c>
      <c r="F142" s="163">
        <v>5430</v>
      </c>
      <c r="G142" s="163">
        <v>5221</v>
      </c>
      <c r="H142" s="163">
        <v>3653</v>
      </c>
      <c r="I142" s="164">
        <f t="shared" si="46"/>
        <v>-0.30032560812104958</v>
      </c>
      <c r="J142" s="163">
        <f t="shared" si="45"/>
        <v>-1568</v>
      </c>
      <c r="K142" s="164">
        <f t="shared" si="47"/>
        <v>1.3348407691723037E-3</v>
      </c>
      <c r="L142" s="81"/>
    </row>
    <row r="143" spans="1:12" x14ac:dyDescent="0.25">
      <c r="A143" s="161"/>
      <c r="B143" s="162" t="s">
        <v>121</v>
      </c>
      <c r="C143" s="163">
        <v>0</v>
      </c>
      <c r="D143" s="163">
        <v>585</v>
      </c>
      <c r="E143" s="163">
        <v>1664</v>
      </c>
      <c r="F143" s="163">
        <v>2826</v>
      </c>
      <c r="G143" s="163">
        <v>4328</v>
      </c>
      <c r="H143" s="163">
        <v>2367</v>
      </c>
      <c r="I143" s="164">
        <f t="shared" si="46"/>
        <v>-0.45309611829944552</v>
      </c>
      <c r="J143" s="163">
        <f t="shared" si="45"/>
        <v>-1961</v>
      </c>
      <c r="K143" s="164">
        <f t="shared" si="47"/>
        <v>8.6492419946094796E-4</v>
      </c>
      <c r="L143" s="81"/>
    </row>
    <row r="144" spans="1:12" x14ac:dyDescent="0.25">
      <c r="A144" s="161"/>
      <c r="B144" s="162" t="s">
        <v>130</v>
      </c>
      <c r="C144" s="163">
        <v>0</v>
      </c>
      <c r="D144" s="163">
        <v>20</v>
      </c>
      <c r="E144" s="163">
        <v>86</v>
      </c>
      <c r="F144" s="163">
        <v>6</v>
      </c>
      <c r="G144" s="163">
        <v>28</v>
      </c>
      <c r="H144" s="163">
        <v>136</v>
      </c>
      <c r="I144" s="164">
        <f t="shared" si="46"/>
        <v>3.8571428571428568</v>
      </c>
      <c r="J144" s="163">
        <f t="shared" si="45"/>
        <v>108</v>
      </c>
      <c r="K144" s="164">
        <f t="shared" si="47"/>
        <v>4.9695686999023625E-5</v>
      </c>
      <c r="L144" s="81"/>
    </row>
    <row r="145" spans="1:12" x14ac:dyDescent="0.25">
      <c r="A145" s="161" t="s">
        <v>146</v>
      </c>
      <c r="B145" s="162" t="s">
        <v>133</v>
      </c>
      <c r="C145" s="163">
        <v>0</v>
      </c>
      <c r="D145" s="163">
        <v>11</v>
      </c>
      <c r="E145" s="163">
        <v>46</v>
      </c>
      <c r="F145" s="163">
        <v>42</v>
      </c>
      <c r="G145" s="163">
        <v>24</v>
      </c>
      <c r="H145" s="163">
        <v>166</v>
      </c>
      <c r="I145" s="164">
        <f t="shared" si="46"/>
        <v>5.916666666666667</v>
      </c>
      <c r="J145" s="163">
        <f t="shared" si="45"/>
        <v>142</v>
      </c>
      <c r="K145" s="164">
        <f t="shared" si="47"/>
        <v>6.0657970895867072E-5</v>
      </c>
      <c r="L145" s="81"/>
    </row>
    <row r="146" spans="1:12" x14ac:dyDescent="0.25">
      <c r="A146" s="161" t="s">
        <v>147</v>
      </c>
      <c r="B146" s="167" t="s">
        <v>147</v>
      </c>
      <c r="C146" s="168">
        <f t="shared" ref="C146" si="48">C138-SUM(C139:C145)</f>
        <v>0</v>
      </c>
      <c r="D146" s="168">
        <f t="shared" ref="D146:H146" si="49">D138-SUM(D139:D145)</f>
        <v>5987</v>
      </c>
      <c r="E146" s="168">
        <f t="shared" si="49"/>
        <v>36898</v>
      </c>
      <c r="F146" s="168">
        <f t="shared" si="49"/>
        <v>36707</v>
      </c>
      <c r="G146" s="168">
        <f t="shared" si="49"/>
        <v>37162</v>
      </c>
      <c r="H146" s="168">
        <f t="shared" si="49"/>
        <v>37546</v>
      </c>
      <c r="I146" s="169">
        <f t="shared" si="46"/>
        <v>1.0333135999138987E-2</v>
      </c>
      <c r="J146" s="168">
        <f>H146-G146</f>
        <v>384</v>
      </c>
      <c r="K146" s="169">
        <f t="shared" si="47"/>
        <v>1.3719663706362802E-2</v>
      </c>
      <c r="L146" s="81"/>
    </row>
    <row r="147" spans="1:12" s="145" customFormat="1" x14ac:dyDescent="0.25">
      <c r="A147" s="161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70</v>
      </c>
      <c r="C148" s="175">
        <v>0</v>
      </c>
      <c r="D148" s="175">
        <v>17642</v>
      </c>
      <c r="E148" s="175">
        <v>48121</v>
      </c>
      <c r="F148" s="175">
        <v>57419</v>
      </c>
      <c r="G148" s="175">
        <v>56629</v>
      </c>
      <c r="H148" s="175">
        <v>52635</v>
      </c>
      <c r="I148" s="176">
        <f>IFERROR(H148/G148-1,"-")</f>
        <v>-7.0529234137985841E-2</v>
      </c>
      <c r="J148" s="175">
        <f>H148-G148</f>
        <v>-3994</v>
      </c>
      <c r="K148" s="176">
        <f>H148/H$8</f>
        <v>1.9233327097011827E-2</v>
      </c>
      <c r="L148" s="81"/>
    </row>
    <row r="149" spans="1:12" x14ac:dyDescent="0.25">
      <c r="A149" s="161" t="s">
        <v>98</v>
      </c>
      <c r="B149" s="158" t="s">
        <v>99</v>
      </c>
      <c r="C149" s="159">
        <v>0</v>
      </c>
      <c r="D149" s="159">
        <v>10241</v>
      </c>
      <c r="E149" s="159">
        <v>27350</v>
      </c>
      <c r="F149" s="159">
        <v>28926</v>
      </c>
      <c r="G149" s="159">
        <v>31174</v>
      </c>
      <c r="H149" s="159">
        <v>25696</v>
      </c>
      <c r="I149" s="160">
        <f>IFERROR(H149/G149-1,"-")</f>
        <v>-0.1757233592095977</v>
      </c>
      <c r="J149" s="159">
        <f t="shared" ref="J149:J159" si="50">H149-G149</f>
        <v>-5478</v>
      </c>
      <c r="K149" s="160">
        <f>H149/H$8</f>
        <v>9.3895615671096399E-3</v>
      </c>
      <c r="L149" s="81"/>
    </row>
    <row r="150" spans="1:12" x14ac:dyDescent="0.25">
      <c r="A150" s="161" t="s">
        <v>105</v>
      </c>
      <c r="B150" s="162" t="s">
        <v>105</v>
      </c>
      <c r="C150" s="163">
        <v>0</v>
      </c>
      <c r="D150" s="163">
        <v>7754</v>
      </c>
      <c r="E150" s="163">
        <v>14534</v>
      </c>
      <c r="F150" s="163">
        <v>16854</v>
      </c>
      <c r="G150" s="163">
        <v>18994</v>
      </c>
      <c r="H150" s="163">
        <v>12504</v>
      </c>
      <c r="I150" s="164">
        <f>IFERROR(H150/G150-1,"-")</f>
        <v>-0.34168684847846686</v>
      </c>
      <c r="J150" s="163">
        <f t="shared" si="50"/>
        <v>-6490</v>
      </c>
      <c r="K150" s="164">
        <f>H150/H$8</f>
        <v>4.5690799282043486E-3</v>
      </c>
      <c r="L150" s="81"/>
    </row>
    <row r="151" spans="1:12" x14ac:dyDescent="0.25">
      <c r="A151" s="161" t="s">
        <v>102</v>
      </c>
      <c r="B151" s="162" t="s">
        <v>102</v>
      </c>
      <c r="C151" s="163">
        <v>0</v>
      </c>
      <c r="D151" s="163">
        <v>2487</v>
      </c>
      <c r="E151" s="163">
        <v>12816</v>
      </c>
      <c r="F151" s="163">
        <v>12072</v>
      </c>
      <c r="G151" s="163">
        <v>12180</v>
      </c>
      <c r="H151" s="163">
        <v>13192</v>
      </c>
      <c r="I151" s="164">
        <f>IFERROR(H151/G151-1,"-")</f>
        <v>8.3087027914614087E-2</v>
      </c>
      <c r="J151" s="163">
        <f t="shared" si="50"/>
        <v>1012</v>
      </c>
      <c r="K151" s="164">
        <f>H151/H$8</f>
        <v>4.8204816389052921E-3</v>
      </c>
      <c r="L151" s="81"/>
    </row>
    <row r="152" spans="1:12" x14ac:dyDescent="0.25">
      <c r="A152" s="161"/>
      <c r="B152" s="158" t="s">
        <v>109</v>
      </c>
      <c r="C152" s="159">
        <v>0</v>
      </c>
      <c r="D152" s="159">
        <v>7401</v>
      </c>
      <c r="E152" s="159">
        <v>20771</v>
      </c>
      <c r="F152" s="159">
        <v>28493</v>
      </c>
      <c r="G152" s="159">
        <v>25455</v>
      </c>
      <c r="H152" s="159">
        <v>26939</v>
      </c>
      <c r="I152" s="160">
        <f>IFERROR(H152/G152-1,"-")</f>
        <v>5.8298958947161639E-2</v>
      </c>
      <c r="J152" s="159">
        <f t="shared" si="50"/>
        <v>1484</v>
      </c>
      <c r="K152" s="160">
        <f>H152/H$8</f>
        <v>9.8437655299021872E-3</v>
      </c>
      <c r="L152" s="81"/>
    </row>
    <row r="153" spans="1:12" s="57" customFormat="1" x14ac:dyDescent="0.25">
      <c r="A153" s="161"/>
      <c r="B153" s="162" t="s">
        <v>112</v>
      </c>
      <c r="C153" s="163">
        <v>0</v>
      </c>
      <c r="D153" s="163">
        <v>206</v>
      </c>
      <c r="E153" s="163">
        <v>8256</v>
      </c>
      <c r="F153" s="163">
        <v>11774</v>
      </c>
      <c r="G153" s="163">
        <v>11470</v>
      </c>
      <c r="H153" s="163">
        <v>6995</v>
      </c>
      <c r="I153" s="164">
        <f t="shared" ref="I153:I160" si="51">IFERROR(H153/G153-1,"-")</f>
        <v>-0.39014821272885791</v>
      </c>
      <c r="J153" s="163">
        <f t="shared" si="50"/>
        <v>-4475</v>
      </c>
      <c r="K153" s="164">
        <f t="shared" ref="K153:K160" si="52">H153/H$8</f>
        <v>2.5560391952806636E-3</v>
      </c>
      <c r="L153" s="165"/>
    </row>
    <row r="154" spans="1:12" s="57" customFormat="1" x14ac:dyDescent="0.25">
      <c r="A154" s="161"/>
      <c r="B154" s="162" t="s">
        <v>115</v>
      </c>
      <c r="C154" s="163">
        <v>0</v>
      </c>
      <c r="D154" s="163">
        <v>2021</v>
      </c>
      <c r="E154" s="163">
        <v>5899</v>
      </c>
      <c r="F154" s="163">
        <v>4639</v>
      </c>
      <c r="G154" s="163">
        <v>4070</v>
      </c>
      <c r="H154" s="163">
        <v>3952</v>
      </c>
      <c r="I154" s="164">
        <f t="shared" si="51"/>
        <v>-2.8992628992628999E-2</v>
      </c>
      <c r="J154" s="163">
        <f t="shared" si="50"/>
        <v>-118</v>
      </c>
      <c r="K154" s="164">
        <f t="shared" si="52"/>
        <v>1.44409819867751E-3</v>
      </c>
      <c r="L154" s="165"/>
    </row>
    <row r="155" spans="1:12" x14ac:dyDescent="0.25">
      <c r="A155" s="161"/>
      <c r="B155" s="162" t="s">
        <v>118</v>
      </c>
      <c r="C155" s="163">
        <v>0</v>
      </c>
      <c r="D155" s="163">
        <v>2196</v>
      </c>
      <c r="E155" s="163">
        <v>1855</v>
      </c>
      <c r="F155" s="163">
        <v>4999</v>
      </c>
      <c r="G155" s="163">
        <v>3126</v>
      </c>
      <c r="H155" s="163">
        <v>10778</v>
      </c>
      <c r="I155" s="164">
        <f t="shared" si="51"/>
        <v>2.4478566858605246</v>
      </c>
      <c r="J155" s="163">
        <f t="shared" si="50"/>
        <v>7652</v>
      </c>
      <c r="K155" s="164">
        <f t="shared" si="52"/>
        <v>3.9383831946726219E-3</v>
      </c>
      <c r="L155" s="81"/>
    </row>
    <row r="156" spans="1:12" x14ac:dyDescent="0.25">
      <c r="A156" s="161"/>
      <c r="B156" s="162" t="s">
        <v>125</v>
      </c>
      <c r="C156" s="163">
        <v>0</v>
      </c>
      <c r="D156" s="163">
        <v>206</v>
      </c>
      <c r="E156" s="163">
        <v>411</v>
      </c>
      <c r="F156" s="163">
        <v>839</v>
      </c>
      <c r="G156" s="163">
        <v>848</v>
      </c>
      <c r="H156" s="163">
        <v>622</v>
      </c>
      <c r="I156" s="164">
        <f t="shared" si="51"/>
        <v>-0.26650943396226412</v>
      </c>
      <c r="J156" s="163">
        <f t="shared" si="50"/>
        <v>-226</v>
      </c>
      <c r="K156" s="164">
        <f t="shared" si="52"/>
        <v>2.2728468612788746E-4</v>
      </c>
      <c r="L156" s="81"/>
    </row>
    <row r="157" spans="1:12" x14ac:dyDescent="0.25">
      <c r="A157" s="161"/>
      <c r="B157" s="162" t="s">
        <v>121</v>
      </c>
      <c r="C157" s="163">
        <v>0</v>
      </c>
      <c r="D157" s="163">
        <v>410</v>
      </c>
      <c r="E157" s="163">
        <v>1866</v>
      </c>
      <c r="F157" s="163">
        <v>1686</v>
      </c>
      <c r="G157" s="163">
        <v>1218</v>
      </c>
      <c r="H157" s="163">
        <v>773</v>
      </c>
      <c r="I157" s="164">
        <f t="shared" si="51"/>
        <v>-0.36535303776683092</v>
      </c>
      <c r="J157" s="163">
        <f t="shared" si="50"/>
        <v>-445</v>
      </c>
      <c r="K157" s="164">
        <f t="shared" si="52"/>
        <v>2.8246151507533283E-4</v>
      </c>
      <c r="L157" s="81"/>
    </row>
    <row r="158" spans="1:12" x14ac:dyDescent="0.25">
      <c r="A158" s="161"/>
      <c r="B158" s="162" t="s">
        <v>130</v>
      </c>
      <c r="C158" s="163">
        <v>0</v>
      </c>
      <c r="D158" s="163">
        <v>4</v>
      </c>
      <c r="E158" s="163">
        <v>26</v>
      </c>
      <c r="F158" s="163">
        <v>90</v>
      </c>
      <c r="G158" s="163">
        <v>14</v>
      </c>
      <c r="H158" s="163">
        <v>10</v>
      </c>
      <c r="I158" s="164">
        <f t="shared" si="51"/>
        <v>-0.2857142857142857</v>
      </c>
      <c r="J158" s="163">
        <f t="shared" si="50"/>
        <v>-4</v>
      </c>
      <c r="K158" s="164">
        <f t="shared" si="52"/>
        <v>3.6540946322811488E-6</v>
      </c>
      <c r="L158" s="81"/>
    </row>
    <row r="159" spans="1:12" x14ac:dyDescent="0.25">
      <c r="A159" s="161" t="s">
        <v>146</v>
      </c>
      <c r="B159" s="162" t="s">
        <v>133</v>
      </c>
      <c r="C159" s="163">
        <v>0</v>
      </c>
      <c r="D159" s="163">
        <v>11</v>
      </c>
      <c r="E159" s="163">
        <v>57</v>
      </c>
      <c r="F159" s="163">
        <v>21</v>
      </c>
      <c r="G159" s="163">
        <v>9</v>
      </c>
      <c r="H159" s="163">
        <v>18</v>
      </c>
      <c r="I159" s="164">
        <f t="shared" si="51"/>
        <v>1</v>
      </c>
      <c r="J159" s="163">
        <f t="shared" si="50"/>
        <v>9</v>
      </c>
      <c r="K159" s="164">
        <f t="shared" si="52"/>
        <v>6.5773703381060685E-6</v>
      </c>
      <c r="L159" s="81"/>
    </row>
    <row r="160" spans="1:12" x14ac:dyDescent="0.25">
      <c r="A160" s="161" t="s">
        <v>147</v>
      </c>
      <c r="B160" s="167" t="s">
        <v>147</v>
      </c>
      <c r="C160" s="168">
        <f t="shared" ref="C160" si="53">C152-SUM(C153:C159)</f>
        <v>0</v>
      </c>
      <c r="D160" s="168">
        <f t="shared" ref="D160:H160" si="54">D152-SUM(D153:D159)</f>
        <v>2347</v>
      </c>
      <c r="E160" s="168">
        <f t="shared" si="54"/>
        <v>2401</v>
      </c>
      <c r="F160" s="168">
        <f t="shared" si="54"/>
        <v>4445</v>
      </c>
      <c r="G160" s="168">
        <f t="shared" si="54"/>
        <v>4700</v>
      </c>
      <c r="H160" s="168">
        <f t="shared" si="54"/>
        <v>3791</v>
      </c>
      <c r="I160" s="169">
        <f t="shared" si="51"/>
        <v>-0.19340425531914895</v>
      </c>
      <c r="J160" s="168">
        <f>H160-G160</f>
        <v>-909</v>
      </c>
      <c r="K160" s="169">
        <f t="shared" si="52"/>
        <v>1.3852672750977837E-3</v>
      </c>
      <c r="L160" s="81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D07A0-1453-4E4F-912B-0089425A9E21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</row>
    <row r="4" spans="1:12" ht="6" customHeight="1" x14ac:dyDescent="0.25"/>
    <row r="5" spans="1:12" ht="15.75" x14ac:dyDescent="0.25">
      <c r="B5" s="144"/>
      <c r="C5" s="310" t="s">
        <v>45</v>
      </c>
      <c r="D5" s="311"/>
      <c r="E5" s="311"/>
      <c r="F5" s="311"/>
      <c r="G5" s="311"/>
      <c r="H5" s="311"/>
      <c r="I5" s="311"/>
      <c r="J5" s="311"/>
      <c r="K5" s="311"/>
    </row>
    <row r="6" spans="1:12" s="145" customFormat="1" ht="72" customHeight="1" x14ac:dyDescent="0.25">
      <c r="B6" s="146"/>
      <c r="C6" s="171" t="s">
        <v>263</v>
      </c>
      <c r="D6" s="171" t="s">
        <v>264</v>
      </c>
      <c r="E6" s="171" t="s">
        <v>265</v>
      </c>
      <c r="F6" s="171" t="s">
        <v>266</v>
      </c>
      <c r="G6" s="171" t="s">
        <v>267</v>
      </c>
      <c r="H6" s="171" t="s">
        <v>268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70</v>
      </c>
      <c r="C8" s="175">
        <v>7213069</v>
      </c>
      <c r="D8" s="175">
        <v>2368548</v>
      </c>
      <c r="E8" s="175">
        <v>14358521</v>
      </c>
      <c r="F8" s="175">
        <v>16459932</v>
      </c>
      <c r="G8" s="175">
        <v>17554900</v>
      </c>
      <c r="H8" s="175">
        <v>16983898</v>
      </c>
      <c r="I8" s="176">
        <f>IFERROR(H8/G8-1,"-")</f>
        <v>-3.2526644982312614E-2</v>
      </c>
      <c r="J8" s="175">
        <f>H8-G8</f>
        <v>-571002</v>
      </c>
      <c r="K8" s="176">
        <f>H8/H$8</f>
        <v>1</v>
      </c>
      <c r="L8" s="81"/>
    </row>
    <row r="9" spans="1:12" x14ac:dyDescent="0.25">
      <c r="A9" s="1" t="s">
        <v>98</v>
      </c>
      <c r="B9" s="158" t="s">
        <v>99</v>
      </c>
      <c r="C9" s="159">
        <v>635952</v>
      </c>
      <c r="D9" s="159">
        <v>753096</v>
      </c>
      <c r="E9" s="159">
        <v>1755026</v>
      </c>
      <c r="F9" s="159">
        <v>1899221</v>
      </c>
      <c r="G9" s="159">
        <v>1879401</v>
      </c>
      <c r="H9" s="159">
        <v>1820886</v>
      </c>
      <c r="I9" s="160">
        <f>IFERROR(H9/G9-1,"-")</f>
        <v>-3.1134920115504894E-2</v>
      </c>
      <c r="J9" s="159">
        <f t="shared" ref="J9:J19" si="0">H9-G9</f>
        <v>-58515</v>
      </c>
      <c r="K9" s="160">
        <f>H9/H$8</f>
        <v>0.10721249032465928</v>
      </c>
      <c r="L9" s="81"/>
    </row>
    <row r="10" spans="1:12" x14ac:dyDescent="0.25">
      <c r="A10" s="161" t="s">
        <v>105</v>
      </c>
      <c r="B10" s="162" t="s">
        <v>105</v>
      </c>
      <c r="C10" s="163">
        <v>160644</v>
      </c>
      <c r="D10" s="163">
        <v>424682</v>
      </c>
      <c r="E10" s="163">
        <v>504192</v>
      </c>
      <c r="F10" s="163">
        <v>576863</v>
      </c>
      <c r="G10" s="163">
        <v>597150</v>
      </c>
      <c r="H10" s="163">
        <v>504286</v>
      </c>
      <c r="I10" s="164">
        <f>IFERROR(H10/G10-1,"-")</f>
        <v>-0.15551201540651427</v>
      </c>
      <c r="J10" s="163">
        <f t="shared" si="0"/>
        <v>-92864</v>
      </c>
      <c r="K10" s="164">
        <f>H10/H$8</f>
        <v>2.969200592231536E-2</v>
      </c>
      <c r="L10" s="81"/>
    </row>
    <row r="11" spans="1:12" x14ac:dyDescent="0.25">
      <c r="A11" s="161" t="s">
        <v>102</v>
      </c>
      <c r="B11" s="162" t="s">
        <v>102</v>
      </c>
      <c r="C11" s="163">
        <v>475308</v>
      </c>
      <c r="D11" s="163">
        <v>328414</v>
      </c>
      <c r="E11" s="163">
        <v>1250834</v>
      </c>
      <c r="F11" s="163">
        <v>1322358</v>
      </c>
      <c r="G11" s="163">
        <v>1282251</v>
      </c>
      <c r="H11" s="163">
        <v>1316600</v>
      </c>
      <c r="I11" s="164">
        <f>IFERROR(H11/G11-1,"-")</f>
        <v>2.678804695804482E-2</v>
      </c>
      <c r="J11" s="163">
        <f t="shared" si="0"/>
        <v>34349</v>
      </c>
      <c r="K11" s="164">
        <f>H11/H$8</f>
        <v>7.7520484402343909E-2</v>
      </c>
      <c r="L11" s="81"/>
    </row>
    <row r="12" spans="1:12" x14ac:dyDescent="0.25">
      <c r="A12" s="1"/>
      <c r="B12" s="158" t="s">
        <v>109</v>
      </c>
      <c r="C12" s="159">
        <v>6577117</v>
      </c>
      <c r="D12" s="159">
        <v>1615452</v>
      </c>
      <c r="E12" s="159">
        <v>12603495</v>
      </c>
      <c r="F12" s="159">
        <v>14560711</v>
      </c>
      <c r="G12" s="159">
        <v>15675499</v>
      </c>
      <c r="H12" s="159">
        <v>15163012</v>
      </c>
      <c r="I12" s="160">
        <f>IFERROR(H12/G12-1,"-")</f>
        <v>-3.269350468524157E-2</v>
      </c>
      <c r="J12" s="159">
        <f t="shared" si="0"/>
        <v>-512487</v>
      </c>
      <c r="K12" s="160">
        <f>H12/H$8</f>
        <v>0.89278750967534071</v>
      </c>
      <c r="L12" s="81"/>
    </row>
    <row r="13" spans="1:12" s="57" customFormat="1" x14ac:dyDescent="0.25">
      <c r="A13" s="161"/>
      <c r="B13" s="162" t="s">
        <v>112</v>
      </c>
      <c r="C13" s="163">
        <v>2637397</v>
      </c>
      <c r="D13" s="163">
        <v>123063</v>
      </c>
      <c r="E13" s="163">
        <v>5625002</v>
      </c>
      <c r="F13" s="163">
        <v>6422185</v>
      </c>
      <c r="G13" s="163">
        <v>6978702</v>
      </c>
      <c r="H13" s="163">
        <v>6814372</v>
      </c>
      <c r="I13" s="164">
        <f t="shared" ref="I13:I20" si="1">IFERROR(H13/G13-1,"-")</f>
        <v>-2.3547358806838337E-2</v>
      </c>
      <c r="J13" s="163">
        <f t="shared" si="0"/>
        <v>-164330</v>
      </c>
      <c r="K13" s="164">
        <f t="shared" ref="K13:K20" si="2">H13/H$8</f>
        <v>0.40122544306377722</v>
      </c>
      <c r="L13" s="165"/>
    </row>
    <row r="14" spans="1:12" s="57" customFormat="1" x14ac:dyDescent="0.25">
      <c r="A14" s="161"/>
      <c r="B14" s="162" t="s">
        <v>115</v>
      </c>
      <c r="C14" s="163">
        <v>984001</v>
      </c>
      <c r="D14" s="163">
        <v>284057</v>
      </c>
      <c r="E14" s="163">
        <v>1508875</v>
      </c>
      <c r="F14" s="163">
        <v>1798043</v>
      </c>
      <c r="G14" s="163">
        <v>1923711</v>
      </c>
      <c r="H14" s="163">
        <v>1819538</v>
      </c>
      <c r="I14" s="164">
        <f t="shared" si="1"/>
        <v>-5.4152104967949977E-2</v>
      </c>
      <c r="J14" s="163">
        <f t="shared" si="0"/>
        <v>-104173</v>
      </c>
      <c r="K14" s="164">
        <f t="shared" si="2"/>
        <v>0.10713312103028409</v>
      </c>
      <c r="L14" s="165"/>
    </row>
    <row r="15" spans="1:12" x14ac:dyDescent="0.25">
      <c r="A15" s="161"/>
      <c r="B15" s="162" t="s">
        <v>118</v>
      </c>
      <c r="C15" s="163">
        <v>257553</v>
      </c>
      <c r="D15" s="163">
        <v>249859</v>
      </c>
      <c r="E15" s="163">
        <v>599710</v>
      </c>
      <c r="F15" s="163">
        <v>735409</v>
      </c>
      <c r="G15" s="163">
        <v>803310</v>
      </c>
      <c r="H15" s="163">
        <v>751344</v>
      </c>
      <c r="I15" s="164">
        <f t="shared" si="1"/>
        <v>-6.4689845763154952E-2</v>
      </c>
      <c r="J15" s="163">
        <f t="shared" si="0"/>
        <v>-51966</v>
      </c>
      <c r="K15" s="164">
        <f t="shared" si="2"/>
        <v>4.4238607650611182E-2</v>
      </c>
      <c r="L15" s="81"/>
    </row>
    <row r="16" spans="1:12" x14ac:dyDescent="0.25">
      <c r="A16" s="161"/>
      <c r="B16" s="162" t="s">
        <v>125</v>
      </c>
      <c r="C16" s="163">
        <v>215644</v>
      </c>
      <c r="D16" s="163">
        <v>66617</v>
      </c>
      <c r="E16" s="163">
        <v>631180</v>
      </c>
      <c r="F16" s="163">
        <v>592295</v>
      </c>
      <c r="G16" s="163">
        <v>644516</v>
      </c>
      <c r="H16" s="163">
        <v>593115</v>
      </c>
      <c r="I16" s="164">
        <f t="shared" si="1"/>
        <v>-7.975131726753093E-2</v>
      </c>
      <c r="J16" s="163">
        <f t="shared" si="0"/>
        <v>-51401</v>
      </c>
      <c r="K16" s="164">
        <f t="shared" si="2"/>
        <v>3.4922195128585909E-2</v>
      </c>
      <c r="L16" s="81"/>
    </row>
    <row r="17" spans="1:12" x14ac:dyDescent="0.25">
      <c r="A17" s="161"/>
      <c r="B17" s="162" t="s">
        <v>121</v>
      </c>
      <c r="C17" s="163">
        <v>250889</v>
      </c>
      <c r="D17" s="163">
        <v>106688</v>
      </c>
      <c r="E17" s="163">
        <v>545121</v>
      </c>
      <c r="F17" s="163">
        <v>540701</v>
      </c>
      <c r="G17" s="163">
        <v>576082</v>
      </c>
      <c r="H17" s="163">
        <v>527185</v>
      </c>
      <c r="I17" s="164">
        <f t="shared" si="1"/>
        <v>-8.4878541596508872E-2</v>
      </c>
      <c r="J17" s="163">
        <f t="shared" si="0"/>
        <v>-48897</v>
      </c>
      <c r="K17" s="164">
        <f t="shared" si="2"/>
        <v>3.1040282978618924E-2</v>
      </c>
      <c r="L17" s="81"/>
    </row>
    <row r="18" spans="1:12" x14ac:dyDescent="0.25">
      <c r="A18" s="161"/>
      <c r="B18" s="162" t="s">
        <v>130</v>
      </c>
      <c r="C18" s="163">
        <v>239007</v>
      </c>
      <c r="D18" s="163">
        <v>4033</v>
      </c>
      <c r="E18" s="163">
        <v>263411</v>
      </c>
      <c r="F18" s="163">
        <v>333863</v>
      </c>
      <c r="G18" s="163">
        <v>312478</v>
      </c>
      <c r="H18" s="163">
        <v>303207</v>
      </c>
      <c r="I18" s="164">
        <f t="shared" si="1"/>
        <v>-2.9669288717925735E-2</v>
      </c>
      <c r="J18" s="163">
        <f t="shared" si="0"/>
        <v>-9271</v>
      </c>
      <c r="K18" s="164">
        <f t="shared" si="2"/>
        <v>1.7852615459654785E-2</v>
      </c>
      <c r="L18" s="81"/>
    </row>
    <row r="19" spans="1:12" x14ac:dyDescent="0.25">
      <c r="A19" s="161" t="s">
        <v>146</v>
      </c>
      <c r="B19" s="162" t="s">
        <v>133</v>
      </c>
      <c r="C19" s="163">
        <v>338231</v>
      </c>
      <c r="D19" s="163">
        <v>21344</v>
      </c>
      <c r="E19" s="163">
        <v>207192</v>
      </c>
      <c r="F19" s="163">
        <v>303795</v>
      </c>
      <c r="G19" s="163">
        <v>324486</v>
      </c>
      <c r="H19" s="163">
        <v>276550</v>
      </c>
      <c r="I19" s="164">
        <f t="shared" si="1"/>
        <v>-0.14772902374832808</v>
      </c>
      <c r="J19" s="163">
        <f t="shared" si="0"/>
        <v>-47936</v>
      </c>
      <c r="K19" s="164">
        <f t="shared" si="2"/>
        <v>1.6283069999596087E-2</v>
      </c>
      <c r="L19" s="81"/>
    </row>
    <row r="20" spans="1:12" x14ac:dyDescent="0.25">
      <c r="A20" s="161" t="s">
        <v>147</v>
      </c>
      <c r="B20" s="167" t="s">
        <v>147</v>
      </c>
      <c r="C20" s="168">
        <f t="shared" ref="C20" si="3">C12-SUM(C13:C19)</f>
        <v>1654395</v>
      </c>
      <c r="D20" s="168">
        <f t="shared" ref="D20:H20" si="4">D12-SUM(D13:D19)</f>
        <v>759791</v>
      </c>
      <c r="E20" s="168">
        <f t="shared" si="4"/>
        <v>3223004</v>
      </c>
      <c r="F20" s="168">
        <f t="shared" si="4"/>
        <v>3834420</v>
      </c>
      <c r="G20" s="168">
        <f t="shared" si="4"/>
        <v>4112214</v>
      </c>
      <c r="H20" s="168">
        <f t="shared" si="4"/>
        <v>4077701</v>
      </c>
      <c r="I20" s="169">
        <f t="shared" si="1"/>
        <v>-8.3928025146551288E-3</v>
      </c>
      <c r="J20" s="168">
        <f>H20-G20</f>
        <v>-34513</v>
      </c>
      <c r="K20" s="169">
        <f t="shared" si="2"/>
        <v>0.24009217436421251</v>
      </c>
      <c r="L20" s="81"/>
    </row>
    <row r="21" spans="1:12" s="145" customFormat="1" x14ac:dyDescent="0.25">
      <c r="A21" s="161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70</v>
      </c>
      <c r="C22" s="175">
        <v>2766306</v>
      </c>
      <c r="D22" s="175">
        <v>942171</v>
      </c>
      <c r="E22" s="175">
        <v>5898536</v>
      </c>
      <c r="F22" s="175">
        <v>6497274</v>
      </c>
      <c r="G22" s="175">
        <v>6720449</v>
      </c>
      <c r="H22" s="175">
        <v>6373385</v>
      </c>
      <c r="I22" s="176">
        <f>IFERROR(H22/G22-1,"-")</f>
        <v>-5.1642978021260166E-2</v>
      </c>
      <c r="J22" s="175">
        <f>H22-G22</f>
        <v>-347064</v>
      </c>
      <c r="K22" s="176">
        <f>H22/H$8</f>
        <v>0.37526043785708085</v>
      </c>
      <c r="L22" s="81"/>
    </row>
    <row r="23" spans="1:12" x14ac:dyDescent="0.25">
      <c r="A23" s="161" t="s">
        <v>98</v>
      </c>
      <c r="B23" s="158" t="s">
        <v>99</v>
      </c>
      <c r="C23" s="159">
        <v>95533</v>
      </c>
      <c r="D23" s="159">
        <v>272132</v>
      </c>
      <c r="E23" s="159">
        <v>359578</v>
      </c>
      <c r="F23" s="159">
        <v>335748</v>
      </c>
      <c r="G23" s="159">
        <v>301115</v>
      </c>
      <c r="H23" s="159">
        <v>259573</v>
      </c>
      <c r="I23" s="160">
        <f>IFERROR(H23/G23-1,"-")</f>
        <v>-0.13796057984490973</v>
      </c>
      <c r="J23" s="159">
        <f t="shared" ref="J23:J33" si="5">H23-G23</f>
        <v>-41542</v>
      </c>
      <c r="K23" s="160">
        <f>H23/H$8</f>
        <v>1.5283476148997126E-2</v>
      </c>
      <c r="L23" s="81"/>
    </row>
    <row r="24" spans="1:12" x14ac:dyDescent="0.25">
      <c r="A24" s="161" t="s">
        <v>105</v>
      </c>
      <c r="B24" s="162" t="s">
        <v>105</v>
      </c>
      <c r="C24" s="163">
        <v>36093</v>
      </c>
      <c r="D24" s="163">
        <v>140083</v>
      </c>
      <c r="E24" s="163">
        <v>116432</v>
      </c>
      <c r="F24" s="163">
        <v>112273</v>
      </c>
      <c r="G24" s="163">
        <v>95168</v>
      </c>
      <c r="H24" s="163">
        <v>80646</v>
      </c>
      <c r="I24" s="164">
        <f>IFERROR(H24/G24-1,"-")</f>
        <v>-0.15259330867518495</v>
      </c>
      <c r="J24" s="163">
        <f t="shared" si="5"/>
        <v>-14522</v>
      </c>
      <c r="K24" s="164">
        <f>H24/H$8</f>
        <v>4.7483799066621807E-3</v>
      </c>
      <c r="L24" s="81"/>
    </row>
    <row r="25" spans="1:12" x14ac:dyDescent="0.25">
      <c r="A25" s="161" t="s">
        <v>102</v>
      </c>
      <c r="B25" s="162" t="s">
        <v>102</v>
      </c>
      <c r="C25" s="163">
        <v>59440</v>
      </c>
      <c r="D25" s="163">
        <v>132049</v>
      </c>
      <c r="E25" s="163">
        <v>243146</v>
      </c>
      <c r="F25" s="163">
        <v>223475</v>
      </c>
      <c r="G25" s="163">
        <v>205947</v>
      </c>
      <c r="H25" s="163">
        <v>178927</v>
      </c>
      <c r="I25" s="164">
        <f>IFERROR(H25/G25-1,"-")</f>
        <v>-0.13119880357567726</v>
      </c>
      <c r="J25" s="163">
        <f t="shared" si="5"/>
        <v>-27020</v>
      </c>
      <c r="K25" s="164">
        <f>H25/H$8</f>
        <v>1.0535096242334946E-2</v>
      </c>
      <c r="L25" s="81"/>
    </row>
    <row r="26" spans="1:12" x14ac:dyDescent="0.25">
      <c r="A26" s="161"/>
      <c r="B26" s="158" t="s">
        <v>109</v>
      </c>
      <c r="C26" s="159">
        <v>2670773</v>
      </c>
      <c r="D26" s="159">
        <v>670039</v>
      </c>
      <c r="E26" s="159">
        <v>5538958</v>
      </c>
      <c r="F26" s="159">
        <v>6161526</v>
      </c>
      <c r="G26" s="159">
        <v>6419334</v>
      </c>
      <c r="H26" s="159">
        <v>6113812</v>
      </c>
      <c r="I26" s="160">
        <f>IFERROR(H26/G26-1,"-")</f>
        <v>-4.7594033898220589E-2</v>
      </c>
      <c r="J26" s="159">
        <f t="shared" si="5"/>
        <v>-305522</v>
      </c>
      <c r="K26" s="160">
        <f>H26/H$8</f>
        <v>0.35997696170808374</v>
      </c>
      <c r="L26" s="81"/>
    </row>
    <row r="27" spans="1:12" s="57" customFormat="1" x14ac:dyDescent="0.25">
      <c r="A27" s="161"/>
      <c r="B27" s="162" t="s">
        <v>112</v>
      </c>
      <c r="C27" s="163">
        <v>1178371</v>
      </c>
      <c r="D27" s="163">
        <v>41502</v>
      </c>
      <c r="E27" s="163">
        <v>2657629</v>
      </c>
      <c r="F27" s="163">
        <v>3037228</v>
      </c>
      <c r="G27" s="163">
        <v>3192749</v>
      </c>
      <c r="H27" s="163">
        <v>3086870</v>
      </c>
      <c r="I27" s="164">
        <f t="shared" ref="I27:I34" si="6">IFERROR(H27/G27-1,"-")</f>
        <v>-3.3162331270012113E-2</v>
      </c>
      <c r="J27" s="163">
        <f t="shared" si="5"/>
        <v>-105879</v>
      </c>
      <c r="K27" s="164">
        <f t="shared" ref="K27:K34" si="7">H27/H$8</f>
        <v>0.18175274015423315</v>
      </c>
      <c r="L27" s="165"/>
    </row>
    <row r="28" spans="1:12" s="57" customFormat="1" x14ac:dyDescent="0.25">
      <c r="A28" s="161"/>
      <c r="B28" s="162" t="s">
        <v>115</v>
      </c>
      <c r="C28" s="163">
        <v>362212</v>
      </c>
      <c r="D28" s="163">
        <v>115206</v>
      </c>
      <c r="E28" s="163">
        <v>670064</v>
      </c>
      <c r="F28" s="163">
        <v>731883</v>
      </c>
      <c r="G28" s="163">
        <v>725205</v>
      </c>
      <c r="H28" s="163">
        <v>669931</v>
      </c>
      <c r="I28" s="164">
        <f t="shared" si="6"/>
        <v>-7.6218448576609421E-2</v>
      </c>
      <c r="J28" s="163">
        <f t="shared" si="5"/>
        <v>-55274</v>
      </c>
      <c r="K28" s="164">
        <f t="shared" si="7"/>
        <v>3.9445067322001107E-2</v>
      </c>
      <c r="L28" s="165"/>
    </row>
    <row r="29" spans="1:12" x14ac:dyDescent="0.25">
      <c r="A29" s="161"/>
      <c r="B29" s="162" t="s">
        <v>118</v>
      </c>
      <c r="C29" s="163">
        <v>111783</v>
      </c>
      <c r="D29" s="163">
        <v>107535</v>
      </c>
      <c r="E29" s="163">
        <v>231829</v>
      </c>
      <c r="F29" s="163">
        <v>253475</v>
      </c>
      <c r="G29" s="163">
        <v>263028</v>
      </c>
      <c r="H29" s="163">
        <v>198083</v>
      </c>
      <c r="I29" s="164">
        <f t="shared" si="6"/>
        <v>-0.24691287619569025</v>
      </c>
      <c r="J29" s="163">
        <f t="shared" si="5"/>
        <v>-64945</v>
      </c>
      <c r="K29" s="164">
        <f t="shared" si="7"/>
        <v>1.1662988084360846E-2</v>
      </c>
      <c r="L29" s="81"/>
    </row>
    <row r="30" spans="1:12" x14ac:dyDescent="0.25">
      <c r="A30" s="161"/>
      <c r="B30" s="162" t="s">
        <v>125</v>
      </c>
      <c r="C30" s="163">
        <v>100752</v>
      </c>
      <c r="D30" s="163">
        <v>28577</v>
      </c>
      <c r="E30" s="163">
        <v>302430</v>
      </c>
      <c r="F30" s="163">
        <v>258171</v>
      </c>
      <c r="G30" s="163">
        <v>268488</v>
      </c>
      <c r="H30" s="163">
        <v>254851</v>
      </c>
      <c r="I30" s="164">
        <f t="shared" si="6"/>
        <v>-5.0791841721045228E-2</v>
      </c>
      <c r="J30" s="163">
        <f t="shared" si="5"/>
        <v>-13637</v>
      </c>
      <c r="K30" s="164">
        <f t="shared" si="7"/>
        <v>1.5005448101490012E-2</v>
      </c>
      <c r="L30" s="81"/>
    </row>
    <row r="31" spans="1:12" x14ac:dyDescent="0.25">
      <c r="A31" s="161"/>
      <c r="B31" s="162" t="s">
        <v>121</v>
      </c>
      <c r="C31" s="163">
        <v>139238</v>
      </c>
      <c r="D31" s="163">
        <v>61223</v>
      </c>
      <c r="E31" s="163">
        <v>322667</v>
      </c>
      <c r="F31" s="163">
        <v>289767</v>
      </c>
      <c r="G31" s="163">
        <v>303476</v>
      </c>
      <c r="H31" s="163">
        <v>288687</v>
      </c>
      <c r="I31" s="164">
        <f t="shared" si="6"/>
        <v>-4.8732024937721552E-2</v>
      </c>
      <c r="J31" s="163">
        <f t="shared" si="5"/>
        <v>-14789</v>
      </c>
      <c r="K31" s="164">
        <f t="shared" si="7"/>
        <v>1.6997688045465181E-2</v>
      </c>
      <c r="L31" s="81"/>
    </row>
    <row r="32" spans="1:12" x14ac:dyDescent="0.25">
      <c r="A32" s="161"/>
      <c r="B32" s="162" t="s">
        <v>130</v>
      </c>
      <c r="C32" s="163">
        <v>94416</v>
      </c>
      <c r="D32" s="163">
        <v>1024</v>
      </c>
      <c r="E32" s="163">
        <v>101891</v>
      </c>
      <c r="F32" s="163">
        <v>115246</v>
      </c>
      <c r="G32" s="163">
        <v>108485</v>
      </c>
      <c r="H32" s="163">
        <v>101767</v>
      </c>
      <c r="I32" s="164">
        <f t="shared" si="6"/>
        <v>-6.1925611835737637E-2</v>
      </c>
      <c r="J32" s="163">
        <f t="shared" si="5"/>
        <v>-6718</v>
      </c>
      <c r="K32" s="164">
        <f t="shared" si="7"/>
        <v>5.9919695702364672E-3</v>
      </c>
      <c r="L32" s="81"/>
    </row>
    <row r="33" spans="1:12" x14ac:dyDescent="0.25">
      <c r="A33" s="161" t="s">
        <v>146</v>
      </c>
      <c r="B33" s="162" t="s">
        <v>133</v>
      </c>
      <c r="C33" s="163">
        <v>102903</v>
      </c>
      <c r="D33" s="163">
        <v>2755</v>
      </c>
      <c r="E33" s="163">
        <v>62434</v>
      </c>
      <c r="F33" s="163">
        <v>102312</v>
      </c>
      <c r="G33" s="163">
        <v>98553</v>
      </c>
      <c r="H33" s="163">
        <v>85183</v>
      </c>
      <c r="I33" s="164">
        <f t="shared" si="6"/>
        <v>-0.13566304425030185</v>
      </c>
      <c r="J33" s="163">
        <f t="shared" si="5"/>
        <v>-13370</v>
      </c>
      <c r="K33" s="164">
        <f t="shared" si="7"/>
        <v>5.0155152839471834E-3</v>
      </c>
      <c r="L33" s="81"/>
    </row>
    <row r="34" spans="1:12" x14ac:dyDescent="0.25">
      <c r="A34" s="161" t="s">
        <v>147</v>
      </c>
      <c r="B34" s="167" t="s">
        <v>147</v>
      </c>
      <c r="C34" s="168">
        <f t="shared" ref="C34" si="8">C26-SUM(C27:C33)</f>
        <v>581098</v>
      </c>
      <c r="D34" s="168">
        <f t="shared" ref="D34:H34" si="9">D26-SUM(D27:D33)</f>
        <v>312217</v>
      </c>
      <c r="E34" s="168">
        <f t="shared" si="9"/>
        <v>1190014</v>
      </c>
      <c r="F34" s="168">
        <f t="shared" si="9"/>
        <v>1373444</v>
      </c>
      <c r="G34" s="168">
        <f t="shared" si="9"/>
        <v>1459350</v>
      </c>
      <c r="H34" s="168">
        <f t="shared" si="9"/>
        <v>1428440</v>
      </c>
      <c r="I34" s="169">
        <f t="shared" si="6"/>
        <v>-2.118066262377083E-2</v>
      </c>
      <c r="J34" s="168">
        <f>H34-G34</f>
        <v>-30910</v>
      </c>
      <c r="K34" s="169">
        <f t="shared" si="7"/>
        <v>8.4105545146349797E-2</v>
      </c>
      <c r="L34" s="81"/>
    </row>
    <row r="35" spans="1:12" s="145" customFormat="1" x14ac:dyDescent="0.25">
      <c r="A35" s="161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70</v>
      </c>
      <c r="C36" s="175">
        <v>2107837</v>
      </c>
      <c r="D36" s="175">
        <v>435324</v>
      </c>
      <c r="E36" s="175">
        <v>3984750</v>
      </c>
      <c r="F36" s="175">
        <v>4577973</v>
      </c>
      <c r="G36" s="175">
        <v>4852701</v>
      </c>
      <c r="H36" s="175">
        <v>4821619</v>
      </c>
      <c r="I36" s="176">
        <f>IFERROR(H36/G36-1,"-")</f>
        <v>-6.4050927514388567E-3</v>
      </c>
      <c r="J36" s="175">
        <f>H36-G36</f>
        <v>-31082</v>
      </c>
      <c r="K36" s="176">
        <f>H36/H$8</f>
        <v>0.28389354434417824</v>
      </c>
      <c r="L36" s="81"/>
    </row>
    <row r="37" spans="1:12" x14ac:dyDescent="0.25">
      <c r="A37" s="161" t="s">
        <v>98</v>
      </c>
      <c r="B37" s="158" t="s">
        <v>99</v>
      </c>
      <c r="C37" s="159">
        <v>83093</v>
      </c>
      <c r="D37" s="159">
        <v>80680</v>
      </c>
      <c r="E37" s="159">
        <v>202461</v>
      </c>
      <c r="F37" s="159">
        <v>197417</v>
      </c>
      <c r="G37" s="159">
        <v>224668</v>
      </c>
      <c r="H37" s="159">
        <v>231789</v>
      </c>
      <c r="I37" s="160">
        <f>IFERROR(H37/G37-1,"-")</f>
        <v>3.1695657592536453E-2</v>
      </c>
      <c r="J37" s="159">
        <f t="shared" ref="J37:J47" si="10">H37-G37</f>
        <v>7121</v>
      </c>
      <c r="K37" s="160">
        <f>H37/H$8</f>
        <v>1.3647573719531288E-2</v>
      </c>
      <c r="L37" s="81"/>
    </row>
    <row r="38" spans="1:12" x14ac:dyDescent="0.25">
      <c r="A38" s="161" t="s">
        <v>105</v>
      </c>
      <c r="B38" s="162" t="s">
        <v>105</v>
      </c>
      <c r="C38" s="163">
        <v>30721</v>
      </c>
      <c r="D38" s="163">
        <v>50465</v>
      </c>
      <c r="E38" s="163">
        <v>66284</v>
      </c>
      <c r="F38" s="163">
        <v>61758</v>
      </c>
      <c r="G38" s="163">
        <v>102567</v>
      </c>
      <c r="H38" s="163">
        <v>86666</v>
      </c>
      <c r="I38" s="164">
        <f>IFERROR(H38/G38-1,"-")</f>
        <v>-0.15503037039203638</v>
      </c>
      <c r="J38" s="163">
        <f t="shared" si="10"/>
        <v>-15901</v>
      </c>
      <c r="K38" s="164">
        <f>H38/H$8</f>
        <v>5.1028332836195785E-3</v>
      </c>
      <c r="L38" s="81"/>
    </row>
    <row r="39" spans="1:12" x14ac:dyDescent="0.25">
      <c r="A39" s="161" t="s">
        <v>102</v>
      </c>
      <c r="B39" s="162" t="s">
        <v>102</v>
      </c>
      <c r="C39" s="163">
        <v>52372</v>
      </c>
      <c r="D39" s="163">
        <v>30215</v>
      </c>
      <c r="E39" s="163">
        <v>136177</v>
      </c>
      <c r="F39" s="163">
        <v>135659</v>
      </c>
      <c r="G39" s="163">
        <v>122101</v>
      </c>
      <c r="H39" s="163">
        <v>145123</v>
      </c>
      <c r="I39" s="164">
        <f>IFERROR(H39/G39-1,"-")</f>
        <v>0.18854882433395304</v>
      </c>
      <c r="J39" s="163">
        <f t="shared" si="10"/>
        <v>23022</v>
      </c>
      <c r="K39" s="164">
        <f>H39/H$8</f>
        <v>8.5447404359117081E-3</v>
      </c>
      <c r="L39" s="81"/>
    </row>
    <row r="40" spans="1:12" x14ac:dyDescent="0.25">
      <c r="A40" s="161"/>
      <c r="B40" s="158" t="s">
        <v>109</v>
      </c>
      <c r="C40" s="159">
        <v>2024744</v>
      </c>
      <c r="D40" s="159">
        <v>354644</v>
      </c>
      <c r="E40" s="159">
        <v>3782289</v>
      </c>
      <c r="F40" s="159">
        <v>4380556</v>
      </c>
      <c r="G40" s="159">
        <v>4628033</v>
      </c>
      <c r="H40" s="159">
        <v>4589830</v>
      </c>
      <c r="I40" s="160">
        <f>IFERROR(H40/G40-1,"-")</f>
        <v>-8.2546948131095865E-3</v>
      </c>
      <c r="J40" s="159">
        <f t="shared" si="10"/>
        <v>-38203</v>
      </c>
      <c r="K40" s="160">
        <f>H40/H$8</f>
        <v>0.27024597062464695</v>
      </c>
      <c r="L40" s="81"/>
    </row>
    <row r="41" spans="1:12" s="57" customFormat="1" x14ac:dyDescent="0.25">
      <c r="A41" s="161"/>
      <c r="B41" s="162" t="s">
        <v>112</v>
      </c>
      <c r="C41" s="163">
        <v>902556</v>
      </c>
      <c r="D41" s="163">
        <v>23001</v>
      </c>
      <c r="E41" s="163">
        <v>1837539</v>
      </c>
      <c r="F41" s="163">
        <v>2103148</v>
      </c>
      <c r="G41" s="163">
        <v>2290536</v>
      </c>
      <c r="H41" s="163">
        <v>2284613</v>
      </c>
      <c r="I41" s="164">
        <f t="shared" ref="I41:I48" si="11">IFERROR(H41/G41-1,"-")</f>
        <v>-2.5858576333225303E-3</v>
      </c>
      <c r="J41" s="163">
        <f t="shared" si="10"/>
        <v>-5923</v>
      </c>
      <c r="K41" s="164">
        <f t="shared" ref="K41:K48" si="12">H41/H$8</f>
        <v>0.13451641077919804</v>
      </c>
      <c r="L41" s="165"/>
    </row>
    <row r="42" spans="1:12" s="57" customFormat="1" x14ac:dyDescent="0.25">
      <c r="A42" s="161"/>
      <c r="B42" s="162" t="s">
        <v>115</v>
      </c>
      <c r="C42" s="163">
        <v>105694</v>
      </c>
      <c r="D42" s="163">
        <v>29903</v>
      </c>
      <c r="E42" s="163">
        <v>145140</v>
      </c>
      <c r="F42" s="163">
        <v>180829</v>
      </c>
      <c r="G42" s="163">
        <v>174965</v>
      </c>
      <c r="H42" s="163">
        <v>176081</v>
      </c>
      <c r="I42" s="164">
        <f t="shared" si="11"/>
        <v>6.378418540851083E-3</v>
      </c>
      <c r="J42" s="163">
        <f t="shared" si="10"/>
        <v>1116</v>
      </c>
      <c r="K42" s="164">
        <f t="shared" si="12"/>
        <v>1.0367525758809903E-2</v>
      </c>
      <c r="L42" s="165"/>
    </row>
    <row r="43" spans="1:12" x14ac:dyDescent="0.25">
      <c r="A43" s="161"/>
      <c r="B43" s="162" t="s">
        <v>118</v>
      </c>
      <c r="C43" s="163">
        <v>43618</v>
      </c>
      <c r="D43" s="163">
        <v>38808</v>
      </c>
      <c r="E43" s="163">
        <v>88186</v>
      </c>
      <c r="F43" s="163">
        <v>119475</v>
      </c>
      <c r="G43" s="163">
        <v>117531</v>
      </c>
      <c r="H43" s="163">
        <v>116798</v>
      </c>
      <c r="I43" s="164">
        <f t="shared" si="11"/>
        <v>-6.2366524576494831E-3</v>
      </c>
      <c r="J43" s="163">
        <f t="shared" si="10"/>
        <v>-733</v>
      </c>
      <c r="K43" s="164">
        <f t="shared" si="12"/>
        <v>6.8769843059585025E-3</v>
      </c>
      <c r="L43" s="81"/>
    </row>
    <row r="44" spans="1:12" x14ac:dyDescent="0.25">
      <c r="A44" s="161"/>
      <c r="B44" s="162" t="s">
        <v>125</v>
      </c>
      <c r="C44" s="163">
        <v>87975</v>
      </c>
      <c r="D44" s="163">
        <v>21823</v>
      </c>
      <c r="E44" s="163">
        <v>222483</v>
      </c>
      <c r="F44" s="163">
        <v>225943</v>
      </c>
      <c r="G44" s="163">
        <v>232398</v>
      </c>
      <c r="H44" s="163">
        <v>209274</v>
      </c>
      <c r="I44" s="164">
        <f t="shared" si="11"/>
        <v>-9.9501716882245073E-2</v>
      </c>
      <c r="J44" s="163">
        <f t="shared" si="10"/>
        <v>-23124</v>
      </c>
      <c r="K44" s="164">
        <f t="shared" si="12"/>
        <v>1.232190631385092E-2</v>
      </c>
      <c r="L44" s="81"/>
    </row>
    <row r="45" spans="1:12" x14ac:dyDescent="0.25">
      <c r="A45" s="161"/>
      <c r="B45" s="162" t="s">
        <v>121</v>
      </c>
      <c r="C45" s="163">
        <v>80980</v>
      </c>
      <c r="D45" s="163">
        <v>17757</v>
      </c>
      <c r="E45" s="163">
        <v>144266</v>
      </c>
      <c r="F45" s="163">
        <v>171083</v>
      </c>
      <c r="G45" s="163">
        <v>180469</v>
      </c>
      <c r="H45" s="163">
        <v>155710</v>
      </c>
      <c r="I45" s="164">
        <f t="shared" si="11"/>
        <v>-0.13719253722245928</v>
      </c>
      <c r="J45" s="163">
        <f t="shared" si="10"/>
        <v>-24759</v>
      </c>
      <c r="K45" s="164">
        <f t="shared" si="12"/>
        <v>9.1680955691090475E-3</v>
      </c>
      <c r="L45" s="81"/>
    </row>
    <row r="46" spans="1:12" x14ac:dyDescent="0.25">
      <c r="A46" s="161"/>
      <c r="B46" s="162" t="s">
        <v>130</v>
      </c>
      <c r="C46" s="163">
        <v>85742</v>
      </c>
      <c r="D46" s="163">
        <v>1370</v>
      </c>
      <c r="E46" s="163">
        <v>103985</v>
      </c>
      <c r="F46" s="163">
        <v>119178</v>
      </c>
      <c r="G46" s="163">
        <v>112983</v>
      </c>
      <c r="H46" s="163">
        <v>119895</v>
      </c>
      <c r="I46" s="164">
        <f t="shared" si="11"/>
        <v>6.1177345264331828E-2</v>
      </c>
      <c r="J46" s="163">
        <f t="shared" si="10"/>
        <v>6912</v>
      </c>
      <c r="K46" s="164">
        <f t="shared" si="12"/>
        <v>7.0593334934065197E-3</v>
      </c>
      <c r="L46" s="81"/>
    </row>
    <row r="47" spans="1:12" x14ac:dyDescent="0.25">
      <c r="A47" s="161" t="s">
        <v>146</v>
      </c>
      <c r="B47" s="162" t="s">
        <v>133</v>
      </c>
      <c r="C47" s="163">
        <v>138797</v>
      </c>
      <c r="D47" s="163">
        <v>14154</v>
      </c>
      <c r="E47" s="163">
        <v>98497</v>
      </c>
      <c r="F47" s="163">
        <v>123267</v>
      </c>
      <c r="G47" s="163">
        <v>136431</v>
      </c>
      <c r="H47" s="163">
        <v>117085</v>
      </c>
      <c r="I47" s="164">
        <f t="shared" si="11"/>
        <v>-0.14180061716178871</v>
      </c>
      <c r="J47" s="163">
        <f t="shared" si="10"/>
        <v>-19346</v>
      </c>
      <c r="K47" s="164">
        <f t="shared" si="12"/>
        <v>6.8938826646274022E-3</v>
      </c>
      <c r="L47" s="81"/>
    </row>
    <row r="48" spans="1:12" x14ac:dyDescent="0.25">
      <c r="A48" s="161" t="s">
        <v>147</v>
      </c>
      <c r="B48" s="167" t="s">
        <v>147</v>
      </c>
      <c r="C48" s="168">
        <f t="shared" ref="C48" si="13">C40-SUM(C41:C47)</f>
        <v>579382</v>
      </c>
      <c r="D48" s="168">
        <f t="shared" ref="D48:H48" si="14">D40-SUM(D41:D47)</f>
        <v>207828</v>
      </c>
      <c r="E48" s="168">
        <f t="shared" si="14"/>
        <v>1142193</v>
      </c>
      <c r="F48" s="168">
        <f t="shared" si="14"/>
        <v>1337633</v>
      </c>
      <c r="G48" s="168">
        <f t="shared" si="14"/>
        <v>1382720</v>
      </c>
      <c r="H48" s="168">
        <f t="shared" si="14"/>
        <v>1410374</v>
      </c>
      <c r="I48" s="169">
        <f t="shared" si="11"/>
        <v>1.9999710715112196E-2</v>
      </c>
      <c r="J48" s="168">
        <f>H48-G48</f>
        <v>27654</v>
      </c>
      <c r="K48" s="169">
        <f t="shared" si="12"/>
        <v>8.3041831739686614E-2</v>
      </c>
      <c r="L48" s="81"/>
    </row>
    <row r="49" spans="1:12" s="145" customFormat="1" x14ac:dyDescent="0.25">
      <c r="A49" s="161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70</v>
      </c>
      <c r="C50" s="175">
        <v>53738</v>
      </c>
      <c r="D50" s="175">
        <v>21541</v>
      </c>
      <c r="E50" s="175">
        <v>79184</v>
      </c>
      <c r="F50" s="175">
        <v>87423</v>
      </c>
      <c r="G50" s="175">
        <v>95439</v>
      </c>
      <c r="H50" s="175">
        <v>98196</v>
      </c>
      <c r="I50" s="176">
        <f>IFERROR(H50/G50-1,"-")</f>
        <v>2.8887561688617946E-2</v>
      </c>
      <c r="J50" s="175">
        <f>H50-G50</f>
        <v>2757</v>
      </c>
      <c r="K50" s="176">
        <f>H50/H$8</f>
        <v>5.7817115953004428E-3</v>
      </c>
      <c r="L50" s="81"/>
    </row>
    <row r="51" spans="1:12" x14ac:dyDescent="0.25">
      <c r="A51" s="161" t="s">
        <v>98</v>
      </c>
      <c r="B51" s="158" t="s">
        <v>99</v>
      </c>
      <c r="C51" s="159">
        <v>2905</v>
      </c>
      <c r="D51" s="159">
        <v>5270</v>
      </c>
      <c r="E51" s="159">
        <v>7015</v>
      </c>
      <c r="F51" s="159">
        <v>22749</v>
      </c>
      <c r="G51" s="159">
        <v>13891</v>
      </c>
      <c r="H51" s="159">
        <v>13820</v>
      </c>
      <c r="I51" s="160">
        <f>IFERROR(H51/G51-1,"-")</f>
        <v>-5.1112230940897341E-3</v>
      </c>
      <c r="J51" s="159">
        <f t="shared" ref="J51:J61" si="15">H51-G51</f>
        <v>-71</v>
      </c>
      <c r="K51" s="160">
        <f>H51/H$8</f>
        <v>8.1371190524107009E-4</v>
      </c>
      <c r="L51" s="81"/>
    </row>
    <row r="52" spans="1:12" x14ac:dyDescent="0.25">
      <c r="A52" s="161" t="s">
        <v>105</v>
      </c>
      <c r="B52" s="162" t="s">
        <v>105</v>
      </c>
      <c r="C52" s="163">
        <v>1316</v>
      </c>
      <c r="D52" s="163">
        <v>2786</v>
      </c>
      <c r="E52" s="163">
        <v>1379</v>
      </c>
      <c r="F52" s="163">
        <v>15526</v>
      </c>
      <c r="G52" s="163">
        <v>7458</v>
      </c>
      <c r="H52" s="163">
        <v>8829</v>
      </c>
      <c r="I52" s="164">
        <f>IFERROR(H52/G52-1,"-")</f>
        <v>0.18382944489139175</v>
      </c>
      <c r="J52" s="163">
        <f t="shared" si="15"/>
        <v>1371</v>
      </c>
      <c r="K52" s="164">
        <f>H52/H$8</f>
        <v>5.198453264380179E-4</v>
      </c>
      <c r="L52" s="81"/>
    </row>
    <row r="53" spans="1:12" x14ac:dyDescent="0.25">
      <c r="A53" s="161" t="s">
        <v>102</v>
      </c>
      <c r="B53" s="162" t="s">
        <v>102</v>
      </c>
      <c r="C53" s="163">
        <v>1589</v>
      </c>
      <c r="D53" s="163">
        <v>2484</v>
      </c>
      <c r="E53" s="163">
        <v>5636</v>
      </c>
      <c r="F53" s="163">
        <v>7223</v>
      </c>
      <c r="G53" s="163">
        <v>6433</v>
      </c>
      <c r="H53" s="163">
        <v>4991</v>
      </c>
      <c r="I53" s="164">
        <f>IFERROR(H53/G53-1,"-")</f>
        <v>-0.22415669205658328</v>
      </c>
      <c r="J53" s="163">
        <f t="shared" si="15"/>
        <v>-1442</v>
      </c>
      <c r="K53" s="164">
        <f>H53/H$8</f>
        <v>2.9386657880305214E-4</v>
      </c>
      <c r="L53" s="81"/>
    </row>
    <row r="54" spans="1:12" x14ac:dyDescent="0.25">
      <c r="A54" s="161"/>
      <c r="B54" s="158" t="s">
        <v>109</v>
      </c>
      <c r="C54" s="159">
        <v>50833</v>
      </c>
      <c r="D54" s="159">
        <v>16271</v>
      </c>
      <c r="E54" s="159">
        <v>72169</v>
      </c>
      <c r="F54" s="159">
        <v>64674</v>
      </c>
      <c r="G54" s="159">
        <v>81548</v>
      </c>
      <c r="H54" s="159">
        <v>84376</v>
      </c>
      <c r="I54" s="160">
        <f>IFERROR(H54/G54-1,"-")</f>
        <v>3.4678962083680709E-2</v>
      </c>
      <c r="J54" s="159">
        <f t="shared" si="15"/>
        <v>2828</v>
      </c>
      <c r="K54" s="160">
        <f>H54/H$8</f>
        <v>4.9679996900593723E-3</v>
      </c>
      <c r="L54" s="81"/>
    </row>
    <row r="55" spans="1:12" s="57" customFormat="1" x14ac:dyDescent="0.25">
      <c r="A55" s="161"/>
      <c r="B55" s="162" t="s">
        <v>112</v>
      </c>
      <c r="C55" s="163">
        <v>18908</v>
      </c>
      <c r="D55" s="163">
        <v>666</v>
      </c>
      <c r="E55" s="163">
        <v>32932</v>
      </c>
      <c r="F55" s="163">
        <v>27073</v>
      </c>
      <c r="G55" s="163">
        <v>34148</v>
      </c>
      <c r="H55" s="163">
        <v>34514</v>
      </c>
      <c r="I55" s="164">
        <f t="shared" ref="I55:I62" si="16">IFERROR(H55/G55-1,"-")</f>
        <v>1.0718050837530857E-2</v>
      </c>
      <c r="J55" s="163">
        <f t="shared" si="15"/>
        <v>366</v>
      </c>
      <c r="K55" s="164">
        <f t="shared" ref="K55:K62" si="17">H55/H$8</f>
        <v>2.0321601083567505E-3</v>
      </c>
      <c r="L55" s="165"/>
    </row>
    <row r="56" spans="1:12" s="57" customFormat="1" x14ac:dyDescent="0.25">
      <c r="A56" s="161"/>
      <c r="B56" s="162" t="s">
        <v>115</v>
      </c>
      <c r="C56" s="163">
        <v>14632</v>
      </c>
      <c r="D56" s="163">
        <v>6876</v>
      </c>
      <c r="E56" s="163">
        <v>17649</v>
      </c>
      <c r="F56" s="163">
        <v>13761</v>
      </c>
      <c r="G56" s="163">
        <v>19991</v>
      </c>
      <c r="H56" s="163">
        <v>19774</v>
      </c>
      <c r="I56" s="164">
        <f t="shared" si="16"/>
        <v>-1.0854884698114131E-2</v>
      </c>
      <c r="J56" s="163">
        <f t="shared" si="15"/>
        <v>-217</v>
      </c>
      <c r="K56" s="164">
        <f t="shared" si="17"/>
        <v>1.1642792484976064E-3</v>
      </c>
      <c r="L56" s="165"/>
    </row>
    <row r="57" spans="1:12" x14ac:dyDescent="0.25">
      <c r="A57" s="161"/>
      <c r="B57" s="162" t="s">
        <v>118</v>
      </c>
      <c r="C57" s="163">
        <v>1120</v>
      </c>
      <c r="D57" s="163">
        <v>1473</v>
      </c>
      <c r="E57" s="163">
        <v>2581</v>
      </c>
      <c r="F57" s="163">
        <v>3488</v>
      </c>
      <c r="G57" s="163">
        <v>2768</v>
      </c>
      <c r="H57" s="163">
        <v>2691</v>
      </c>
      <c r="I57" s="164">
        <f t="shared" si="16"/>
        <v>-2.7817919075144526E-2</v>
      </c>
      <c r="J57" s="163">
        <f t="shared" si="15"/>
        <v>-77</v>
      </c>
      <c r="K57" s="164">
        <f t="shared" si="17"/>
        <v>1.5844419225786684E-4</v>
      </c>
      <c r="L57" s="81"/>
    </row>
    <row r="58" spans="1:12" x14ac:dyDescent="0.25">
      <c r="A58" s="161"/>
      <c r="B58" s="162" t="s">
        <v>125</v>
      </c>
      <c r="C58" s="163">
        <v>588</v>
      </c>
      <c r="D58" s="163">
        <v>571</v>
      </c>
      <c r="E58" s="163">
        <v>1486</v>
      </c>
      <c r="F58" s="163">
        <v>1059</v>
      </c>
      <c r="G58" s="163">
        <v>2307</v>
      </c>
      <c r="H58" s="163">
        <v>2396</v>
      </c>
      <c r="I58" s="164">
        <f t="shared" si="16"/>
        <v>3.8578240138708253E-2</v>
      </c>
      <c r="J58" s="163">
        <f t="shared" si="15"/>
        <v>89</v>
      </c>
      <c r="K58" s="164">
        <f t="shared" si="17"/>
        <v>1.4107479920098437E-4</v>
      </c>
      <c r="L58" s="81"/>
    </row>
    <row r="59" spans="1:12" x14ac:dyDescent="0.25">
      <c r="A59" s="161"/>
      <c r="B59" s="162" t="s">
        <v>121</v>
      </c>
      <c r="C59" s="163">
        <v>725</v>
      </c>
      <c r="D59" s="163">
        <v>293</v>
      </c>
      <c r="E59" s="163">
        <v>1304</v>
      </c>
      <c r="F59" s="163">
        <v>1436</v>
      </c>
      <c r="G59" s="163">
        <v>1469</v>
      </c>
      <c r="H59" s="163">
        <v>1633</v>
      </c>
      <c r="I59" s="164">
        <f t="shared" si="16"/>
        <v>0.11164057181756304</v>
      </c>
      <c r="J59" s="163">
        <f t="shared" si="15"/>
        <v>164</v>
      </c>
      <c r="K59" s="164">
        <f t="shared" si="17"/>
        <v>9.6149894447081577E-5</v>
      </c>
      <c r="L59" s="81"/>
    </row>
    <row r="60" spans="1:12" x14ac:dyDescent="0.25">
      <c r="A60" s="161"/>
      <c r="B60" s="162" t="s">
        <v>130</v>
      </c>
      <c r="C60" s="163">
        <v>713</v>
      </c>
      <c r="D60" s="163">
        <v>133</v>
      </c>
      <c r="E60" s="163">
        <v>201</v>
      </c>
      <c r="F60" s="163">
        <v>512</v>
      </c>
      <c r="G60" s="163">
        <v>357</v>
      </c>
      <c r="H60" s="163">
        <v>596</v>
      </c>
      <c r="I60" s="164">
        <f t="shared" si="16"/>
        <v>0.669467787114846</v>
      </c>
      <c r="J60" s="163">
        <f t="shared" si="15"/>
        <v>239</v>
      </c>
      <c r="K60" s="164">
        <f t="shared" si="17"/>
        <v>3.509206190475237E-5</v>
      </c>
      <c r="L60" s="81"/>
    </row>
    <row r="61" spans="1:12" x14ac:dyDescent="0.25">
      <c r="A61" s="161" t="s">
        <v>146</v>
      </c>
      <c r="B61" s="162" t="s">
        <v>133</v>
      </c>
      <c r="C61" s="163">
        <v>1488</v>
      </c>
      <c r="D61" s="163">
        <v>55</v>
      </c>
      <c r="E61" s="163">
        <v>243</v>
      </c>
      <c r="F61" s="163">
        <v>443</v>
      </c>
      <c r="G61" s="163">
        <v>365</v>
      </c>
      <c r="H61" s="163">
        <v>957</v>
      </c>
      <c r="I61" s="164">
        <f t="shared" si="16"/>
        <v>1.6219178082191781</v>
      </c>
      <c r="J61" s="163">
        <f t="shared" si="15"/>
        <v>592</v>
      </c>
      <c r="K61" s="164">
        <f t="shared" si="17"/>
        <v>5.6347488662496678E-5</v>
      </c>
      <c r="L61" s="81"/>
    </row>
    <row r="62" spans="1:12" x14ac:dyDescent="0.25">
      <c r="A62" s="161" t="s">
        <v>147</v>
      </c>
      <c r="B62" s="167" t="s">
        <v>147</v>
      </c>
      <c r="C62" s="168">
        <f t="shared" ref="C62" si="18">C54-SUM(C55:C61)</f>
        <v>12659</v>
      </c>
      <c r="D62" s="168">
        <f t="shared" ref="D62:H62" si="19">D54-SUM(D55:D61)</f>
        <v>6204</v>
      </c>
      <c r="E62" s="168">
        <f t="shared" si="19"/>
        <v>15773</v>
      </c>
      <c r="F62" s="168">
        <f t="shared" si="19"/>
        <v>16902</v>
      </c>
      <c r="G62" s="168">
        <f t="shared" si="19"/>
        <v>20143</v>
      </c>
      <c r="H62" s="168">
        <f t="shared" si="19"/>
        <v>21815</v>
      </c>
      <c r="I62" s="169">
        <f t="shared" si="16"/>
        <v>8.3006503499975182E-2</v>
      </c>
      <c r="J62" s="168">
        <f>H62-G62</f>
        <v>1672</v>
      </c>
      <c r="K62" s="169">
        <f t="shared" si="17"/>
        <v>1.2844518967318338E-3</v>
      </c>
      <c r="L62" s="81"/>
    </row>
    <row r="63" spans="1:12" s="145" customFormat="1" x14ac:dyDescent="0.25">
      <c r="A63" s="161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70</v>
      </c>
      <c r="C64" s="175">
        <v>148054</v>
      </c>
      <c r="D64" s="175">
        <v>120089</v>
      </c>
      <c r="E64" s="175">
        <v>391208</v>
      </c>
      <c r="F64" s="175">
        <v>518511</v>
      </c>
      <c r="G64" s="175">
        <v>690117</v>
      </c>
      <c r="H64" s="175">
        <v>540830</v>
      </c>
      <c r="I64" s="176">
        <f>IFERROR(H64/G64-1,"-")</f>
        <v>-0.21632129044785164</v>
      </c>
      <c r="J64" s="175">
        <f>H64-G64</f>
        <v>-149287</v>
      </c>
      <c r="K64" s="176">
        <f>H64/H$8</f>
        <v>3.1843691006622862E-2</v>
      </c>
      <c r="L64" s="81"/>
    </row>
    <row r="65" spans="1:12" x14ac:dyDescent="0.25">
      <c r="A65" s="161" t="s">
        <v>98</v>
      </c>
      <c r="B65" s="158" t="s">
        <v>99</v>
      </c>
      <c r="C65" s="159">
        <v>21111</v>
      </c>
      <c r="D65" s="159">
        <v>25646</v>
      </c>
      <c r="E65" s="159">
        <v>53650</v>
      </c>
      <c r="F65" s="159">
        <v>51615</v>
      </c>
      <c r="G65" s="159">
        <v>124642</v>
      </c>
      <c r="H65" s="159">
        <v>75649</v>
      </c>
      <c r="I65" s="160">
        <f>IFERROR(H65/G65-1,"-")</f>
        <v>-0.39306975176906656</v>
      </c>
      <c r="J65" s="159">
        <f t="shared" ref="J65:J75" si="20">H65-G65</f>
        <v>-48993</v>
      </c>
      <c r="K65" s="160">
        <f>H65/H$8</f>
        <v>4.454160052068141E-3</v>
      </c>
      <c r="L65" s="81"/>
    </row>
    <row r="66" spans="1:12" x14ac:dyDescent="0.25">
      <c r="A66" s="161" t="s">
        <v>105</v>
      </c>
      <c r="B66" s="162" t="s">
        <v>105</v>
      </c>
      <c r="C66" s="163">
        <v>5837</v>
      </c>
      <c r="D66" s="163">
        <v>23518</v>
      </c>
      <c r="E66" s="163">
        <v>35133</v>
      </c>
      <c r="F66" s="163">
        <v>31449</v>
      </c>
      <c r="G66" s="163">
        <v>62180</v>
      </c>
      <c r="H66" s="163">
        <v>19756</v>
      </c>
      <c r="I66" s="164">
        <f>IFERROR(H66/G66-1,"-")</f>
        <v>-0.68227725956899321</v>
      </c>
      <c r="J66" s="163">
        <f t="shared" si="20"/>
        <v>-42424</v>
      </c>
      <c r="K66" s="164">
        <f>H66/H$8</f>
        <v>1.1632194211246441E-3</v>
      </c>
      <c r="L66" s="81"/>
    </row>
    <row r="67" spans="1:12" x14ac:dyDescent="0.25">
      <c r="A67" s="161" t="s">
        <v>102</v>
      </c>
      <c r="B67" s="162" t="s">
        <v>102</v>
      </c>
      <c r="C67" s="163">
        <v>15274</v>
      </c>
      <c r="D67" s="163">
        <v>2128</v>
      </c>
      <c r="E67" s="163">
        <v>18517</v>
      </c>
      <c r="F67" s="163">
        <v>20166</v>
      </c>
      <c r="G67" s="163">
        <v>62462</v>
      </c>
      <c r="H67" s="163">
        <v>55893</v>
      </c>
      <c r="I67" s="164">
        <f>IFERROR(H67/G67-1,"-")</f>
        <v>-0.1051679421088022</v>
      </c>
      <c r="J67" s="163">
        <f t="shared" si="20"/>
        <v>-6569</v>
      </c>
      <c r="K67" s="164">
        <f>H67/H$8</f>
        <v>3.2909406309434971E-3</v>
      </c>
      <c r="L67" s="81"/>
    </row>
    <row r="68" spans="1:12" x14ac:dyDescent="0.25">
      <c r="A68" s="161"/>
      <c r="B68" s="158" t="s">
        <v>109</v>
      </c>
      <c r="C68" s="159">
        <v>126943</v>
      </c>
      <c r="D68" s="159">
        <v>94443</v>
      </c>
      <c r="E68" s="159">
        <v>337558</v>
      </c>
      <c r="F68" s="159">
        <v>466896</v>
      </c>
      <c r="G68" s="159">
        <v>565475</v>
      </c>
      <c r="H68" s="159">
        <v>465181</v>
      </c>
      <c r="I68" s="160">
        <f>IFERROR(H68/G68-1,"-")</f>
        <v>-0.17736239444714619</v>
      </c>
      <c r="J68" s="159">
        <f t="shared" si="20"/>
        <v>-100294</v>
      </c>
      <c r="K68" s="160">
        <f>H68/H$8</f>
        <v>2.7389530954554719E-2</v>
      </c>
      <c r="L68" s="81"/>
    </row>
    <row r="69" spans="1:12" s="57" customFormat="1" x14ac:dyDescent="0.25">
      <c r="A69" s="161"/>
      <c r="B69" s="162" t="s">
        <v>112</v>
      </c>
      <c r="C69" s="163">
        <v>48594</v>
      </c>
      <c r="D69" s="163">
        <v>11731</v>
      </c>
      <c r="E69" s="163">
        <v>133540</v>
      </c>
      <c r="F69" s="163">
        <v>163806</v>
      </c>
      <c r="G69" s="163">
        <v>209495</v>
      </c>
      <c r="H69" s="163">
        <v>221197</v>
      </c>
      <c r="I69" s="164">
        <f t="shared" ref="I69:I76" si="21">IFERROR(H69/G69-1,"-")</f>
        <v>5.5858135039022372E-2</v>
      </c>
      <c r="J69" s="163">
        <f t="shared" si="20"/>
        <v>11702</v>
      </c>
      <c r="K69" s="164">
        <f t="shared" ref="K69:K76" si="22">H69/H$8</f>
        <v>1.3023924189841461E-2</v>
      </c>
      <c r="L69" s="165"/>
    </row>
    <row r="70" spans="1:12" s="57" customFormat="1" x14ac:dyDescent="0.25">
      <c r="A70" s="161"/>
      <c r="B70" s="162" t="s">
        <v>115</v>
      </c>
      <c r="C70" s="163">
        <v>16991</v>
      </c>
      <c r="D70" s="163">
        <v>19072</v>
      </c>
      <c r="E70" s="163">
        <v>37859</v>
      </c>
      <c r="F70" s="163">
        <v>42394</v>
      </c>
      <c r="G70" s="163">
        <v>40248</v>
      </c>
      <c r="H70" s="163">
        <v>39552</v>
      </c>
      <c r="I70" s="164">
        <f t="shared" si="21"/>
        <v>-1.7292784734645239E-2</v>
      </c>
      <c r="J70" s="163">
        <f t="shared" si="20"/>
        <v>-696</v>
      </c>
      <c r="K70" s="164">
        <f t="shared" si="22"/>
        <v>2.3287940141892044E-3</v>
      </c>
      <c r="L70" s="165"/>
    </row>
    <row r="71" spans="1:12" x14ac:dyDescent="0.25">
      <c r="A71" s="161"/>
      <c r="B71" s="162" t="s">
        <v>118</v>
      </c>
      <c r="C71" s="163">
        <v>15594</v>
      </c>
      <c r="D71" s="163">
        <v>7055</v>
      </c>
      <c r="E71" s="163">
        <v>44888</v>
      </c>
      <c r="F71" s="163">
        <v>61099</v>
      </c>
      <c r="G71" s="163">
        <v>70677</v>
      </c>
      <c r="H71" s="163">
        <v>32292</v>
      </c>
      <c r="I71" s="164">
        <f t="shared" si="21"/>
        <v>-0.543104546033363</v>
      </c>
      <c r="J71" s="163">
        <f t="shared" si="20"/>
        <v>-38385</v>
      </c>
      <c r="K71" s="164">
        <f t="shared" si="22"/>
        <v>1.9013303070944021E-3</v>
      </c>
      <c r="L71" s="81"/>
    </row>
    <row r="72" spans="1:12" x14ac:dyDescent="0.25">
      <c r="A72" s="161"/>
      <c r="B72" s="162" t="s">
        <v>125</v>
      </c>
      <c r="C72" s="163">
        <v>1231</v>
      </c>
      <c r="D72" s="163">
        <v>3614</v>
      </c>
      <c r="E72" s="163">
        <v>11636</v>
      </c>
      <c r="F72" s="163">
        <v>11751</v>
      </c>
      <c r="G72" s="163">
        <v>23030</v>
      </c>
      <c r="H72" s="163">
        <v>17363</v>
      </c>
      <c r="I72" s="164">
        <f t="shared" si="21"/>
        <v>-0.24607034303082931</v>
      </c>
      <c r="J72" s="163">
        <f t="shared" si="20"/>
        <v>-5667</v>
      </c>
      <c r="K72" s="164">
        <f t="shared" si="22"/>
        <v>1.0223212598191535E-3</v>
      </c>
      <c r="L72" s="81"/>
    </row>
    <row r="73" spans="1:12" x14ac:dyDescent="0.25">
      <c r="A73" s="161"/>
      <c r="B73" s="162" t="s">
        <v>121</v>
      </c>
      <c r="C73" s="163">
        <v>2635</v>
      </c>
      <c r="D73" s="163">
        <v>8757</v>
      </c>
      <c r="E73" s="163">
        <v>9377</v>
      </c>
      <c r="F73" s="163">
        <v>8945</v>
      </c>
      <c r="G73" s="163">
        <v>12849</v>
      </c>
      <c r="H73" s="163">
        <v>10064</v>
      </c>
      <c r="I73" s="164">
        <f t="shared" si="21"/>
        <v>-0.21674838508833372</v>
      </c>
      <c r="J73" s="163">
        <f t="shared" si="20"/>
        <v>-2785</v>
      </c>
      <c r="K73" s="164">
        <f t="shared" si="22"/>
        <v>5.9256126008293264E-4</v>
      </c>
      <c r="L73" s="81"/>
    </row>
    <row r="74" spans="1:12" x14ac:dyDescent="0.25">
      <c r="A74" s="161"/>
      <c r="B74" s="162" t="s">
        <v>130</v>
      </c>
      <c r="C74" s="163">
        <v>5452</v>
      </c>
      <c r="D74" s="163">
        <v>2</v>
      </c>
      <c r="E74" s="163">
        <v>7645</v>
      </c>
      <c r="F74" s="163">
        <v>22895</v>
      </c>
      <c r="G74" s="163">
        <v>17250</v>
      </c>
      <c r="H74" s="163">
        <v>10826</v>
      </c>
      <c r="I74" s="164">
        <f t="shared" si="21"/>
        <v>-0.37240579710144928</v>
      </c>
      <c r="J74" s="163">
        <f t="shared" si="20"/>
        <v>-6424</v>
      </c>
      <c r="K74" s="164">
        <f t="shared" si="22"/>
        <v>6.3742728553833753E-4</v>
      </c>
      <c r="L74" s="81"/>
    </row>
    <row r="75" spans="1:12" x14ac:dyDescent="0.25">
      <c r="A75" s="161" t="s">
        <v>146</v>
      </c>
      <c r="B75" s="162" t="s">
        <v>133</v>
      </c>
      <c r="C75" s="163">
        <v>4537</v>
      </c>
      <c r="D75" s="163">
        <v>0</v>
      </c>
      <c r="E75" s="163">
        <v>2547</v>
      </c>
      <c r="F75" s="163">
        <v>6644</v>
      </c>
      <c r="G75" s="163">
        <v>11802</v>
      </c>
      <c r="H75" s="163">
        <v>14473</v>
      </c>
      <c r="I75" s="164">
        <f t="shared" si="21"/>
        <v>0.22631757329266233</v>
      </c>
      <c r="J75" s="163">
        <f t="shared" si="20"/>
        <v>2671</v>
      </c>
      <c r="K75" s="164">
        <f t="shared" si="22"/>
        <v>8.5216008716020313E-4</v>
      </c>
      <c r="L75" s="81"/>
    </row>
    <row r="76" spans="1:12" x14ac:dyDescent="0.25">
      <c r="A76" s="161" t="s">
        <v>147</v>
      </c>
      <c r="B76" s="167" t="s">
        <v>147</v>
      </c>
      <c r="C76" s="168">
        <f t="shared" ref="C76" si="23">C68-SUM(C69:C75)</f>
        <v>31909</v>
      </c>
      <c r="D76" s="168">
        <f t="shared" ref="D76:H76" si="24">D68-SUM(D69:D75)</f>
        <v>44212</v>
      </c>
      <c r="E76" s="168">
        <f t="shared" si="24"/>
        <v>90066</v>
      </c>
      <c r="F76" s="168">
        <f t="shared" si="24"/>
        <v>149362</v>
      </c>
      <c r="G76" s="168">
        <f t="shared" si="24"/>
        <v>180124</v>
      </c>
      <c r="H76" s="168">
        <f t="shared" si="24"/>
        <v>119414</v>
      </c>
      <c r="I76" s="169">
        <f t="shared" si="21"/>
        <v>-0.33704559081521623</v>
      </c>
      <c r="J76" s="168">
        <f>H76-G76</f>
        <v>-60710</v>
      </c>
      <c r="K76" s="169">
        <f t="shared" si="22"/>
        <v>7.0310125508290262E-3</v>
      </c>
      <c r="L76" s="81"/>
    </row>
    <row r="77" spans="1:12" s="145" customFormat="1" x14ac:dyDescent="0.25">
      <c r="A77" s="161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70</v>
      </c>
      <c r="C78" s="175">
        <v>1142147</v>
      </c>
      <c r="D78" s="175">
        <v>301325</v>
      </c>
      <c r="E78" s="175">
        <v>1952510</v>
      </c>
      <c r="F78" s="175">
        <v>2421026</v>
      </c>
      <c r="G78" s="175">
        <v>2735886</v>
      </c>
      <c r="H78" s="175">
        <v>2729210</v>
      </c>
      <c r="I78" s="176">
        <f>IFERROR(H78/G78-1,"-")</f>
        <v>-2.4401601528718508E-3</v>
      </c>
      <c r="J78" s="175">
        <f>H78-G78</f>
        <v>-6676</v>
      </c>
      <c r="K78" s="176">
        <f>H78/H$8</f>
        <v>0.16069397025347185</v>
      </c>
      <c r="L78" s="81"/>
    </row>
    <row r="79" spans="1:12" x14ac:dyDescent="0.25">
      <c r="A79" s="161" t="s">
        <v>98</v>
      </c>
      <c r="B79" s="158" t="s">
        <v>99</v>
      </c>
      <c r="C79" s="159">
        <v>252645</v>
      </c>
      <c r="D79" s="159">
        <v>125619</v>
      </c>
      <c r="E79" s="159">
        <v>741151</v>
      </c>
      <c r="F79" s="159">
        <v>796409</v>
      </c>
      <c r="G79" s="159">
        <v>754640</v>
      </c>
      <c r="H79" s="159">
        <v>769911</v>
      </c>
      <c r="I79" s="160">
        <f>IFERROR(H79/G79-1,"-")</f>
        <v>2.0236139086186711E-2</v>
      </c>
      <c r="J79" s="159">
        <f t="shared" ref="J79:J89" si="25">H79-G79</f>
        <v>15271</v>
      </c>
      <c r="K79" s="160">
        <f>H79/H$8</f>
        <v>4.5331819585821817E-2</v>
      </c>
      <c r="L79" s="81"/>
    </row>
    <row r="80" spans="1:12" x14ac:dyDescent="0.25">
      <c r="A80" s="161" t="s">
        <v>105</v>
      </c>
      <c r="B80" s="162" t="s">
        <v>105</v>
      </c>
      <c r="C80" s="163">
        <v>22000</v>
      </c>
      <c r="D80" s="163">
        <v>43782</v>
      </c>
      <c r="E80" s="163">
        <v>99148</v>
      </c>
      <c r="F80" s="163">
        <v>122158</v>
      </c>
      <c r="G80" s="163">
        <v>124276</v>
      </c>
      <c r="H80" s="163">
        <v>94759</v>
      </c>
      <c r="I80" s="164">
        <f>IFERROR(H80/G80-1,"-")</f>
        <v>-0.2375116675786153</v>
      </c>
      <c r="J80" s="163">
        <f t="shared" si="25"/>
        <v>-29517</v>
      </c>
      <c r="K80" s="164">
        <f>H80/H$8</f>
        <v>5.5793434463631379E-3</v>
      </c>
      <c r="L80" s="81"/>
    </row>
    <row r="81" spans="1:12" x14ac:dyDescent="0.25">
      <c r="A81" s="161" t="s">
        <v>102</v>
      </c>
      <c r="B81" s="162" t="s">
        <v>102</v>
      </c>
      <c r="C81" s="163">
        <v>230645</v>
      </c>
      <c r="D81" s="163">
        <v>81837</v>
      </c>
      <c r="E81" s="163">
        <v>642003</v>
      </c>
      <c r="F81" s="163">
        <v>674251</v>
      </c>
      <c r="G81" s="163">
        <v>630364</v>
      </c>
      <c r="H81" s="163">
        <v>675152</v>
      </c>
      <c r="I81" s="164">
        <f>IFERROR(H81/G81-1,"-")</f>
        <v>7.1051011796358976E-2</v>
      </c>
      <c r="J81" s="163">
        <f t="shared" si="25"/>
        <v>44788</v>
      </c>
      <c r="K81" s="164">
        <f>H81/H$8</f>
        <v>3.9752476139458683E-2</v>
      </c>
      <c r="L81" s="81"/>
    </row>
    <row r="82" spans="1:12" x14ac:dyDescent="0.25">
      <c r="A82" s="161"/>
      <c r="B82" s="158" t="s">
        <v>109</v>
      </c>
      <c r="C82" s="159">
        <v>889502</v>
      </c>
      <c r="D82" s="159">
        <v>175706</v>
      </c>
      <c r="E82" s="159">
        <v>1211359</v>
      </c>
      <c r="F82" s="159">
        <v>1624617</v>
      </c>
      <c r="G82" s="159">
        <v>1981246</v>
      </c>
      <c r="H82" s="159">
        <v>1959299</v>
      </c>
      <c r="I82" s="160">
        <f>IFERROR(H82/G82-1,"-")</f>
        <v>-1.1077372522140139E-2</v>
      </c>
      <c r="J82" s="159">
        <f t="shared" si="25"/>
        <v>-21947</v>
      </c>
      <c r="K82" s="160">
        <f>H82/H$8</f>
        <v>0.11536215066765003</v>
      </c>
      <c r="L82" s="81"/>
    </row>
    <row r="83" spans="1:12" s="57" customFormat="1" x14ac:dyDescent="0.25">
      <c r="A83" s="161"/>
      <c r="B83" s="162" t="s">
        <v>112</v>
      </c>
      <c r="C83" s="163">
        <v>132162</v>
      </c>
      <c r="D83" s="163">
        <v>12940</v>
      </c>
      <c r="E83" s="163">
        <v>206326</v>
      </c>
      <c r="F83" s="163">
        <v>277847</v>
      </c>
      <c r="G83" s="163">
        <v>357910</v>
      </c>
      <c r="H83" s="163">
        <v>335919</v>
      </c>
      <c r="I83" s="164">
        <f t="shared" ref="I83:I90" si="26">IFERROR(H83/G83-1,"-")</f>
        <v>-6.1442820820876709E-2</v>
      </c>
      <c r="J83" s="163">
        <f t="shared" si="25"/>
        <v>-21991</v>
      </c>
      <c r="K83" s="164">
        <f t="shared" ref="K83:K90" si="27">H83/H$8</f>
        <v>1.977867507211831E-2</v>
      </c>
      <c r="L83" s="165"/>
    </row>
    <row r="84" spans="1:12" s="57" customFormat="1" x14ac:dyDescent="0.25">
      <c r="A84" s="161"/>
      <c r="B84" s="162" t="s">
        <v>115</v>
      </c>
      <c r="C84" s="163">
        <v>383453</v>
      </c>
      <c r="D84" s="163">
        <v>55052</v>
      </c>
      <c r="E84" s="163">
        <v>475887</v>
      </c>
      <c r="F84" s="163">
        <v>618828</v>
      </c>
      <c r="G84" s="163">
        <v>734192</v>
      </c>
      <c r="H84" s="163">
        <v>698671</v>
      </c>
      <c r="I84" s="164">
        <f t="shared" si="26"/>
        <v>-4.8381077429337283E-2</v>
      </c>
      <c r="J84" s="163">
        <f t="shared" si="25"/>
        <v>-35521</v>
      </c>
      <c r="K84" s="164">
        <f t="shared" si="27"/>
        <v>4.1137258360830944E-2</v>
      </c>
      <c r="L84" s="165"/>
    </row>
    <row r="85" spans="1:12" x14ac:dyDescent="0.25">
      <c r="A85" s="161"/>
      <c r="B85" s="162" t="s">
        <v>118</v>
      </c>
      <c r="C85" s="163">
        <v>35742</v>
      </c>
      <c r="D85" s="163">
        <v>25874</v>
      </c>
      <c r="E85" s="163">
        <v>85129</v>
      </c>
      <c r="F85" s="163">
        <v>118722</v>
      </c>
      <c r="G85" s="163">
        <v>183003</v>
      </c>
      <c r="H85" s="163">
        <v>187558</v>
      </c>
      <c r="I85" s="164">
        <f t="shared" si="26"/>
        <v>2.489030234477041E-2</v>
      </c>
      <c r="J85" s="163">
        <f t="shared" si="25"/>
        <v>4555</v>
      </c>
      <c r="K85" s="164">
        <f t="shared" si="27"/>
        <v>1.1043283467670377E-2</v>
      </c>
      <c r="L85" s="81"/>
    </row>
    <row r="86" spans="1:12" x14ac:dyDescent="0.25">
      <c r="A86" s="161"/>
      <c r="B86" s="162" t="s">
        <v>125</v>
      </c>
      <c r="C86" s="163">
        <v>10923</v>
      </c>
      <c r="D86" s="163">
        <v>2716</v>
      </c>
      <c r="E86" s="163">
        <v>30610</v>
      </c>
      <c r="F86" s="163">
        <v>32518</v>
      </c>
      <c r="G86" s="163">
        <v>49547</v>
      </c>
      <c r="H86" s="163">
        <v>51525</v>
      </c>
      <c r="I86" s="164">
        <f t="shared" si="26"/>
        <v>3.9921690516075747E-2</v>
      </c>
      <c r="J86" s="163">
        <f t="shared" si="25"/>
        <v>1978</v>
      </c>
      <c r="K86" s="164">
        <f t="shared" si="27"/>
        <v>3.0337558551046407E-3</v>
      </c>
      <c r="L86" s="81"/>
    </row>
    <row r="87" spans="1:12" x14ac:dyDescent="0.25">
      <c r="A87" s="161"/>
      <c r="B87" s="162" t="s">
        <v>121</v>
      </c>
      <c r="C87" s="163">
        <v>7617</v>
      </c>
      <c r="D87" s="163">
        <v>3448</v>
      </c>
      <c r="E87" s="163">
        <v>15714</v>
      </c>
      <c r="F87" s="163">
        <v>17545</v>
      </c>
      <c r="G87" s="163">
        <v>23533</v>
      </c>
      <c r="H87" s="163">
        <v>24832</v>
      </c>
      <c r="I87" s="164">
        <f t="shared" si="26"/>
        <v>5.519908213997371E-2</v>
      </c>
      <c r="J87" s="163">
        <f t="shared" si="25"/>
        <v>1299</v>
      </c>
      <c r="K87" s="164">
        <f t="shared" si="27"/>
        <v>1.4620907403000182E-3</v>
      </c>
      <c r="L87" s="81"/>
    </row>
    <row r="88" spans="1:12" x14ac:dyDescent="0.25">
      <c r="A88" s="161"/>
      <c r="B88" s="162" t="s">
        <v>130</v>
      </c>
      <c r="C88" s="163">
        <v>30187</v>
      </c>
      <c r="D88" s="163">
        <v>947</v>
      </c>
      <c r="E88" s="163">
        <v>29097</v>
      </c>
      <c r="F88" s="163">
        <v>47225</v>
      </c>
      <c r="G88" s="163">
        <v>42285</v>
      </c>
      <c r="H88" s="163">
        <v>42910</v>
      </c>
      <c r="I88" s="164">
        <f t="shared" si="26"/>
        <v>1.4780655078633131E-2</v>
      </c>
      <c r="J88" s="163">
        <f t="shared" si="25"/>
        <v>625</v>
      </c>
      <c r="K88" s="164">
        <f t="shared" si="27"/>
        <v>2.5265106985451749E-3</v>
      </c>
      <c r="L88" s="81"/>
    </row>
    <row r="89" spans="1:12" x14ac:dyDescent="0.25">
      <c r="A89" s="161" t="s">
        <v>146</v>
      </c>
      <c r="B89" s="162" t="s">
        <v>133</v>
      </c>
      <c r="C89" s="163">
        <v>48638</v>
      </c>
      <c r="D89" s="163">
        <v>3509</v>
      </c>
      <c r="E89" s="163">
        <v>26731</v>
      </c>
      <c r="F89" s="163">
        <v>47157</v>
      </c>
      <c r="G89" s="163">
        <v>50827</v>
      </c>
      <c r="H89" s="163">
        <v>39424</v>
      </c>
      <c r="I89" s="164">
        <f t="shared" si="26"/>
        <v>-0.22434926318688886</v>
      </c>
      <c r="J89" s="163">
        <f t="shared" si="25"/>
        <v>-11403</v>
      </c>
      <c r="K89" s="164">
        <f t="shared" si="27"/>
        <v>2.3212574639814723E-3</v>
      </c>
      <c r="L89" s="81"/>
    </row>
    <row r="90" spans="1:12" x14ac:dyDescent="0.25">
      <c r="A90" s="161" t="s">
        <v>147</v>
      </c>
      <c r="B90" s="167" t="s">
        <v>147</v>
      </c>
      <c r="C90" s="168">
        <f t="shared" ref="C90" si="28">C82-SUM(C83:C89)</f>
        <v>240780</v>
      </c>
      <c r="D90" s="168">
        <f t="shared" ref="D90:H90" si="29">D82-SUM(D83:D89)</f>
        <v>71220</v>
      </c>
      <c r="E90" s="168">
        <f t="shared" si="29"/>
        <v>341865</v>
      </c>
      <c r="F90" s="168">
        <f t="shared" si="29"/>
        <v>464775</v>
      </c>
      <c r="G90" s="168">
        <f t="shared" si="29"/>
        <v>539949</v>
      </c>
      <c r="H90" s="168">
        <f t="shared" si="29"/>
        <v>578460</v>
      </c>
      <c r="I90" s="169">
        <f t="shared" si="26"/>
        <v>7.1323402765816724E-2</v>
      </c>
      <c r="J90" s="168">
        <f>H90-G90</f>
        <v>38511</v>
      </c>
      <c r="K90" s="169">
        <f t="shared" si="27"/>
        <v>3.4059319009099087E-2</v>
      </c>
      <c r="L90" s="81"/>
    </row>
    <row r="91" spans="1:12" s="145" customFormat="1" x14ac:dyDescent="0.25">
      <c r="A91" s="161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70</v>
      </c>
      <c r="C92" s="175">
        <v>33659</v>
      </c>
      <c r="D92" s="175">
        <v>26038</v>
      </c>
      <c r="E92" s="175">
        <v>69048</v>
      </c>
      <c r="F92" s="175">
        <v>80076</v>
      </c>
      <c r="G92" s="175">
        <v>81078</v>
      </c>
      <c r="H92" s="175">
        <v>78508</v>
      </c>
      <c r="I92" s="176">
        <f>IFERROR(H92/G92-1,"-")</f>
        <v>-3.169787118577172E-2</v>
      </c>
      <c r="J92" s="175">
        <f>H92-G92</f>
        <v>-2570</v>
      </c>
      <c r="K92" s="176">
        <f>H92/H$8</f>
        <v>4.6224959664736562E-3</v>
      </c>
      <c r="L92" s="81"/>
    </row>
    <row r="93" spans="1:12" x14ac:dyDescent="0.25">
      <c r="A93" s="161" t="s">
        <v>98</v>
      </c>
      <c r="B93" s="158" t="s">
        <v>99</v>
      </c>
      <c r="C93" s="159">
        <v>13378</v>
      </c>
      <c r="D93" s="159">
        <v>13231</v>
      </c>
      <c r="E93" s="159">
        <v>33904</v>
      </c>
      <c r="F93" s="159">
        <v>37789</v>
      </c>
      <c r="G93" s="159">
        <v>32863</v>
      </c>
      <c r="H93" s="159">
        <v>34589</v>
      </c>
      <c r="I93" s="160">
        <f>IFERROR(H93/G93-1,"-")</f>
        <v>5.2521072330584451E-2</v>
      </c>
      <c r="J93" s="159">
        <f t="shared" ref="J93:J103" si="30">H93-G93</f>
        <v>1726</v>
      </c>
      <c r="K93" s="160">
        <f>H93/H$8</f>
        <v>2.0365760557440938E-3</v>
      </c>
      <c r="L93" s="81"/>
    </row>
    <row r="94" spans="1:12" x14ac:dyDescent="0.25">
      <c r="A94" s="161" t="s">
        <v>105</v>
      </c>
      <c r="B94" s="162" t="s">
        <v>105</v>
      </c>
      <c r="C94" s="163">
        <v>6425</v>
      </c>
      <c r="D94" s="163">
        <v>7411</v>
      </c>
      <c r="E94" s="163">
        <v>15076</v>
      </c>
      <c r="F94" s="163">
        <v>9333</v>
      </c>
      <c r="G94" s="163">
        <v>8218</v>
      </c>
      <c r="H94" s="163">
        <v>11547</v>
      </c>
      <c r="I94" s="164">
        <f>IFERROR(H94/G94-1,"-")</f>
        <v>0.40508639571671945</v>
      </c>
      <c r="J94" s="163">
        <f t="shared" si="30"/>
        <v>3329</v>
      </c>
      <c r="K94" s="164">
        <f>H94/H$8</f>
        <v>6.7987925975532824E-4</v>
      </c>
      <c r="L94" s="81"/>
    </row>
    <row r="95" spans="1:12" x14ac:dyDescent="0.25">
      <c r="A95" s="161" t="s">
        <v>102</v>
      </c>
      <c r="B95" s="162" t="s">
        <v>102</v>
      </c>
      <c r="C95" s="163">
        <v>6953</v>
      </c>
      <c r="D95" s="163">
        <v>5820</v>
      </c>
      <c r="E95" s="163">
        <v>18828</v>
      </c>
      <c r="F95" s="163">
        <v>28456</v>
      </c>
      <c r="G95" s="163">
        <v>24645</v>
      </c>
      <c r="H95" s="163">
        <v>23042</v>
      </c>
      <c r="I95" s="164">
        <f>IFERROR(H95/G95-1,"-")</f>
        <v>-6.504361939541492E-2</v>
      </c>
      <c r="J95" s="163">
        <f t="shared" si="30"/>
        <v>-1603</v>
      </c>
      <c r="K95" s="164">
        <f>H95/H$8</f>
        <v>1.3566967959887653E-3</v>
      </c>
      <c r="L95" s="81"/>
    </row>
    <row r="96" spans="1:12" x14ac:dyDescent="0.25">
      <c r="A96" s="161"/>
      <c r="B96" s="158" t="s">
        <v>109</v>
      </c>
      <c r="C96" s="159">
        <v>20281</v>
      </c>
      <c r="D96" s="159">
        <v>12807</v>
      </c>
      <c r="E96" s="159">
        <v>35144</v>
      </c>
      <c r="F96" s="159">
        <v>42287</v>
      </c>
      <c r="G96" s="159">
        <v>48215</v>
      </c>
      <c r="H96" s="159">
        <v>43919</v>
      </c>
      <c r="I96" s="160">
        <f>IFERROR(H96/G96-1,"-")</f>
        <v>-8.9100902208856136E-2</v>
      </c>
      <c r="J96" s="159">
        <f t="shared" si="30"/>
        <v>-4296</v>
      </c>
      <c r="K96" s="160">
        <f>H96/H$8</f>
        <v>2.5859199107295628E-3</v>
      </c>
      <c r="L96" s="81"/>
    </row>
    <row r="97" spans="1:12" s="57" customFormat="1" x14ac:dyDescent="0.25">
      <c r="A97" s="161"/>
      <c r="B97" s="162" t="s">
        <v>112</v>
      </c>
      <c r="C97" s="163">
        <v>4441</v>
      </c>
      <c r="D97" s="163">
        <v>349</v>
      </c>
      <c r="E97" s="163">
        <v>5018</v>
      </c>
      <c r="F97" s="163">
        <v>6758</v>
      </c>
      <c r="G97" s="163">
        <v>8020</v>
      </c>
      <c r="H97" s="163">
        <v>5925</v>
      </c>
      <c r="I97" s="164">
        <f t="shared" ref="I97:I104" si="31">IFERROR(H97/G97-1,"-")</f>
        <v>-0.26122194513715713</v>
      </c>
      <c r="J97" s="163">
        <f t="shared" si="30"/>
        <v>-2095</v>
      </c>
      <c r="K97" s="164">
        <f t="shared" ref="K97:K104" si="32">H97/H$8</f>
        <v>3.4885984360009698E-4</v>
      </c>
      <c r="L97" s="165"/>
    </row>
    <row r="98" spans="1:12" s="57" customFormat="1" x14ac:dyDescent="0.25">
      <c r="A98" s="161"/>
      <c r="B98" s="162" t="s">
        <v>115</v>
      </c>
      <c r="C98" s="163">
        <v>6467</v>
      </c>
      <c r="D98" s="163">
        <v>3892</v>
      </c>
      <c r="E98" s="163">
        <v>11276</v>
      </c>
      <c r="F98" s="163">
        <v>12995</v>
      </c>
      <c r="G98" s="163">
        <v>14949</v>
      </c>
      <c r="H98" s="163">
        <v>13487</v>
      </c>
      <c r="I98" s="164">
        <f t="shared" si="31"/>
        <v>-9.7799183891899122E-2</v>
      </c>
      <c r="J98" s="163">
        <f t="shared" si="30"/>
        <v>-1462</v>
      </c>
      <c r="K98" s="164">
        <f t="shared" si="32"/>
        <v>7.9410509884126723E-4</v>
      </c>
      <c r="L98" s="165"/>
    </row>
    <row r="99" spans="1:12" x14ac:dyDescent="0.25">
      <c r="A99" s="161"/>
      <c r="B99" s="162" t="s">
        <v>118</v>
      </c>
      <c r="C99" s="163">
        <v>2656</v>
      </c>
      <c r="D99" s="163">
        <v>3536</v>
      </c>
      <c r="E99" s="163">
        <v>4174</v>
      </c>
      <c r="F99" s="163">
        <v>4919</v>
      </c>
      <c r="G99" s="163">
        <v>5636</v>
      </c>
      <c r="H99" s="163">
        <v>5180</v>
      </c>
      <c r="I99" s="164">
        <f t="shared" si="31"/>
        <v>-8.0908445706174614E-2</v>
      </c>
      <c r="J99" s="163">
        <f t="shared" si="30"/>
        <v>-456</v>
      </c>
      <c r="K99" s="164">
        <f t="shared" si="32"/>
        <v>3.0499476621915654E-4</v>
      </c>
      <c r="L99" s="81"/>
    </row>
    <row r="100" spans="1:12" x14ac:dyDescent="0.25">
      <c r="A100" s="161"/>
      <c r="B100" s="162" t="s">
        <v>125</v>
      </c>
      <c r="C100" s="163">
        <v>839</v>
      </c>
      <c r="D100" s="163">
        <v>228</v>
      </c>
      <c r="E100" s="163">
        <v>2565</v>
      </c>
      <c r="F100" s="163">
        <v>2147</v>
      </c>
      <c r="G100" s="163">
        <v>2688</v>
      </c>
      <c r="H100" s="163">
        <v>1787</v>
      </c>
      <c r="I100" s="164">
        <f t="shared" si="31"/>
        <v>-0.33519345238095233</v>
      </c>
      <c r="J100" s="163">
        <f t="shared" si="30"/>
        <v>-901</v>
      </c>
      <c r="K100" s="164">
        <f t="shared" si="32"/>
        <v>1.0521730641575921E-4</v>
      </c>
      <c r="L100" s="81"/>
    </row>
    <row r="101" spans="1:12" x14ac:dyDescent="0.25">
      <c r="A101" s="161"/>
      <c r="B101" s="162" t="s">
        <v>121</v>
      </c>
      <c r="C101" s="163">
        <v>294</v>
      </c>
      <c r="D101" s="163">
        <v>411</v>
      </c>
      <c r="E101" s="163">
        <v>1072</v>
      </c>
      <c r="F101" s="163">
        <v>875</v>
      </c>
      <c r="G101" s="163">
        <v>1340</v>
      </c>
      <c r="H101" s="163">
        <v>1609</v>
      </c>
      <c r="I101" s="164">
        <f t="shared" si="31"/>
        <v>0.20074626865671652</v>
      </c>
      <c r="J101" s="163">
        <f t="shared" si="30"/>
        <v>269</v>
      </c>
      <c r="K101" s="164">
        <f t="shared" si="32"/>
        <v>9.4736791283131828E-5</v>
      </c>
      <c r="L101" s="81"/>
    </row>
    <row r="102" spans="1:12" x14ac:dyDescent="0.25">
      <c r="A102" s="161"/>
      <c r="B102" s="162" t="s">
        <v>130</v>
      </c>
      <c r="C102" s="163">
        <v>565</v>
      </c>
      <c r="D102" s="163">
        <v>38</v>
      </c>
      <c r="E102" s="163">
        <v>523</v>
      </c>
      <c r="F102" s="163">
        <v>243</v>
      </c>
      <c r="G102" s="163">
        <v>547</v>
      </c>
      <c r="H102" s="163">
        <v>310</v>
      </c>
      <c r="I102" s="164">
        <f t="shared" si="31"/>
        <v>-0.43327239488116998</v>
      </c>
      <c r="J102" s="163">
        <f t="shared" si="30"/>
        <v>-237</v>
      </c>
      <c r="K102" s="164">
        <f t="shared" si="32"/>
        <v>1.8252582534351066E-5</v>
      </c>
      <c r="L102" s="81"/>
    </row>
    <row r="103" spans="1:12" x14ac:dyDescent="0.25">
      <c r="A103" s="161" t="s">
        <v>146</v>
      </c>
      <c r="B103" s="162" t="s">
        <v>133</v>
      </c>
      <c r="C103" s="163">
        <v>210</v>
      </c>
      <c r="D103" s="163">
        <v>111</v>
      </c>
      <c r="E103" s="163">
        <v>217</v>
      </c>
      <c r="F103" s="163">
        <v>577</v>
      </c>
      <c r="G103" s="163">
        <v>822</v>
      </c>
      <c r="H103" s="163">
        <v>433</v>
      </c>
      <c r="I103" s="164">
        <f t="shared" si="31"/>
        <v>-0.47323600973236013</v>
      </c>
      <c r="J103" s="163">
        <f t="shared" si="30"/>
        <v>-389</v>
      </c>
      <c r="K103" s="164">
        <f t="shared" si="32"/>
        <v>2.5494736249593586E-5</v>
      </c>
      <c r="L103" s="81"/>
    </row>
    <row r="104" spans="1:12" x14ac:dyDescent="0.25">
      <c r="A104" s="161" t="s">
        <v>147</v>
      </c>
      <c r="B104" s="167" t="s">
        <v>147</v>
      </c>
      <c r="C104" s="168">
        <f t="shared" ref="C104" si="33">C96-SUM(C97:C103)</f>
        <v>4809</v>
      </c>
      <c r="D104" s="168">
        <f t="shared" ref="D104:H104" si="34">D96-SUM(D97:D103)</f>
        <v>4242</v>
      </c>
      <c r="E104" s="168">
        <f t="shared" si="34"/>
        <v>10299</v>
      </c>
      <c r="F104" s="168">
        <f t="shared" si="34"/>
        <v>13773</v>
      </c>
      <c r="G104" s="168">
        <f t="shared" si="34"/>
        <v>14213</v>
      </c>
      <c r="H104" s="168">
        <f t="shared" si="34"/>
        <v>15188</v>
      </c>
      <c r="I104" s="169">
        <f t="shared" si="31"/>
        <v>6.859916977415037E-2</v>
      </c>
      <c r="J104" s="168">
        <f>H104-G104</f>
        <v>975</v>
      </c>
      <c r="K104" s="169">
        <f t="shared" si="32"/>
        <v>8.9425878558620643E-4</v>
      </c>
      <c r="L104" s="81"/>
    </row>
    <row r="105" spans="1:12" s="145" customFormat="1" x14ac:dyDescent="0.25">
      <c r="A105" s="161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70</v>
      </c>
      <c r="C106" s="175">
        <v>248643</v>
      </c>
      <c r="D106" s="175">
        <v>197056</v>
      </c>
      <c r="E106" s="175">
        <v>616496</v>
      </c>
      <c r="F106" s="175">
        <v>677250</v>
      </c>
      <c r="G106" s="175">
        <v>706701</v>
      </c>
      <c r="H106" s="175">
        <v>709471</v>
      </c>
      <c r="I106" s="176">
        <f>IFERROR(H106/G106-1,"-")</f>
        <v>3.9196208863436777E-3</v>
      </c>
      <c r="J106" s="175">
        <f>H106-G106</f>
        <v>2770</v>
      </c>
      <c r="K106" s="176">
        <f>H106/H$8</f>
        <v>4.1773154784608336E-2</v>
      </c>
      <c r="L106" s="81"/>
    </row>
    <row r="107" spans="1:12" x14ac:dyDescent="0.25">
      <c r="A107" s="161" t="s">
        <v>98</v>
      </c>
      <c r="B107" s="158" t="s">
        <v>99</v>
      </c>
      <c r="C107" s="159">
        <v>42776</v>
      </c>
      <c r="D107" s="159">
        <v>69110</v>
      </c>
      <c r="E107" s="159">
        <v>72454</v>
      </c>
      <c r="F107" s="159">
        <v>92875</v>
      </c>
      <c r="G107" s="159">
        <v>92141</v>
      </c>
      <c r="H107" s="159">
        <v>98264</v>
      </c>
      <c r="I107" s="160">
        <f>IFERROR(H107/G107-1,"-")</f>
        <v>6.6452502143454106E-2</v>
      </c>
      <c r="J107" s="159">
        <f t="shared" ref="J107:J117" si="35">H107-G107</f>
        <v>6123</v>
      </c>
      <c r="K107" s="160">
        <f>H107/H$8</f>
        <v>5.7857153875983001E-3</v>
      </c>
      <c r="L107" s="81"/>
    </row>
    <row r="108" spans="1:12" x14ac:dyDescent="0.25">
      <c r="A108" s="161" t="s">
        <v>105</v>
      </c>
      <c r="B108" s="162" t="s">
        <v>105</v>
      </c>
      <c r="C108" s="163">
        <v>3635</v>
      </c>
      <c r="D108" s="163">
        <v>51412</v>
      </c>
      <c r="E108" s="163">
        <v>28398</v>
      </c>
      <c r="F108" s="163">
        <v>27771</v>
      </c>
      <c r="G108" s="163">
        <v>20310</v>
      </c>
      <c r="H108" s="163">
        <v>33988</v>
      </c>
      <c r="I108" s="164">
        <f>IFERROR(H108/G108-1,"-")</f>
        <v>0.67346134908911859</v>
      </c>
      <c r="J108" s="163">
        <f t="shared" si="35"/>
        <v>13678</v>
      </c>
      <c r="K108" s="164">
        <f>H108/H$8</f>
        <v>2.0011895973468517E-3</v>
      </c>
      <c r="L108" s="81"/>
    </row>
    <row r="109" spans="1:12" x14ac:dyDescent="0.25">
      <c r="A109" s="161" t="s">
        <v>102</v>
      </c>
      <c r="B109" s="162" t="s">
        <v>102</v>
      </c>
      <c r="C109" s="163">
        <v>39141</v>
      </c>
      <c r="D109" s="163">
        <v>17698</v>
      </c>
      <c r="E109" s="163">
        <v>44056</v>
      </c>
      <c r="F109" s="163">
        <v>65104</v>
      </c>
      <c r="G109" s="163">
        <v>71831</v>
      </c>
      <c r="H109" s="163">
        <v>64276</v>
      </c>
      <c r="I109" s="164">
        <f>IFERROR(H109/G109-1,"-")</f>
        <v>-0.1051774303573666</v>
      </c>
      <c r="J109" s="163">
        <f t="shared" si="35"/>
        <v>-7555</v>
      </c>
      <c r="K109" s="164">
        <f>H109/H$8</f>
        <v>3.7845257902514489E-3</v>
      </c>
      <c r="L109" s="81"/>
    </row>
    <row r="110" spans="1:12" x14ac:dyDescent="0.25">
      <c r="A110" s="161"/>
      <c r="B110" s="158" t="s">
        <v>109</v>
      </c>
      <c r="C110" s="159">
        <v>205867</v>
      </c>
      <c r="D110" s="159">
        <v>127946</v>
      </c>
      <c r="E110" s="159">
        <v>544042</v>
      </c>
      <c r="F110" s="159">
        <v>584375</v>
      </c>
      <c r="G110" s="159">
        <v>614560</v>
      </c>
      <c r="H110" s="159">
        <v>611207</v>
      </c>
      <c r="I110" s="160">
        <f>IFERROR(H110/G110-1,"-")</f>
        <v>-5.4559359541785923E-3</v>
      </c>
      <c r="J110" s="159">
        <f t="shared" si="35"/>
        <v>-3353</v>
      </c>
      <c r="K110" s="160">
        <f>H110/H$8</f>
        <v>3.5987439397010039E-2</v>
      </c>
      <c r="L110" s="81"/>
    </row>
    <row r="111" spans="1:12" s="57" customFormat="1" x14ac:dyDescent="0.25">
      <c r="A111" s="161"/>
      <c r="B111" s="162" t="s">
        <v>112</v>
      </c>
      <c r="C111" s="163">
        <v>117809</v>
      </c>
      <c r="D111" s="163">
        <v>27862</v>
      </c>
      <c r="E111" s="163">
        <v>330861</v>
      </c>
      <c r="F111" s="163">
        <v>355701</v>
      </c>
      <c r="G111" s="163">
        <v>361764</v>
      </c>
      <c r="H111" s="163">
        <v>342110</v>
      </c>
      <c r="I111" s="164">
        <f t="shared" ref="I111:I118" si="36">IFERROR(H111/G111-1,"-")</f>
        <v>-5.4328236087615167E-2</v>
      </c>
      <c r="J111" s="163">
        <f t="shared" si="35"/>
        <v>-19654</v>
      </c>
      <c r="K111" s="164">
        <f t="shared" ref="K111:K118" si="37">H111/H$8</f>
        <v>2.014319680911885E-2</v>
      </c>
      <c r="L111" s="165"/>
    </row>
    <row r="112" spans="1:12" s="57" customFormat="1" x14ac:dyDescent="0.25">
      <c r="A112" s="161"/>
      <c r="B112" s="162" t="s">
        <v>115</v>
      </c>
      <c r="C112" s="163">
        <v>14803</v>
      </c>
      <c r="D112" s="163">
        <v>27807</v>
      </c>
      <c r="E112" s="163">
        <v>24707</v>
      </c>
      <c r="F112" s="163">
        <v>34456</v>
      </c>
      <c r="G112" s="163">
        <v>29435</v>
      </c>
      <c r="H112" s="163">
        <v>35964</v>
      </c>
      <c r="I112" s="164">
        <f t="shared" si="36"/>
        <v>0.22181076949210121</v>
      </c>
      <c r="J112" s="163">
        <f t="shared" si="35"/>
        <v>6529</v>
      </c>
      <c r="K112" s="164">
        <f t="shared" si="37"/>
        <v>2.1175350911787154E-3</v>
      </c>
      <c r="L112" s="165"/>
    </row>
    <row r="113" spans="1:12" x14ac:dyDescent="0.25">
      <c r="A113" s="161"/>
      <c r="B113" s="162" t="s">
        <v>118</v>
      </c>
      <c r="C113" s="163">
        <v>7410</v>
      </c>
      <c r="D113" s="163">
        <v>26721</v>
      </c>
      <c r="E113" s="163">
        <v>31578</v>
      </c>
      <c r="F113" s="163">
        <v>44537</v>
      </c>
      <c r="G113" s="163">
        <v>36150</v>
      </c>
      <c r="H113" s="163">
        <v>55668</v>
      </c>
      <c r="I113" s="164">
        <f t="shared" si="36"/>
        <v>0.53991701244813273</v>
      </c>
      <c r="J113" s="163">
        <f t="shared" si="35"/>
        <v>19518</v>
      </c>
      <c r="K113" s="164">
        <f t="shared" si="37"/>
        <v>3.2776927887814681E-3</v>
      </c>
      <c r="L113" s="81"/>
    </row>
    <row r="114" spans="1:12" x14ac:dyDescent="0.25">
      <c r="A114" s="161"/>
      <c r="B114" s="162" t="s">
        <v>125</v>
      </c>
      <c r="C114" s="163">
        <v>4179</v>
      </c>
      <c r="D114" s="163">
        <v>6028</v>
      </c>
      <c r="E114" s="163">
        <v>24518</v>
      </c>
      <c r="F114" s="163">
        <v>18718</v>
      </c>
      <c r="G114" s="163">
        <v>22104</v>
      </c>
      <c r="H114" s="163">
        <v>21396</v>
      </c>
      <c r="I114" s="164">
        <f t="shared" si="36"/>
        <v>-3.2030401737242142E-2</v>
      </c>
      <c r="J114" s="163">
        <f t="shared" si="35"/>
        <v>-708</v>
      </c>
      <c r="K114" s="164">
        <f t="shared" si="37"/>
        <v>1.2597814706612109E-3</v>
      </c>
      <c r="L114" s="81"/>
    </row>
    <row r="115" spans="1:12" x14ac:dyDescent="0.25">
      <c r="A115" s="161"/>
      <c r="B115" s="162" t="s">
        <v>121</v>
      </c>
      <c r="C115" s="163">
        <v>5827</v>
      </c>
      <c r="D115" s="163">
        <v>9975</v>
      </c>
      <c r="E115" s="163">
        <v>22305</v>
      </c>
      <c r="F115" s="163">
        <v>16523</v>
      </c>
      <c r="G115" s="163">
        <v>16190</v>
      </c>
      <c r="H115" s="163">
        <v>17300</v>
      </c>
      <c r="I115" s="164">
        <f t="shared" si="36"/>
        <v>6.8560840024706637E-2</v>
      </c>
      <c r="J115" s="163">
        <f t="shared" si="35"/>
        <v>1110</v>
      </c>
      <c r="K115" s="164">
        <f t="shared" si="37"/>
        <v>1.0186118640137852E-3</v>
      </c>
      <c r="L115" s="81"/>
    </row>
    <row r="116" spans="1:12" x14ac:dyDescent="0.25">
      <c r="A116" s="161"/>
      <c r="B116" s="162" t="s">
        <v>130</v>
      </c>
      <c r="C116" s="163">
        <v>2277</v>
      </c>
      <c r="D116" s="163">
        <v>53</v>
      </c>
      <c r="E116" s="163">
        <v>3482</v>
      </c>
      <c r="F116" s="163">
        <v>5193</v>
      </c>
      <c r="G116" s="163">
        <v>9754</v>
      </c>
      <c r="H116" s="163">
        <v>5843</v>
      </c>
      <c r="I116" s="164">
        <f t="shared" si="36"/>
        <v>-0.40096370719704733</v>
      </c>
      <c r="J116" s="163">
        <f t="shared" si="35"/>
        <v>-3911</v>
      </c>
      <c r="K116" s="164">
        <f t="shared" si="37"/>
        <v>3.4403174112326862E-4</v>
      </c>
      <c r="L116" s="81"/>
    </row>
    <row r="117" spans="1:12" x14ac:dyDescent="0.25">
      <c r="A117" s="161" t="s">
        <v>146</v>
      </c>
      <c r="B117" s="162" t="s">
        <v>133</v>
      </c>
      <c r="C117" s="163">
        <v>7210</v>
      </c>
      <c r="D117" s="163">
        <v>97</v>
      </c>
      <c r="E117" s="163">
        <v>5216</v>
      </c>
      <c r="F117" s="163">
        <v>4173</v>
      </c>
      <c r="G117" s="163">
        <v>8486</v>
      </c>
      <c r="H117" s="163">
        <v>4916</v>
      </c>
      <c r="I117" s="164">
        <f t="shared" si="36"/>
        <v>-0.42069290596276221</v>
      </c>
      <c r="J117" s="163">
        <f t="shared" si="35"/>
        <v>-3570</v>
      </c>
      <c r="K117" s="164">
        <f t="shared" si="37"/>
        <v>2.8945063141570918E-4</v>
      </c>
      <c r="L117" s="81"/>
    </row>
    <row r="118" spans="1:12" x14ac:dyDescent="0.25">
      <c r="A118" s="161" t="s">
        <v>147</v>
      </c>
      <c r="B118" s="167" t="s">
        <v>147</v>
      </c>
      <c r="C118" s="168">
        <f t="shared" ref="C118" si="38">C110-SUM(C111:C117)</f>
        <v>46352</v>
      </c>
      <c r="D118" s="168">
        <f t="shared" ref="D118:H118" si="39">D110-SUM(D111:D117)</f>
        <v>29403</v>
      </c>
      <c r="E118" s="168">
        <f t="shared" si="39"/>
        <v>101375</v>
      </c>
      <c r="F118" s="168">
        <f t="shared" si="39"/>
        <v>105074</v>
      </c>
      <c r="G118" s="168">
        <f t="shared" si="39"/>
        <v>130677</v>
      </c>
      <c r="H118" s="168">
        <f t="shared" si="39"/>
        <v>128010</v>
      </c>
      <c r="I118" s="169">
        <f t="shared" si="36"/>
        <v>-2.0409100300741501E-2</v>
      </c>
      <c r="J118" s="168">
        <f>H118-G118</f>
        <v>-2667</v>
      </c>
      <c r="K118" s="169">
        <f t="shared" si="37"/>
        <v>7.5371390007170323E-3</v>
      </c>
      <c r="L118" s="81"/>
    </row>
    <row r="119" spans="1:12" s="145" customFormat="1" x14ac:dyDescent="0.25">
      <c r="A119" s="161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70</v>
      </c>
      <c r="C120" s="175">
        <v>118261</v>
      </c>
      <c r="D120" s="175">
        <v>116916</v>
      </c>
      <c r="E120" s="175">
        <v>257944</v>
      </c>
      <c r="F120" s="175">
        <v>294093</v>
      </c>
      <c r="G120" s="175">
        <v>301774</v>
      </c>
      <c r="H120" s="175">
        <v>301669</v>
      </c>
      <c r="I120" s="176">
        <f>IFERROR(H120/G120-1,"-")</f>
        <v>-3.4794250001657367E-4</v>
      </c>
      <c r="J120" s="175">
        <f>H120-G120</f>
        <v>-105</v>
      </c>
      <c r="K120" s="176">
        <f>H120/H$8</f>
        <v>1.7762059098565007E-2</v>
      </c>
      <c r="L120" s="81"/>
    </row>
    <row r="121" spans="1:12" x14ac:dyDescent="0.25">
      <c r="A121" s="161" t="s">
        <v>98</v>
      </c>
      <c r="B121" s="158" t="s">
        <v>99</v>
      </c>
      <c r="C121" s="159">
        <v>50965</v>
      </c>
      <c r="D121" s="159">
        <v>71639</v>
      </c>
      <c r="E121" s="159">
        <v>127914</v>
      </c>
      <c r="F121" s="159">
        <v>154628</v>
      </c>
      <c r="G121" s="159">
        <v>151013</v>
      </c>
      <c r="H121" s="159">
        <v>166691</v>
      </c>
      <c r="I121" s="160">
        <f>IFERROR(H121/G121-1,"-")</f>
        <v>0.10381887652056454</v>
      </c>
      <c r="J121" s="159">
        <f t="shared" ref="J121:J131" si="40">H121-G121</f>
        <v>15678</v>
      </c>
      <c r="K121" s="160">
        <f>H121/H$8</f>
        <v>9.8146491459145599E-3</v>
      </c>
      <c r="L121" s="81"/>
    </row>
    <row r="122" spans="1:12" x14ac:dyDescent="0.25">
      <c r="A122" s="161" t="s">
        <v>105</v>
      </c>
      <c r="B122" s="162" t="s">
        <v>105</v>
      </c>
      <c r="C122" s="163">
        <v>23473</v>
      </c>
      <c r="D122" s="163">
        <v>34847</v>
      </c>
      <c r="E122" s="163">
        <v>58276</v>
      </c>
      <c r="F122" s="163">
        <v>65154</v>
      </c>
      <c r="G122" s="163">
        <v>61289</v>
      </c>
      <c r="H122" s="163">
        <v>74048</v>
      </c>
      <c r="I122" s="164">
        <f>IFERROR(H122/G122-1,"-")</f>
        <v>0.20817765014929268</v>
      </c>
      <c r="J122" s="163">
        <f t="shared" si="40"/>
        <v>12759</v>
      </c>
      <c r="K122" s="164">
        <f>H122/H$8</f>
        <v>4.3598942951729924E-3</v>
      </c>
      <c r="L122" s="81"/>
    </row>
    <row r="123" spans="1:12" x14ac:dyDescent="0.25">
      <c r="A123" s="161" t="s">
        <v>102</v>
      </c>
      <c r="B123" s="162" t="s">
        <v>102</v>
      </c>
      <c r="C123" s="163">
        <v>27492</v>
      </c>
      <c r="D123" s="163">
        <v>36792</v>
      </c>
      <c r="E123" s="163">
        <v>69638</v>
      </c>
      <c r="F123" s="163">
        <v>89474</v>
      </c>
      <c r="G123" s="163">
        <v>89724</v>
      </c>
      <c r="H123" s="163">
        <v>92643</v>
      </c>
      <c r="I123" s="164">
        <f>IFERROR(H123/G123-1,"-")</f>
        <v>3.2533101511301288E-2</v>
      </c>
      <c r="J123" s="163">
        <f t="shared" si="40"/>
        <v>2919</v>
      </c>
      <c r="K123" s="164">
        <f>H123/H$8</f>
        <v>5.4547548507415675E-3</v>
      </c>
      <c r="L123" s="81"/>
    </row>
    <row r="124" spans="1:12" x14ac:dyDescent="0.25">
      <c r="A124" s="161"/>
      <c r="B124" s="158" t="s">
        <v>109</v>
      </c>
      <c r="C124" s="159">
        <v>67296</v>
      </c>
      <c r="D124" s="159">
        <v>45277</v>
      </c>
      <c r="E124" s="159">
        <v>130030</v>
      </c>
      <c r="F124" s="159">
        <v>139465</v>
      </c>
      <c r="G124" s="159">
        <v>150761</v>
      </c>
      <c r="H124" s="159">
        <v>134978</v>
      </c>
      <c r="I124" s="160">
        <f>IFERROR(H124/G124-1,"-")</f>
        <v>-0.10468887842346497</v>
      </c>
      <c r="J124" s="159">
        <f t="shared" si="40"/>
        <v>-15783</v>
      </c>
      <c r="K124" s="160">
        <f>H124/H$8</f>
        <v>7.9474099526504454E-3</v>
      </c>
      <c r="L124" s="81"/>
    </row>
    <row r="125" spans="1:12" s="57" customFormat="1" x14ac:dyDescent="0.25">
      <c r="A125" s="161"/>
      <c r="B125" s="162" t="s">
        <v>112</v>
      </c>
      <c r="C125" s="163">
        <v>8916</v>
      </c>
      <c r="D125" s="163">
        <v>1857</v>
      </c>
      <c r="E125" s="163">
        <v>16908</v>
      </c>
      <c r="F125" s="163">
        <v>17121</v>
      </c>
      <c r="G125" s="163">
        <v>21680</v>
      </c>
      <c r="H125" s="163">
        <v>16383</v>
      </c>
      <c r="I125" s="164">
        <f t="shared" ref="I125:I132" si="41">IFERROR(H125/G125-1,"-")</f>
        <v>-0.24432656826568266</v>
      </c>
      <c r="J125" s="163">
        <f t="shared" si="40"/>
        <v>-5297</v>
      </c>
      <c r="K125" s="164">
        <f t="shared" ref="K125:K132" si="42">H125/H$8</f>
        <v>9.6461954729120487E-4</v>
      </c>
      <c r="L125" s="165"/>
    </row>
    <row r="126" spans="1:12" s="57" customFormat="1" x14ac:dyDescent="0.25">
      <c r="A126" s="161"/>
      <c r="B126" s="162" t="s">
        <v>115</v>
      </c>
      <c r="C126" s="163">
        <v>8926</v>
      </c>
      <c r="D126" s="163">
        <v>4845</v>
      </c>
      <c r="E126" s="163">
        <v>16067</v>
      </c>
      <c r="F126" s="163">
        <v>22538</v>
      </c>
      <c r="G126" s="163">
        <v>22392</v>
      </c>
      <c r="H126" s="163">
        <v>21635</v>
      </c>
      <c r="I126" s="164">
        <f t="shared" si="41"/>
        <v>-3.3806716684530169E-2</v>
      </c>
      <c r="J126" s="163">
        <f t="shared" si="40"/>
        <v>-757</v>
      </c>
      <c r="K126" s="164">
        <f t="shared" si="42"/>
        <v>1.2738536230022107E-3</v>
      </c>
      <c r="L126" s="165"/>
    </row>
    <row r="127" spans="1:12" x14ac:dyDescent="0.25">
      <c r="A127" s="161"/>
      <c r="B127" s="162" t="s">
        <v>118</v>
      </c>
      <c r="C127" s="163">
        <v>4918</v>
      </c>
      <c r="D127" s="163">
        <v>6774</v>
      </c>
      <c r="E127" s="163">
        <v>11413</v>
      </c>
      <c r="F127" s="163">
        <v>13936</v>
      </c>
      <c r="G127" s="163">
        <v>12912</v>
      </c>
      <c r="H127" s="163">
        <v>10908</v>
      </c>
      <c r="I127" s="164">
        <f t="shared" si="41"/>
        <v>-0.15520446096654272</v>
      </c>
      <c r="J127" s="163">
        <f t="shared" si="40"/>
        <v>-2004</v>
      </c>
      <c r="K127" s="164">
        <f t="shared" si="42"/>
        <v>6.4225538801516589E-4</v>
      </c>
      <c r="L127" s="81"/>
    </row>
    <row r="128" spans="1:12" x14ac:dyDescent="0.25">
      <c r="A128" s="161"/>
      <c r="B128" s="162" t="s">
        <v>125</v>
      </c>
      <c r="C128" s="163">
        <v>1311</v>
      </c>
      <c r="D128" s="163">
        <v>640</v>
      </c>
      <c r="E128" s="163">
        <v>3239</v>
      </c>
      <c r="F128" s="163">
        <v>3269</v>
      </c>
      <c r="G128" s="163">
        <v>3704</v>
      </c>
      <c r="H128" s="163">
        <v>3821</v>
      </c>
      <c r="I128" s="164">
        <f t="shared" si="41"/>
        <v>3.1587473002159916E-2</v>
      </c>
      <c r="J128" s="163">
        <f t="shared" si="40"/>
        <v>117</v>
      </c>
      <c r="K128" s="164">
        <f t="shared" si="42"/>
        <v>2.2497779956050137E-4</v>
      </c>
      <c r="L128" s="81"/>
    </row>
    <row r="129" spans="1:12" x14ac:dyDescent="0.25">
      <c r="A129" s="161"/>
      <c r="B129" s="162" t="s">
        <v>121</v>
      </c>
      <c r="C129" s="163">
        <v>1120</v>
      </c>
      <c r="D129" s="163">
        <v>643</v>
      </c>
      <c r="E129" s="163">
        <v>2327</v>
      </c>
      <c r="F129" s="163">
        <v>2889</v>
      </c>
      <c r="G129" s="163">
        <v>2976</v>
      </c>
      <c r="H129" s="163">
        <v>2890</v>
      </c>
      <c r="I129" s="164">
        <f t="shared" si="41"/>
        <v>-2.8897849462365621E-2</v>
      </c>
      <c r="J129" s="163">
        <f t="shared" si="40"/>
        <v>-86</v>
      </c>
      <c r="K129" s="164">
        <f t="shared" si="42"/>
        <v>1.7016117265895026E-4</v>
      </c>
      <c r="L129" s="81"/>
    </row>
    <row r="130" spans="1:12" x14ac:dyDescent="0.25">
      <c r="A130" s="161"/>
      <c r="B130" s="162" t="s">
        <v>130</v>
      </c>
      <c r="C130" s="163">
        <v>1580</v>
      </c>
      <c r="D130" s="163">
        <v>70</v>
      </c>
      <c r="E130" s="163">
        <v>1460</v>
      </c>
      <c r="F130" s="163">
        <v>1881</v>
      </c>
      <c r="G130" s="163">
        <v>2514</v>
      </c>
      <c r="H130" s="163">
        <v>1669</v>
      </c>
      <c r="I130" s="164">
        <f t="shared" si="41"/>
        <v>-0.3361177406523469</v>
      </c>
      <c r="J130" s="163">
        <f t="shared" si="40"/>
        <v>-845</v>
      </c>
      <c r="K130" s="164">
        <f t="shared" si="42"/>
        <v>9.8269549193006221E-5</v>
      </c>
      <c r="L130" s="81"/>
    </row>
    <row r="131" spans="1:12" x14ac:dyDescent="0.25">
      <c r="A131" s="161" t="s">
        <v>146</v>
      </c>
      <c r="B131" s="162" t="s">
        <v>133</v>
      </c>
      <c r="C131" s="163">
        <v>1898</v>
      </c>
      <c r="D131" s="163">
        <v>319</v>
      </c>
      <c r="E131" s="163">
        <v>2371</v>
      </c>
      <c r="F131" s="163">
        <v>2821</v>
      </c>
      <c r="G131" s="163">
        <v>3103</v>
      </c>
      <c r="H131" s="163">
        <v>2618</v>
      </c>
      <c r="I131" s="164">
        <f t="shared" si="41"/>
        <v>-0.15630035449564939</v>
      </c>
      <c r="J131" s="163">
        <f t="shared" si="40"/>
        <v>-485</v>
      </c>
      <c r="K131" s="164">
        <f t="shared" si="42"/>
        <v>1.5414600346751964E-4</v>
      </c>
      <c r="L131" s="81"/>
    </row>
    <row r="132" spans="1:12" x14ac:dyDescent="0.25">
      <c r="A132" s="161" t="s">
        <v>147</v>
      </c>
      <c r="B132" s="167" t="s">
        <v>147</v>
      </c>
      <c r="C132" s="168">
        <f t="shared" ref="C132" si="43">C124-SUM(C125:C131)</f>
        <v>38627</v>
      </c>
      <c r="D132" s="168">
        <f t="shared" ref="D132:H132" si="44">D124-SUM(D125:D131)</f>
        <v>30129</v>
      </c>
      <c r="E132" s="168">
        <f t="shared" si="44"/>
        <v>76245</v>
      </c>
      <c r="F132" s="168">
        <f t="shared" si="44"/>
        <v>75010</v>
      </c>
      <c r="G132" s="168">
        <f t="shared" si="44"/>
        <v>81480</v>
      </c>
      <c r="H132" s="168">
        <f t="shared" si="44"/>
        <v>75054</v>
      </c>
      <c r="I132" s="169">
        <f t="shared" si="41"/>
        <v>-7.8865979381443352E-2</v>
      </c>
      <c r="J132" s="168">
        <f>H132-G132</f>
        <v>-6426</v>
      </c>
      <c r="K132" s="169">
        <f t="shared" si="42"/>
        <v>4.4191268694618868E-3</v>
      </c>
      <c r="L132" s="81"/>
    </row>
    <row r="133" spans="1:12" s="145" customFormat="1" x14ac:dyDescent="0.25">
      <c r="A133" s="161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70</v>
      </c>
      <c r="C134" s="175">
        <v>412691</v>
      </c>
      <c r="D134" s="175">
        <v>132161</v>
      </c>
      <c r="E134" s="175">
        <v>815705</v>
      </c>
      <c r="F134" s="175">
        <v>894003</v>
      </c>
      <c r="G134" s="175">
        <v>988736</v>
      </c>
      <c r="H134" s="175">
        <v>963996</v>
      </c>
      <c r="I134" s="176">
        <f>IFERROR(H134/G134-1,"-")</f>
        <v>-2.5021846074179566E-2</v>
      </c>
      <c r="J134" s="175">
        <f>H134-G134</f>
        <v>-24740</v>
      </c>
      <c r="K134" s="176">
        <f>H134/H$8</f>
        <v>5.6759408234788034E-2</v>
      </c>
      <c r="L134" s="81"/>
    </row>
    <row r="135" spans="1:12" x14ac:dyDescent="0.25">
      <c r="A135" s="161" t="s">
        <v>98</v>
      </c>
      <c r="B135" s="158" t="s">
        <v>99</v>
      </c>
      <c r="C135" s="159">
        <v>9152</v>
      </c>
      <c r="D135" s="159">
        <v>49027</v>
      </c>
      <c r="E135" s="159">
        <v>36395</v>
      </c>
      <c r="F135" s="159">
        <v>49948</v>
      </c>
      <c r="G135" s="159">
        <v>36539</v>
      </c>
      <c r="H135" s="159">
        <v>34981</v>
      </c>
      <c r="I135" s="160">
        <f>IFERROR(H135/G135-1,"-")</f>
        <v>-4.2639371630312839E-2</v>
      </c>
      <c r="J135" s="159">
        <f t="shared" ref="J135:J145" si="45">H135-G135</f>
        <v>-1558</v>
      </c>
      <c r="K135" s="160">
        <f>H135/H$8</f>
        <v>2.0596567407552731E-3</v>
      </c>
      <c r="L135" s="81"/>
    </row>
    <row r="136" spans="1:12" x14ac:dyDescent="0.25">
      <c r="A136" s="161" t="s">
        <v>105</v>
      </c>
      <c r="B136" s="162" t="s">
        <v>105</v>
      </c>
      <c r="C136" s="163">
        <v>5032</v>
      </c>
      <c r="D136" s="163">
        <v>36324</v>
      </c>
      <c r="E136" s="163">
        <v>19559</v>
      </c>
      <c r="F136" s="163">
        <v>28534</v>
      </c>
      <c r="G136" s="163">
        <v>18361</v>
      </c>
      <c r="H136" s="163">
        <v>11115</v>
      </c>
      <c r="I136" s="164">
        <f>IFERROR(H136/G136-1,"-")</f>
        <v>-0.39464081477043733</v>
      </c>
      <c r="J136" s="163">
        <f t="shared" si="45"/>
        <v>-7246</v>
      </c>
      <c r="K136" s="164">
        <f>H136/H$8</f>
        <v>6.5444340280423256E-4</v>
      </c>
      <c r="L136" s="81"/>
    </row>
    <row r="137" spans="1:12" x14ac:dyDescent="0.25">
      <c r="A137" s="161" t="s">
        <v>102</v>
      </c>
      <c r="B137" s="162" t="s">
        <v>102</v>
      </c>
      <c r="C137" s="163">
        <v>4120</v>
      </c>
      <c r="D137" s="163">
        <v>12703</v>
      </c>
      <c r="E137" s="163">
        <v>16836</v>
      </c>
      <c r="F137" s="163">
        <v>21414</v>
      </c>
      <c r="G137" s="163">
        <v>18178</v>
      </c>
      <c r="H137" s="163">
        <v>23866</v>
      </c>
      <c r="I137" s="164">
        <f>IFERROR(H137/G137-1,"-")</f>
        <v>0.31290571019914193</v>
      </c>
      <c r="J137" s="163">
        <f t="shared" si="45"/>
        <v>5688</v>
      </c>
      <c r="K137" s="164">
        <f>H137/H$8</f>
        <v>1.4052133379510404E-3</v>
      </c>
      <c r="L137" s="81"/>
    </row>
    <row r="138" spans="1:12" x14ac:dyDescent="0.25">
      <c r="A138" s="161"/>
      <c r="B138" s="158" t="s">
        <v>109</v>
      </c>
      <c r="C138" s="159">
        <v>403539</v>
      </c>
      <c r="D138" s="159">
        <v>83134</v>
      </c>
      <c r="E138" s="159">
        <v>779310</v>
      </c>
      <c r="F138" s="159">
        <v>844055</v>
      </c>
      <c r="G138" s="159">
        <v>952197</v>
      </c>
      <c r="H138" s="159">
        <v>929015</v>
      </c>
      <c r="I138" s="160">
        <f>IFERROR(H138/G138-1,"-")</f>
        <v>-2.4345802391732008E-2</v>
      </c>
      <c r="J138" s="159">
        <f t="shared" si="45"/>
        <v>-23182</v>
      </c>
      <c r="K138" s="160">
        <f>H138/H$8</f>
        <v>5.4699751494032757E-2</v>
      </c>
      <c r="L138" s="81"/>
    </row>
    <row r="139" spans="1:12" s="57" customFormat="1" x14ac:dyDescent="0.25">
      <c r="A139" s="161"/>
      <c r="B139" s="162" t="s">
        <v>112</v>
      </c>
      <c r="C139" s="163">
        <v>198194</v>
      </c>
      <c r="D139" s="163">
        <v>2110</v>
      </c>
      <c r="E139" s="163">
        <v>341843</v>
      </c>
      <c r="F139" s="163">
        <v>331680</v>
      </c>
      <c r="G139" s="163">
        <v>414214</v>
      </c>
      <c r="H139" s="163">
        <v>432280</v>
      </c>
      <c r="I139" s="164">
        <f t="shared" ref="I139:I146" si="46">IFERROR(H139/G139-1,"-")</f>
        <v>4.3615136137358901E-2</v>
      </c>
      <c r="J139" s="163">
        <f t="shared" si="45"/>
        <v>18066</v>
      </c>
      <c r="K139" s="164">
        <f t="shared" ref="K139:K146" si="47">H139/H$8</f>
        <v>2.5452343154675094E-2</v>
      </c>
      <c r="L139" s="165"/>
    </row>
    <row r="140" spans="1:12" s="57" customFormat="1" x14ac:dyDescent="0.25">
      <c r="A140" s="161"/>
      <c r="B140" s="162" t="s">
        <v>115</v>
      </c>
      <c r="C140" s="163">
        <v>25529</v>
      </c>
      <c r="D140" s="163">
        <v>10972</v>
      </c>
      <c r="E140" s="163">
        <v>59149</v>
      </c>
      <c r="F140" s="163">
        <v>85182</v>
      </c>
      <c r="G140" s="163">
        <v>104313</v>
      </c>
      <c r="H140" s="163">
        <v>91210</v>
      </c>
      <c r="I140" s="164">
        <f t="shared" si="46"/>
        <v>-0.12561233978506992</v>
      </c>
      <c r="J140" s="163">
        <f t="shared" si="45"/>
        <v>-13103</v>
      </c>
      <c r="K140" s="164">
        <f t="shared" si="47"/>
        <v>5.3703808159940667E-3</v>
      </c>
      <c r="L140" s="165"/>
    </row>
    <row r="141" spans="1:12" x14ac:dyDescent="0.25">
      <c r="A141" s="161"/>
      <c r="B141" s="162" t="s">
        <v>118</v>
      </c>
      <c r="C141" s="163">
        <v>22867</v>
      </c>
      <c r="D141" s="163">
        <v>23155</v>
      </c>
      <c r="E141" s="163">
        <v>84412</v>
      </c>
      <c r="F141" s="163">
        <v>82450</v>
      </c>
      <c r="G141" s="163">
        <v>90003</v>
      </c>
      <c r="H141" s="163">
        <v>77606</v>
      </c>
      <c r="I141" s="164">
        <f t="shared" si="46"/>
        <v>-0.13773985311600723</v>
      </c>
      <c r="J141" s="163">
        <f t="shared" si="45"/>
        <v>-12397</v>
      </c>
      <c r="K141" s="164">
        <f t="shared" si="47"/>
        <v>4.5693868392285442E-3</v>
      </c>
      <c r="L141" s="81"/>
    </row>
    <row r="142" spans="1:12" x14ac:dyDescent="0.25">
      <c r="A142" s="161"/>
      <c r="B142" s="162" t="s">
        <v>125</v>
      </c>
      <c r="C142" s="163">
        <v>5400</v>
      </c>
      <c r="D142" s="163">
        <v>1081</v>
      </c>
      <c r="E142" s="163">
        <v>28804</v>
      </c>
      <c r="F142" s="163">
        <v>32730</v>
      </c>
      <c r="G142" s="163">
        <v>32642</v>
      </c>
      <c r="H142" s="163">
        <v>24051</v>
      </c>
      <c r="I142" s="164">
        <f t="shared" si="46"/>
        <v>-0.26318853011457632</v>
      </c>
      <c r="J142" s="163">
        <f t="shared" si="45"/>
        <v>-8591</v>
      </c>
      <c r="K142" s="164">
        <f t="shared" si="47"/>
        <v>1.4161060081731532E-3</v>
      </c>
      <c r="L142" s="81"/>
    </row>
    <row r="143" spans="1:12" x14ac:dyDescent="0.25">
      <c r="A143" s="161"/>
      <c r="B143" s="162" t="s">
        <v>121</v>
      </c>
      <c r="C143" s="163">
        <v>6566</v>
      </c>
      <c r="D143" s="163">
        <v>2700</v>
      </c>
      <c r="E143" s="163">
        <v>14713</v>
      </c>
      <c r="F143" s="163">
        <v>18976</v>
      </c>
      <c r="G143" s="163">
        <v>24093</v>
      </c>
      <c r="H143" s="163">
        <v>15984</v>
      </c>
      <c r="I143" s="164">
        <f t="shared" si="46"/>
        <v>-0.33657078819574149</v>
      </c>
      <c r="J143" s="163">
        <f t="shared" si="45"/>
        <v>-8109</v>
      </c>
      <c r="K143" s="164">
        <f t="shared" si="47"/>
        <v>9.411267071905401E-4</v>
      </c>
      <c r="L143" s="81"/>
    </row>
    <row r="144" spans="1:12" x14ac:dyDescent="0.25">
      <c r="A144" s="161"/>
      <c r="B144" s="162" t="s">
        <v>130</v>
      </c>
      <c r="C144" s="163">
        <v>15280</v>
      </c>
      <c r="D144" s="163">
        <v>200</v>
      </c>
      <c r="E144" s="163">
        <v>13837</v>
      </c>
      <c r="F144" s="163">
        <v>18455</v>
      </c>
      <c r="G144" s="163">
        <v>16219</v>
      </c>
      <c r="H144" s="163">
        <v>17804</v>
      </c>
      <c r="I144" s="164">
        <f t="shared" si="46"/>
        <v>9.7724890560453748E-2</v>
      </c>
      <c r="J144" s="163">
        <f t="shared" si="45"/>
        <v>1585</v>
      </c>
      <c r="K144" s="164">
        <f t="shared" si="47"/>
        <v>1.0482870304567302E-3</v>
      </c>
      <c r="L144" s="81"/>
    </row>
    <row r="145" spans="1:12" x14ac:dyDescent="0.25">
      <c r="A145" s="161" t="s">
        <v>146</v>
      </c>
      <c r="B145" s="162" t="s">
        <v>133</v>
      </c>
      <c r="C145" s="163">
        <v>28780</v>
      </c>
      <c r="D145" s="163">
        <v>182</v>
      </c>
      <c r="E145" s="163">
        <v>6397</v>
      </c>
      <c r="F145" s="163">
        <v>12560</v>
      </c>
      <c r="G145" s="163">
        <v>10468</v>
      </c>
      <c r="H145" s="163">
        <v>8771</v>
      </c>
      <c r="I145" s="164">
        <f t="shared" si="46"/>
        <v>-0.16211310661062284</v>
      </c>
      <c r="J145" s="163">
        <f t="shared" si="45"/>
        <v>-1697</v>
      </c>
      <c r="K145" s="164">
        <f t="shared" si="47"/>
        <v>5.1643032712513938E-4</v>
      </c>
      <c r="L145" s="81"/>
    </row>
    <row r="146" spans="1:12" x14ac:dyDescent="0.25">
      <c r="A146" s="161" t="s">
        <v>147</v>
      </c>
      <c r="B146" s="167" t="s">
        <v>147</v>
      </c>
      <c r="C146" s="168">
        <f t="shared" ref="C146" si="48">C138-SUM(C139:C145)</f>
        <v>100923</v>
      </c>
      <c r="D146" s="168">
        <f t="shared" ref="D146:H146" si="49">D138-SUM(D139:D145)</f>
        <v>42734</v>
      </c>
      <c r="E146" s="168">
        <f t="shared" si="49"/>
        <v>230155</v>
      </c>
      <c r="F146" s="168">
        <f t="shared" si="49"/>
        <v>262022</v>
      </c>
      <c r="G146" s="168">
        <f t="shared" si="49"/>
        <v>260245</v>
      </c>
      <c r="H146" s="168">
        <f t="shared" si="49"/>
        <v>261309</v>
      </c>
      <c r="I146" s="169">
        <f t="shared" si="46"/>
        <v>4.0884551096083133E-3</v>
      </c>
      <c r="J146" s="168">
        <f>H146-G146</f>
        <v>1064</v>
      </c>
      <c r="K146" s="169">
        <f t="shared" si="47"/>
        <v>1.5385690611189492E-2</v>
      </c>
      <c r="L146" s="81"/>
    </row>
    <row r="147" spans="1:12" s="145" customFormat="1" x14ac:dyDescent="0.25">
      <c r="A147" s="161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70</v>
      </c>
      <c r="C148" s="175">
        <v>167308</v>
      </c>
      <c r="D148" s="175">
        <v>75927</v>
      </c>
      <c r="E148" s="175">
        <v>293140</v>
      </c>
      <c r="F148" s="175">
        <v>412303</v>
      </c>
      <c r="G148" s="175">
        <v>382019</v>
      </c>
      <c r="H148" s="175">
        <v>367014</v>
      </c>
      <c r="I148" s="176">
        <f>IFERROR(H148/G148-1,"-")</f>
        <v>-3.9278151086726054E-2</v>
      </c>
      <c r="J148" s="175">
        <f>H148-G148</f>
        <v>-15005</v>
      </c>
      <c r="K148" s="176">
        <f>H148/H$8</f>
        <v>2.1609526858910717E-2</v>
      </c>
      <c r="L148" s="81"/>
    </row>
    <row r="149" spans="1:12" x14ac:dyDescent="0.25">
      <c r="A149" s="161" t="s">
        <v>98</v>
      </c>
      <c r="B149" s="158" t="s">
        <v>99</v>
      </c>
      <c r="C149" s="159">
        <v>54412</v>
      </c>
      <c r="D149" s="159">
        <v>40742</v>
      </c>
      <c r="E149" s="159">
        <v>120504</v>
      </c>
      <c r="F149" s="159">
        <v>160043</v>
      </c>
      <c r="G149" s="159">
        <v>147889</v>
      </c>
      <c r="H149" s="159">
        <v>135619</v>
      </c>
      <c r="I149" s="160">
        <f>IFERROR(H149/G149-1,"-")</f>
        <v>-8.296763112875194E-2</v>
      </c>
      <c r="J149" s="159">
        <f t="shared" ref="J149:J159" si="50">H149-G149</f>
        <v>-12270</v>
      </c>
      <c r="K149" s="160">
        <f>H149/H$8</f>
        <v>7.9851515829876037E-3</v>
      </c>
      <c r="L149" s="81"/>
    </row>
    <row r="150" spans="1:12" x14ac:dyDescent="0.25">
      <c r="A150" s="161" t="s">
        <v>105</v>
      </c>
      <c r="B150" s="162" t="s">
        <v>105</v>
      </c>
      <c r="C150" s="163">
        <v>21621</v>
      </c>
      <c r="D150" s="163">
        <v>34054</v>
      </c>
      <c r="E150" s="163">
        <v>64507</v>
      </c>
      <c r="F150" s="163">
        <v>102907</v>
      </c>
      <c r="G150" s="163">
        <v>97323</v>
      </c>
      <c r="H150" s="163">
        <v>82932</v>
      </c>
      <c r="I150" s="164">
        <f>IFERROR(H150/G150-1,"-")</f>
        <v>-0.14786843808760519</v>
      </c>
      <c r="J150" s="163">
        <f t="shared" si="50"/>
        <v>-14391</v>
      </c>
      <c r="K150" s="164">
        <f>H150/H$8</f>
        <v>4.8829779830283958E-3</v>
      </c>
      <c r="L150" s="81"/>
    </row>
    <row r="151" spans="1:12" x14ac:dyDescent="0.25">
      <c r="A151" s="161" t="s">
        <v>102</v>
      </c>
      <c r="B151" s="162" t="s">
        <v>102</v>
      </c>
      <c r="C151" s="163">
        <v>32791</v>
      </c>
      <c r="D151" s="163">
        <v>6688</v>
      </c>
      <c r="E151" s="163">
        <v>55997</v>
      </c>
      <c r="F151" s="163">
        <v>57136</v>
      </c>
      <c r="G151" s="163">
        <v>50566</v>
      </c>
      <c r="H151" s="163">
        <v>52687</v>
      </c>
      <c r="I151" s="164">
        <f>IFERROR(H151/G151-1,"-")</f>
        <v>4.1945180556104855E-2</v>
      </c>
      <c r="J151" s="163">
        <f t="shared" si="50"/>
        <v>2121</v>
      </c>
      <c r="K151" s="164">
        <f>H151/H$8</f>
        <v>3.1021735999592084E-3</v>
      </c>
      <c r="L151" s="81"/>
    </row>
    <row r="152" spans="1:12" x14ac:dyDescent="0.25">
      <c r="A152" s="161"/>
      <c r="B152" s="158" t="s">
        <v>109</v>
      </c>
      <c r="C152" s="159">
        <v>112896</v>
      </c>
      <c r="D152" s="159">
        <v>35185</v>
      </c>
      <c r="E152" s="159">
        <v>172636</v>
      </c>
      <c r="F152" s="159">
        <v>252260</v>
      </c>
      <c r="G152" s="159">
        <v>234130</v>
      </c>
      <c r="H152" s="159">
        <v>231395</v>
      </c>
      <c r="I152" s="160">
        <f>IFERROR(H152/G152-1,"-")</f>
        <v>-1.168154444112246E-2</v>
      </c>
      <c r="J152" s="159">
        <f t="shared" si="50"/>
        <v>-2735</v>
      </c>
      <c r="K152" s="160">
        <f>H152/H$8</f>
        <v>1.3624375275923112E-2</v>
      </c>
      <c r="L152" s="81"/>
    </row>
    <row r="153" spans="1:12" s="57" customFormat="1" x14ac:dyDescent="0.25">
      <c r="A153" s="161"/>
      <c r="B153" s="162" t="s">
        <v>112</v>
      </c>
      <c r="C153" s="163">
        <v>26513</v>
      </c>
      <c r="D153" s="163">
        <v>1045</v>
      </c>
      <c r="E153" s="163">
        <v>62406</v>
      </c>
      <c r="F153" s="163">
        <v>101823</v>
      </c>
      <c r="G153" s="163">
        <v>88186</v>
      </c>
      <c r="H153" s="163">
        <v>54561</v>
      </c>
      <c r="I153" s="164">
        <f t="shared" ref="I153:I160" si="51">IFERROR(H153/G153-1,"-")</f>
        <v>-0.38129635089469982</v>
      </c>
      <c r="J153" s="163">
        <f t="shared" si="50"/>
        <v>-33625</v>
      </c>
      <c r="K153" s="164">
        <f t="shared" ref="K153:K160" si="52">H153/H$8</f>
        <v>3.2125134053442857E-3</v>
      </c>
      <c r="L153" s="165"/>
    </row>
    <row r="154" spans="1:12" s="57" customFormat="1" x14ac:dyDescent="0.25">
      <c r="A154" s="161"/>
      <c r="B154" s="162" t="s">
        <v>115</v>
      </c>
      <c r="C154" s="163">
        <v>44172</v>
      </c>
      <c r="D154" s="163">
        <v>10432</v>
      </c>
      <c r="E154" s="163">
        <v>51077</v>
      </c>
      <c r="F154" s="163">
        <v>55177</v>
      </c>
      <c r="G154" s="163">
        <v>58021</v>
      </c>
      <c r="H154" s="163">
        <v>53233</v>
      </c>
      <c r="I154" s="164">
        <f t="shared" si="51"/>
        <v>-8.2521845538684246E-2</v>
      </c>
      <c r="J154" s="163">
        <f t="shared" si="50"/>
        <v>-4788</v>
      </c>
      <c r="K154" s="164">
        <f t="shared" si="52"/>
        <v>3.1343216969390653E-3</v>
      </c>
      <c r="L154" s="165"/>
    </row>
    <row r="155" spans="1:12" x14ac:dyDescent="0.25">
      <c r="A155" s="161"/>
      <c r="B155" s="162" t="s">
        <v>118</v>
      </c>
      <c r="C155" s="163">
        <v>11693</v>
      </c>
      <c r="D155" s="163">
        <v>8928</v>
      </c>
      <c r="E155" s="163">
        <v>15520</v>
      </c>
      <c r="F155" s="163">
        <v>33308</v>
      </c>
      <c r="G155" s="163">
        <v>21602</v>
      </c>
      <c r="H155" s="163">
        <v>64560</v>
      </c>
      <c r="I155" s="164">
        <f t="shared" si="51"/>
        <v>1.9886121655402276</v>
      </c>
      <c r="J155" s="163">
        <f t="shared" si="50"/>
        <v>42958</v>
      </c>
      <c r="K155" s="164">
        <f t="shared" si="52"/>
        <v>3.8012475110248542E-3</v>
      </c>
      <c r="L155" s="81"/>
    </row>
    <row r="156" spans="1:12" x14ac:dyDescent="0.25">
      <c r="A156" s="161"/>
      <c r="B156" s="162" t="s">
        <v>125</v>
      </c>
      <c r="C156" s="163">
        <v>2314</v>
      </c>
      <c r="D156" s="163">
        <v>1339</v>
      </c>
      <c r="E156" s="163">
        <v>3409</v>
      </c>
      <c r="F156" s="163">
        <v>5989</v>
      </c>
      <c r="G156" s="163">
        <v>7608</v>
      </c>
      <c r="H156" s="163">
        <v>6651</v>
      </c>
      <c r="I156" s="164">
        <f t="shared" si="51"/>
        <v>-0.12578864353312302</v>
      </c>
      <c r="J156" s="163">
        <f t="shared" si="50"/>
        <v>-957</v>
      </c>
      <c r="K156" s="164">
        <f t="shared" si="52"/>
        <v>3.9160621430957721E-4</v>
      </c>
      <c r="L156" s="81"/>
    </row>
    <row r="157" spans="1:12" x14ac:dyDescent="0.25">
      <c r="A157" s="161"/>
      <c r="B157" s="162" t="s">
        <v>121</v>
      </c>
      <c r="C157" s="163">
        <v>5589</v>
      </c>
      <c r="D157" s="163">
        <v>1481</v>
      </c>
      <c r="E157" s="163">
        <v>11376</v>
      </c>
      <c r="F157" s="163">
        <v>12662</v>
      </c>
      <c r="G157" s="163">
        <v>9687</v>
      </c>
      <c r="H157" s="163">
        <v>8476</v>
      </c>
      <c r="I157" s="164">
        <f t="shared" si="51"/>
        <v>-0.12501290389181374</v>
      </c>
      <c r="J157" s="163">
        <f t="shared" si="50"/>
        <v>-1211</v>
      </c>
      <c r="K157" s="164">
        <f t="shared" si="52"/>
        <v>4.9906093406825683E-4</v>
      </c>
      <c r="L157" s="81"/>
    </row>
    <row r="158" spans="1:12" x14ac:dyDescent="0.25">
      <c r="A158" s="161"/>
      <c r="B158" s="162" t="s">
        <v>130</v>
      </c>
      <c r="C158" s="163">
        <v>2769</v>
      </c>
      <c r="D158" s="163">
        <v>196</v>
      </c>
      <c r="E158" s="163">
        <v>1290</v>
      </c>
      <c r="F158" s="163">
        <v>3035</v>
      </c>
      <c r="G158" s="163">
        <v>2084</v>
      </c>
      <c r="H158" s="163">
        <v>1587</v>
      </c>
      <c r="I158" s="164">
        <f t="shared" si="51"/>
        <v>-0.23848368522072938</v>
      </c>
      <c r="J158" s="163">
        <f t="shared" si="50"/>
        <v>-497</v>
      </c>
      <c r="K158" s="164">
        <f t="shared" si="52"/>
        <v>9.3441446716177872E-5</v>
      </c>
      <c r="L158" s="81"/>
    </row>
    <row r="159" spans="1:12" x14ac:dyDescent="0.25">
      <c r="A159" s="161" t="s">
        <v>146</v>
      </c>
      <c r="B159" s="162" t="s">
        <v>133</v>
      </c>
      <c r="C159" s="163">
        <v>3726</v>
      </c>
      <c r="D159" s="163">
        <v>162</v>
      </c>
      <c r="E159" s="163">
        <v>2539</v>
      </c>
      <c r="F159" s="163">
        <v>3841</v>
      </c>
      <c r="G159" s="163">
        <v>3629</v>
      </c>
      <c r="H159" s="163">
        <v>2690</v>
      </c>
      <c r="I159" s="164">
        <f t="shared" si="51"/>
        <v>-0.25874896665748137</v>
      </c>
      <c r="J159" s="163">
        <f t="shared" si="50"/>
        <v>-939</v>
      </c>
      <c r="K159" s="164">
        <f t="shared" si="52"/>
        <v>1.5838531295936893E-4</v>
      </c>
      <c r="L159" s="81"/>
    </row>
    <row r="160" spans="1:12" x14ac:dyDescent="0.25">
      <c r="A160" s="161" t="s">
        <v>147</v>
      </c>
      <c r="B160" s="167" t="s">
        <v>147</v>
      </c>
      <c r="C160" s="168">
        <f t="shared" ref="C160" si="53">C152-SUM(C153:C159)</f>
        <v>16120</v>
      </c>
      <c r="D160" s="168">
        <f t="shared" ref="D160:H160" si="54">D152-SUM(D153:D159)</f>
        <v>11602</v>
      </c>
      <c r="E160" s="168">
        <f t="shared" si="54"/>
        <v>25019</v>
      </c>
      <c r="F160" s="168">
        <f t="shared" si="54"/>
        <v>36425</v>
      </c>
      <c r="G160" s="168">
        <f t="shared" si="54"/>
        <v>43313</v>
      </c>
      <c r="H160" s="168">
        <f t="shared" si="54"/>
        <v>39637</v>
      </c>
      <c r="I160" s="169">
        <f t="shared" si="51"/>
        <v>-8.4870593124466098E-2</v>
      </c>
      <c r="J160" s="168">
        <f>H160-G160</f>
        <v>-3676</v>
      </c>
      <c r="K160" s="169">
        <f t="shared" si="52"/>
        <v>2.3337987545615263E-3</v>
      </c>
      <c r="L160" s="81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620A-AEF7-4387-A23B-D897E11BEC7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70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81"/>
    </row>
    <row r="9" spans="1:14" x14ac:dyDescent="0.25">
      <c r="A9" s="1" t="s">
        <v>98</v>
      </c>
      <c r="B9" s="158" t="s">
        <v>99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81"/>
    </row>
    <row r="10" spans="1:14" x14ac:dyDescent="0.25">
      <c r="A10" s="161" t="s">
        <v>105</v>
      </c>
      <c r="B10" s="162" t="s">
        <v>105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81"/>
    </row>
    <row r="11" spans="1:14" x14ac:dyDescent="0.25">
      <c r="A11" s="161" t="s">
        <v>102</v>
      </c>
      <c r="B11" s="162" t="s">
        <v>102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81"/>
    </row>
    <row r="12" spans="1:14" x14ac:dyDescent="0.25">
      <c r="A12" s="1"/>
      <c r="B12" s="158" t="s">
        <v>109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81"/>
    </row>
    <row r="13" spans="1:14" s="57" customFormat="1" x14ac:dyDescent="0.25">
      <c r="B13" s="162" t="s">
        <v>112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7" customFormat="1" x14ac:dyDescent="0.25">
      <c r="B14" s="162" t="s">
        <v>115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118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81"/>
    </row>
    <row r="16" spans="1:14" x14ac:dyDescent="0.25">
      <c r="A16" s="1"/>
      <c r="B16" s="162" t="s">
        <v>125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81"/>
    </row>
    <row r="17" spans="1:14" x14ac:dyDescent="0.25">
      <c r="A17" s="1"/>
      <c r="B17" s="162" t="s">
        <v>121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81"/>
    </row>
    <row r="18" spans="1:14" x14ac:dyDescent="0.25">
      <c r="A18" s="1"/>
      <c r="B18" s="162" t="s">
        <v>130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81"/>
    </row>
    <row r="19" spans="1:14" x14ac:dyDescent="0.25">
      <c r="A19" s="161" t="s">
        <v>146</v>
      </c>
      <c r="B19" s="162" t="s">
        <v>133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81"/>
    </row>
    <row r="20" spans="1:14" x14ac:dyDescent="0.25">
      <c r="A20" s="166" t="s">
        <v>147</v>
      </c>
      <c r="B20" s="167" t="s">
        <v>147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81"/>
    </row>
    <row r="21" spans="1:14" s="145" customFormat="1" x14ac:dyDescent="0.25"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70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81"/>
    </row>
    <row r="23" spans="1:14" x14ac:dyDescent="0.25">
      <c r="A23" s="1" t="s">
        <v>98</v>
      </c>
      <c r="B23" s="158" t="s">
        <v>99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81"/>
    </row>
    <row r="24" spans="1:14" x14ac:dyDescent="0.25">
      <c r="A24" s="161" t="s">
        <v>105</v>
      </c>
      <c r="B24" s="162" t="s">
        <v>105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81"/>
    </row>
    <row r="25" spans="1:14" x14ac:dyDescent="0.25">
      <c r="A25" s="161" t="s">
        <v>102</v>
      </c>
      <c r="B25" s="162" t="s">
        <v>102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81"/>
    </row>
    <row r="26" spans="1:14" x14ac:dyDescent="0.25">
      <c r="A26" s="1"/>
      <c r="B26" s="158" t="s">
        <v>109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81"/>
    </row>
    <row r="27" spans="1:14" s="57" customFormat="1" x14ac:dyDescent="0.25">
      <c r="B27" s="162" t="s">
        <v>112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7" customFormat="1" x14ac:dyDescent="0.25">
      <c r="B28" s="162" t="s">
        <v>115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118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81"/>
    </row>
    <row r="30" spans="1:14" x14ac:dyDescent="0.25">
      <c r="A30" s="1"/>
      <c r="B30" s="162" t="s">
        <v>125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81"/>
    </row>
    <row r="31" spans="1:14" x14ac:dyDescent="0.25">
      <c r="A31" s="1"/>
      <c r="B31" s="162" t="s">
        <v>121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81"/>
    </row>
    <row r="32" spans="1:14" x14ac:dyDescent="0.25">
      <c r="A32" s="1"/>
      <c r="B32" s="162" t="s">
        <v>130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81"/>
    </row>
    <row r="33" spans="1:14" x14ac:dyDescent="0.25">
      <c r="A33" s="161" t="s">
        <v>146</v>
      </c>
      <c r="B33" s="162" t="s">
        <v>133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81"/>
    </row>
    <row r="34" spans="1:14" x14ac:dyDescent="0.25">
      <c r="A34" s="166" t="s">
        <v>147</v>
      </c>
      <c r="B34" s="167" t="s">
        <v>147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81"/>
    </row>
    <row r="35" spans="1:14" s="145" customFormat="1" x14ac:dyDescent="0.25"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70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81"/>
    </row>
    <row r="37" spans="1:14" x14ac:dyDescent="0.25">
      <c r="A37" s="1" t="s">
        <v>98</v>
      </c>
      <c r="B37" s="158" t="s">
        <v>99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81"/>
    </row>
    <row r="38" spans="1:14" x14ac:dyDescent="0.25">
      <c r="A38" s="161" t="s">
        <v>105</v>
      </c>
      <c r="B38" s="162" t="s">
        <v>105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81"/>
    </row>
    <row r="39" spans="1:14" x14ac:dyDescent="0.25">
      <c r="A39" s="161" t="s">
        <v>102</v>
      </c>
      <c r="B39" s="162" t="s">
        <v>102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81"/>
    </row>
    <row r="40" spans="1:14" x14ac:dyDescent="0.25">
      <c r="A40" s="1"/>
      <c r="B40" s="158" t="s">
        <v>109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81"/>
    </row>
    <row r="41" spans="1:14" s="57" customFormat="1" x14ac:dyDescent="0.25">
      <c r="B41" s="162" t="s">
        <v>112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7" customFormat="1" x14ac:dyDescent="0.25">
      <c r="B42" s="162" t="s">
        <v>115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118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81"/>
    </row>
    <row r="44" spans="1:14" x14ac:dyDescent="0.25">
      <c r="A44" s="1"/>
      <c r="B44" s="162" t="s">
        <v>125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81"/>
    </row>
    <row r="45" spans="1:14" x14ac:dyDescent="0.25">
      <c r="A45" s="1"/>
      <c r="B45" s="162" t="s">
        <v>121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81"/>
    </row>
    <row r="46" spans="1:14" x14ac:dyDescent="0.25">
      <c r="A46" s="1"/>
      <c r="B46" s="162" t="s">
        <v>130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81"/>
    </row>
    <row r="47" spans="1:14" x14ac:dyDescent="0.25">
      <c r="A47" s="161" t="s">
        <v>146</v>
      </c>
      <c r="B47" s="162" t="s">
        <v>133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81"/>
    </row>
    <row r="48" spans="1:14" x14ac:dyDescent="0.25">
      <c r="A48" s="166" t="s">
        <v>147</v>
      </c>
      <c r="B48" s="167" t="s">
        <v>147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81"/>
    </row>
    <row r="49" spans="1:14" s="145" customFormat="1" x14ac:dyDescent="0.25"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70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81"/>
    </row>
    <row r="51" spans="1:14" x14ac:dyDescent="0.25">
      <c r="A51" s="1" t="s">
        <v>98</v>
      </c>
      <c r="B51" s="158" t="s">
        <v>99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81"/>
    </row>
    <row r="52" spans="1:14" x14ac:dyDescent="0.25">
      <c r="A52" s="161" t="s">
        <v>105</v>
      </c>
      <c r="B52" s="162" t="s">
        <v>105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81"/>
    </row>
    <row r="53" spans="1:14" x14ac:dyDescent="0.25">
      <c r="A53" s="161" t="s">
        <v>102</v>
      </c>
      <c r="B53" s="162" t="s">
        <v>102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81"/>
    </row>
    <row r="54" spans="1:14" x14ac:dyDescent="0.25">
      <c r="A54" s="1"/>
      <c r="B54" s="158" t="s">
        <v>109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81"/>
    </row>
    <row r="55" spans="1:14" s="57" customFormat="1" x14ac:dyDescent="0.25">
      <c r="B55" s="162" t="s">
        <v>112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7" customFormat="1" x14ac:dyDescent="0.25">
      <c r="B56" s="162" t="s">
        <v>115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118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81"/>
    </row>
    <row r="58" spans="1:14" x14ac:dyDescent="0.25">
      <c r="A58" s="1"/>
      <c r="B58" s="162" t="s">
        <v>125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81"/>
    </row>
    <row r="59" spans="1:14" x14ac:dyDescent="0.25">
      <c r="A59" s="1"/>
      <c r="B59" s="162" t="s">
        <v>121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81"/>
    </row>
    <row r="60" spans="1:14" x14ac:dyDescent="0.25">
      <c r="A60" s="1"/>
      <c r="B60" s="162" t="s">
        <v>130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81"/>
    </row>
    <row r="61" spans="1:14" x14ac:dyDescent="0.25">
      <c r="A61" s="161" t="s">
        <v>146</v>
      </c>
      <c r="B61" s="162" t="s">
        <v>133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81"/>
    </row>
    <row r="62" spans="1:14" x14ac:dyDescent="0.25">
      <c r="A62" s="166" t="s">
        <v>147</v>
      </c>
      <c r="B62" s="167" t="s">
        <v>147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81"/>
    </row>
    <row r="63" spans="1:14" s="145" customFormat="1" x14ac:dyDescent="0.25"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70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81"/>
    </row>
    <row r="65" spans="1:14" x14ac:dyDescent="0.25">
      <c r="A65" s="1" t="s">
        <v>98</v>
      </c>
      <c r="B65" s="158" t="s">
        <v>99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81"/>
    </row>
    <row r="66" spans="1:14" x14ac:dyDescent="0.25">
      <c r="A66" s="161" t="s">
        <v>105</v>
      </c>
      <c r="B66" s="162" t="s">
        <v>105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81"/>
    </row>
    <row r="67" spans="1:14" x14ac:dyDescent="0.25">
      <c r="A67" s="161" t="s">
        <v>102</v>
      </c>
      <c r="B67" s="162" t="s">
        <v>102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81"/>
    </row>
    <row r="68" spans="1:14" x14ac:dyDescent="0.25">
      <c r="A68" s="1"/>
      <c r="B68" s="158" t="s">
        <v>109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81"/>
    </row>
    <row r="69" spans="1:14" s="57" customFormat="1" x14ac:dyDescent="0.25">
      <c r="B69" s="162" t="s">
        <v>112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7" customFormat="1" x14ac:dyDescent="0.25">
      <c r="B70" s="162" t="s">
        <v>115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118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81"/>
    </row>
    <row r="72" spans="1:14" x14ac:dyDescent="0.25">
      <c r="A72" s="1"/>
      <c r="B72" s="162" t="s">
        <v>125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81"/>
    </row>
    <row r="73" spans="1:14" x14ac:dyDescent="0.25">
      <c r="A73" s="1"/>
      <c r="B73" s="162" t="s">
        <v>121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81"/>
    </row>
    <row r="74" spans="1:14" x14ac:dyDescent="0.25">
      <c r="A74" s="1"/>
      <c r="B74" s="162" t="s">
        <v>130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81"/>
    </row>
    <row r="75" spans="1:14" x14ac:dyDescent="0.25">
      <c r="A75" s="161" t="s">
        <v>146</v>
      </c>
      <c r="B75" s="162" t="s">
        <v>133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81"/>
    </row>
    <row r="76" spans="1:14" x14ac:dyDescent="0.25">
      <c r="A76" s="166" t="s">
        <v>147</v>
      </c>
      <c r="B76" s="167" t="s">
        <v>147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81"/>
    </row>
    <row r="77" spans="1:14" s="145" customFormat="1" x14ac:dyDescent="0.25"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70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81"/>
    </row>
    <row r="79" spans="1:14" x14ac:dyDescent="0.25">
      <c r="A79" s="1" t="s">
        <v>98</v>
      </c>
      <c r="B79" s="158" t="s">
        <v>99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81"/>
    </row>
    <row r="80" spans="1:14" x14ac:dyDescent="0.25">
      <c r="A80" s="161" t="s">
        <v>105</v>
      </c>
      <c r="B80" s="162" t="s">
        <v>105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81"/>
    </row>
    <row r="81" spans="1:14" x14ac:dyDescent="0.25">
      <c r="A81" s="161" t="s">
        <v>102</v>
      </c>
      <c r="B81" s="162" t="s">
        <v>102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81"/>
    </row>
    <row r="82" spans="1:14" x14ac:dyDescent="0.25">
      <c r="A82" s="1"/>
      <c r="B82" s="158" t="s">
        <v>109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81"/>
    </row>
    <row r="83" spans="1:14" s="57" customFormat="1" x14ac:dyDescent="0.25">
      <c r="B83" s="162" t="s">
        <v>112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7" customFormat="1" x14ac:dyDescent="0.25">
      <c r="B84" s="162" t="s">
        <v>115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118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81"/>
    </row>
    <row r="86" spans="1:14" x14ac:dyDescent="0.25">
      <c r="A86" s="1"/>
      <c r="B86" s="162" t="s">
        <v>125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81"/>
    </row>
    <row r="87" spans="1:14" x14ac:dyDescent="0.25">
      <c r="A87" s="1"/>
      <c r="B87" s="162" t="s">
        <v>121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81"/>
    </row>
    <row r="88" spans="1:14" x14ac:dyDescent="0.25">
      <c r="A88" s="1"/>
      <c r="B88" s="162" t="s">
        <v>130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81"/>
    </row>
    <row r="89" spans="1:14" x14ac:dyDescent="0.25">
      <c r="A89" s="161" t="s">
        <v>146</v>
      </c>
      <c r="B89" s="162" t="s">
        <v>133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81"/>
    </row>
    <row r="90" spans="1:14" x14ac:dyDescent="0.25">
      <c r="A90" s="166" t="s">
        <v>147</v>
      </c>
      <c r="B90" s="167" t="s">
        <v>147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81"/>
    </row>
    <row r="91" spans="1:14" s="145" customFormat="1" x14ac:dyDescent="0.25"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70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81"/>
    </row>
    <row r="93" spans="1:14" x14ac:dyDescent="0.25">
      <c r="A93" s="1" t="s">
        <v>98</v>
      </c>
      <c r="B93" s="158" t="s">
        <v>99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81"/>
    </row>
    <row r="94" spans="1:14" x14ac:dyDescent="0.25">
      <c r="A94" s="161" t="s">
        <v>105</v>
      </c>
      <c r="B94" s="162" t="s">
        <v>105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81"/>
    </row>
    <row r="95" spans="1:14" x14ac:dyDescent="0.25">
      <c r="A95" s="161" t="s">
        <v>102</v>
      </c>
      <c r="B95" s="162" t="s">
        <v>102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81"/>
    </row>
    <row r="96" spans="1:14" x14ac:dyDescent="0.25">
      <c r="A96" s="1"/>
      <c r="B96" s="158" t="s">
        <v>109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81"/>
    </row>
    <row r="97" spans="1:14" s="57" customFormat="1" x14ac:dyDescent="0.25">
      <c r="B97" s="162" t="s">
        <v>112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7" customFormat="1" x14ac:dyDescent="0.25">
      <c r="B98" s="162" t="s">
        <v>115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118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81"/>
    </row>
    <row r="100" spans="1:14" x14ac:dyDescent="0.25">
      <c r="A100" s="1"/>
      <c r="B100" s="162" t="s">
        <v>125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81"/>
    </row>
    <row r="101" spans="1:14" x14ac:dyDescent="0.25">
      <c r="A101" s="1"/>
      <c r="B101" s="162" t="s">
        <v>121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81"/>
    </row>
    <row r="102" spans="1:14" x14ac:dyDescent="0.25">
      <c r="A102" s="1"/>
      <c r="B102" s="162" t="s">
        <v>130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81"/>
    </row>
    <row r="103" spans="1:14" x14ac:dyDescent="0.25">
      <c r="A103" s="161" t="s">
        <v>146</v>
      </c>
      <c r="B103" s="162" t="s">
        <v>133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81"/>
    </row>
    <row r="104" spans="1:14" x14ac:dyDescent="0.25">
      <c r="A104" s="166" t="s">
        <v>147</v>
      </c>
      <c r="B104" s="167" t="s">
        <v>147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81"/>
    </row>
    <row r="105" spans="1:14" s="145" customFormat="1" x14ac:dyDescent="0.25"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70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81"/>
    </row>
    <row r="107" spans="1:14" x14ac:dyDescent="0.25">
      <c r="A107" s="1" t="s">
        <v>98</v>
      </c>
      <c r="B107" s="158" t="s">
        <v>99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81"/>
    </row>
    <row r="108" spans="1:14" x14ac:dyDescent="0.25">
      <c r="A108" s="161" t="s">
        <v>105</v>
      </c>
      <c r="B108" s="162" t="s">
        <v>105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81"/>
    </row>
    <row r="109" spans="1:14" x14ac:dyDescent="0.25">
      <c r="A109" s="161" t="s">
        <v>102</v>
      </c>
      <c r="B109" s="162" t="s">
        <v>102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81"/>
    </row>
    <row r="110" spans="1:14" x14ac:dyDescent="0.25">
      <c r="A110" s="1"/>
      <c r="B110" s="158" t="s">
        <v>109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81"/>
    </row>
    <row r="111" spans="1:14" s="57" customFormat="1" x14ac:dyDescent="0.25">
      <c r="B111" s="162" t="s">
        <v>112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7" customFormat="1" x14ac:dyDescent="0.25">
      <c r="B112" s="162" t="s">
        <v>115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118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81"/>
    </row>
    <row r="114" spans="1:14" x14ac:dyDescent="0.25">
      <c r="A114" s="1"/>
      <c r="B114" s="162" t="s">
        <v>125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81"/>
    </row>
    <row r="115" spans="1:14" x14ac:dyDescent="0.25">
      <c r="A115" s="1"/>
      <c r="B115" s="162" t="s">
        <v>121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81"/>
    </row>
    <row r="116" spans="1:14" x14ac:dyDescent="0.25">
      <c r="A116" s="1"/>
      <c r="B116" s="162" t="s">
        <v>130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81"/>
    </row>
    <row r="117" spans="1:14" x14ac:dyDescent="0.25">
      <c r="A117" s="161" t="s">
        <v>146</v>
      </c>
      <c r="B117" s="162" t="s">
        <v>133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81"/>
    </row>
    <row r="118" spans="1:14" x14ac:dyDescent="0.25">
      <c r="A118" s="166" t="s">
        <v>147</v>
      </c>
      <c r="B118" s="167" t="s">
        <v>147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81"/>
    </row>
    <row r="119" spans="1:14" s="145" customFormat="1" x14ac:dyDescent="0.25"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70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81"/>
    </row>
    <row r="121" spans="1:14" x14ac:dyDescent="0.25">
      <c r="A121" s="1" t="s">
        <v>98</v>
      </c>
      <c r="B121" s="158" t="s">
        <v>99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81"/>
    </row>
    <row r="122" spans="1:14" x14ac:dyDescent="0.25">
      <c r="A122" s="161" t="s">
        <v>105</v>
      </c>
      <c r="B122" s="162" t="s">
        <v>105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81"/>
    </row>
    <row r="123" spans="1:14" x14ac:dyDescent="0.25">
      <c r="A123" s="161" t="s">
        <v>102</v>
      </c>
      <c r="B123" s="162" t="s">
        <v>102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81"/>
    </row>
    <row r="124" spans="1:14" x14ac:dyDescent="0.25">
      <c r="A124" s="1"/>
      <c r="B124" s="158" t="s">
        <v>109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81"/>
    </row>
    <row r="125" spans="1:14" s="57" customFormat="1" x14ac:dyDescent="0.25">
      <c r="B125" s="162" t="s">
        <v>112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7" customFormat="1" x14ac:dyDescent="0.25">
      <c r="B126" s="162" t="s">
        <v>115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118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81"/>
    </row>
    <row r="128" spans="1:14" x14ac:dyDescent="0.25">
      <c r="A128" s="1"/>
      <c r="B128" s="162" t="s">
        <v>125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81"/>
    </row>
    <row r="129" spans="1:14" x14ac:dyDescent="0.25">
      <c r="A129" s="1"/>
      <c r="B129" s="162" t="s">
        <v>121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81"/>
    </row>
    <row r="130" spans="1:14" x14ac:dyDescent="0.25">
      <c r="A130" s="1"/>
      <c r="B130" s="162" t="s">
        <v>130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81"/>
    </row>
    <row r="131" spans="1:14" x14ac:dyDescent="0.25">
      <c r="A131" s="161" t="s">
        <v>146</v>
      </c>
      <c r="B131" s="162" t="s">
        <v>133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81"/>
    </row>
    <row r="132" spans="1:14" x14ac:dyDescent="0.25">
      <c r="A132" s="166" t="s">
        <v>147</v>
      </c>
      <c r="B132" s="167" t="s">
        <v>147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81"/>
    </row>
    <row r="133" spans="1:14" s="145" customFormat="1" x14ac:dyDescent="0.25"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70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81"/>
    </row>
    <row r="135" spans="1:14" x14ac:dyDescent="0.25">
      <c r="A135" s="1" t="s">
        <v>98</v>
      </c>
      <c r="B135" s="158" t="s">
        <v>99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81"/>
    </row>
    <row r="136" spans="1:14" x14ac:dyDescent="0.25">
      <c r="A136" s="161" t="s">
        <v>105</v>
      </c>
      <c r="B136" s="162" t="s">
        <v>105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81"/>
    </row>
    <row r="137" spans="1:14" x14ac:dyDescent="0.25">
      <c r="A137" s="161" t="s">
        <v>102</v>
      </c>
      <c r="B137" s="162" t="s">
        <v>102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81"/>
    </row>
    <row r="138" spans="1:14" x14ac:dyDescent="0.25">
      <c r="A138" s="1"/>
      <c r="B138" s="158" t="s">
        <v>109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81"/>
    </row>
    <row r="139" spans="1:14" s="57" customFormat="1" x14ac:dyDescent="0.25">
      <c r="B139" s="162" t="s">
        <v>112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7" customFormat="1" x14ac:dyDescent="0.25">
      <c r="B140" s="162" t="s">
        <v>115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118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81"/>
    </row>
    <row r="142" spans="1:14" x14ac:dyDescent="0.25">
      <c r="A142" s="1"/>
      <c r="B142" s="162" t="s">
        <v>125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81"/>
    </row>
    <row r="143" spans="1:14" x14ac:dyDescent="0.25">
      <c r="A143" s="1"/>
      <c r="B143" s="162" t="s">
        <v>121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81"/>
    </row>
    <row r="144" spans="1:14" x14ac:dyDescent="0.25">
      <c r="A144" s="1"/>
      <c r="B144" s="162" t="s">
        <v>130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81"/>
    </row>
    <row r="145" spans="1:14" x14ac:dyDescent="0.25">
      <c r="A145" s="161" t="s">
        <v>146</v>
      </c>
      <c r="B145" s="162" t="s">
        <v>133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81"/>
    </row>
    <row r="146" spans="1:14" x14ac:dyDescent="0.25">
      <c r="A146" s="166" t="s">
        <v>147</v>
      </c>
      <c r="B146" s="167" t="s">
        <v>147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81"/>
    </row>
    <row r="147" spans="1:14" s="145" customFormat="1" x14ac:dyDescent="0.25"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70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81"/>
    </row>
    <row r="149" spans="1:14" x14ac:dyDescent="0.25">
      <c r="A149" s="1" t="s">
        <v>98</v>
      </c>
      <c r="B149" s="158" t="s">
        <v>99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81"/>
    </row>
    <row r="150" spans="1:14" x14ac:dyDescent="0.25">
      <c r="A150" s="161" t="s">
        <v>105</v>
      </c>
      <c r="B150" s="162" t="s">
        <v>105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81"/>
    </row>
    <row r="151" spans="1:14" x14ac:dyDescent="0.25">
      <c r="A151" s="161" t="s">
        <v>102</v>
      </c>
      <c r="B151" s="162" t="s">
        <v>102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81"/>
    </row>
    <row r="152" spans="1:14" x14ac:dyDescent="0.25">
      <c r="A152" s="1"/>
      <c r="B152" s="158" t="s">
        <v>109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81"/>
    </row>
    <row r="153" spans="1:14" s="57" customFormat="1" x14ac:dyDescent="0.25">
      <c r="B153" s="162" t="s">
        <v>112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7" customFormat="1" x14ac:dyDescent="0.25">
      <c r="B154" s="162" t="s">
        <v>115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118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81"/>
    </row>
    <row r="156" spans="1:14" x14ac:dyDescent="0.25">
      <c r="A156" s="1"/>
      <c r="B156" s="162" t="s">
        <v>125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81"/>
    </row>
    <row r="157" spans="1:14" x14ac:dyDescent="0.25">
      <c r="A157" s="1"/>
      <c r="B157" s="162" t="s">
        <v>121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81"/>
    </row>
    <row r="158" spans="1:14" x14ac:dyDescent="0.25">
      <c r="A158" s="1"/>
      <c r="B158" s="162" t="s">
        <v>130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81"/>
    </row>
    <row r="159" spans="1:14" x14ac:dyDescent="0.25">
      <c r="A159" s="161" t="s">
        <v>146</v>
      </c>
      <c r="B159" s="162" t="s">
        <v>133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81"/>
    </row>
    <row r="160" spans="1:14" x14ac:dyDescent="0.25">
      <c r="A160" s="166" t="s">
        <v>147</v>
      </c>
      <c r="B160" s="167" t="s">
        <v>147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81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2666E-5330-41FB-AD8B-A8B946B95A8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4AC7-6CEC-4850-9762-57B2174BFA46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6" t="s">
        <v>42</v>
      </c>
      <c r="E1" s="296"/>
      <c r="F1" s="296"/>
      <c r="G1" s="296"/>
      <c r="H1" s="296"/>
      <c r="I1" s="296"/>
      <c r="J1" s="296"/>
      <c r="K1" s="296"/>
      <c r="L1" s="296"/>
    </row>
    <row r="2" spans="2:16" x14ac:dyDescent="0.25">
      <c r="D2" s="296"/>
      <c r="E2" s="296"/>
      <c r="F2" s="296"/>
      <c r="G2" s="296"/>
      <c r="H2" s="296"/>
      <c r="I2" s="296"/>
      <c r="J2" s="296"/>
      <c r="K2" s="296"/>
      <c r="L2" s="296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93" t="s">
        <v>44</v>
      </c>
      <c r="C7" s="288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1"/>
      <c r="C8" s="283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1"/>
      <c r="C9" s="283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1"/>
      <c r="C10" s="283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1"/>
      <c r="C11" s="283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1"/>
      <c r="C12" s="283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1"/>
      <c r="C13" s="283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1"/>
      <c r="C14" s="283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1"/>
      <c r="C15" s="283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1"/>
      <c r="C16" s="283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1"/>
      <c r="C17" s="284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1"/>
      <c r="C18" s="285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1"/>
      <c r="C19" s="286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1"/>
      <c r="C20" s="286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1"/>
      <c r="C21" s="286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1"/>
      <c r="C22" s="286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1"/>
      <c r="C23" s="286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1"/>
      <c r="C24" s="286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1"/>
      <c r="C25" s="286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1"/>
      <c r="C26" s="286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1"/>
      <c r="C27" s="286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1"/>
      <c r="C28" s="287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1"/>
      <c r="C29" s="288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1"/>
      <c r="C30" s="283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1"/>
      <c r="C31" s="283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1"/>
      <c r="C32" s="283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1"/>
      <c r="C33" s="283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1"/>
      <c r="C34" s="283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1"/>
      <c r="C35" s="283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1"/>
      <c r="C36" s="283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1"/>
      <c r="C37" s="283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1"/>
      <c r="C38" s="283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1"/>
      <c r="C39" s="284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1"/>
      <c r="C40" s="297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1"/>
      <c r="C41" s="298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1"/>
      <c r="C42" s="298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1"/>
      <c r="C43" s="298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1"/>
      <c r="C44" s="298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1"/>
      <c r="C45" s="298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1"/>
      <c r="C46" s="298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1"/>
      <c r="C47" s="298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1"/>
      <c r="C48" s="298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1"/>
      <c r="C49" s="298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1"/>
      <c r="C50" s="299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1"/>
      <c r="C51" s="289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1"/>
      <c r="C52" s="290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1"/>
      <c r="C53" s="290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1"/>
      <c r="C54" s="290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1"/>
      <c r="C55" s="290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1"/>
      <c r="C56" s="290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1"/>
      <c r="C57" s="290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1"/>
      <c r="C58" s="290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1"/>
      <c r="C59" s="290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1"/>
      <c r="C60" s="290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1"/>
      <c r="C61" s="291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1"/>
      <c r="C62" s="292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1"/>
      <c r="C63" s="294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1"/>
      <c r="C64" s="294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1"/>
      <c r="C65" s="294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1"/>
      <c r="C66" s="294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1"/>
      <c r="C67" s="294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1"/>
      <c r="C68" s="294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1"/>
      <c r="C69" s="294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1"/>
      <c r="C70" s="294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1"/>
      <c r="C71" s="294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2"/>
      <c r="C72" s="295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48"/>
    </row>
    <row r="74" spans="2:12" x14ac:dyDescent="0.25">
      <c r="B74" s="279" t="s">
        <v>57</v>
      </c>
      <c r="C74" s="279"/>
      <c r="D74" s="279"/>
      <c r="E74" s="279"/>
      <c r="F74" s="279"/>
      <c r="G74" s="279"/>
      <c r="H74" s="279"/>
      <c r="I74" s="279"/>
      <c r="J74" s="279"/>
      <c r="K74" s="279"/>
    </row>
    <row r="76" spans="2:12" x14ac:dyDescent="0.25">
      <c r="B76" s="57"/>
    </row>
    <row r="77" spans="2:12" ht="21.75" customHeight="1" thickBot="1" x14ac:dyDescent="0.3">
      <c r="B77" s="280" t="s">
        <v>58</v>
      </c>
      <c r="C77" s="280"/>
      <c r="D77" s="280"/>
      <c r="E77" s="280"/>
      <c r="F77" s="280"/>
      <c r="G77" s="280"/>
      <c r="H77" s="280"/>
      <c r="I77" s="280"/>
      <c r="J77" s="280"/>
      <c r="K77" s="28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93" t="s">
        <v>44</v>
      </c>
      <c r="C80" s="288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1"/>
      <c r="C81" s="283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1"/>
      <c r="C82" s="283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1"/>
      <c r="C83" s="283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1"/>
      <c r="C84" s="283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1"/>
      <c r="C85" s="283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1"/>
      <c r="C86" s="283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1"/>
      <c r="C87" s="283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1"/>
      <c r="C88" s="283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1"/>
      <c r="C89" s="283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1"/>
      <c r="C90" s="284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1"/>
      <c r="C91" s="285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1"/>
      <c r="C92" s="286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1"/>
      <c r="C93" s="286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1"/>
      <c r="C94" s="286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1"/>
      <c r="C95" s="286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1"/>
      <c r="C96" s="286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1"/>
      <c r="C97" s="286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1"/>
      <c r="C98" s="286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1"/>
      <c r="C99" s="286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1"/>
      <c r="C100" s="286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1"/>
      <c r="C101" s="287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1"/>
      <c r="C102" s="288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1"/>
      <c r="C103" s="283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1"/>
      <c r="C104" s="283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1"/>
      <c r="C105" s="283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1"/>
      <c r="C106" s="283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1"/>
      <c r="C107" s="283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1"/>
      <c r="C108" s="283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1"/>
      <c r="C109" s="283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1"/>
      <c r="C110" s="283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1"/>
      <c r="C111" s="283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1"/>
      <c r="C112" s="284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1"/>
      <c r="C113" s="285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1"/>
      <c r="C114" s="286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1"/>
      <c r="C115" s="286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1"/>
      <c r="C116" s="286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1"/>
      <c r="C117" s="286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1"/>
      <c r="C118" s="286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1"/>
      <c r="C119" s="286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1"/>
      <c r="C120" s="286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1"/>
      <c r="C121" s="286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1"/>
      <c r="C122" s="286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1"/>
      <c r="C123" s="287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1"/>
      <c r="C124" s="289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1"/>
      <c r="C125" s="290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1"/>
      <c r="C126" s="290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1"/>
      <c r="C127" s="290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1"/>
      <c r="C128" s="290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1"/>
      <c r="C129" s="290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1"/>
      <c r="C130" s="290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1"/>
      <c r="C131" s="290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1"/>
      <c r="C132" s="290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1"/>
      <c r="C133" s="290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1"/>
      <c r="C134" s="291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1"/>
      <c r="C135" s="292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1"/>
      <c r="C136" s="286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1"/>
      <c r="C137" s="286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1"/>
      <c r="C138" s="286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1"/>
      <c r="C139" s="286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1"/>
      <c r="C140" s="286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1"/>
      <c r="C141" s="286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1"/>
      <c r="C142" s="286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1"/>
      <c r="C143" s="286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1"/>
      <c r="C144" s="286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2"/>
      <c r="C145" s="287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48"/>
    </row>
    <row r="147" spans="2:12" x14ac:dyDescent="0.25">
      <c r="B147" s="279" t="s">
        <v>57</v>
      </c>
      <c r="C147" s="279"/>
      <c r="D147" s="279"/>
      <c r="E147" s="279"/>
      <c r="F147" s="279"/>
      <c r="G147" s="279"/>
      <c r="H147" s="279"/>
      <c r="I147" s="279"/>
      <c r="J147" s="279"/>
      <c r="K147" s="279"/>
    </row>
    <row r="148" spans="2:12" x14ac:dyDescent="0.25">
      <c r="B148" s="64"/>
    </row>
    <row r="150" spans="2:12" ht="21.75" thickBot="1" x14ac:dyDescent="0.3">
      <c r="B150" s="280" t="s">
        <v>58</v>
      </c>
      <c r="C150" s="280"/>
      <c r="D150" s="280"/>
      <c r="E150" s="280"/>
      <c r="F150" s="280"/>
      <c r="G150" s="280"/>
      <c r="H150" s="280"/>
      <c r="I150" s="280"/>
      <c r="J150" s="280"/>
      <c r="K150" s="28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3" t="s">
        <v>44</v>
      </c>
      <c r="C153" s="288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1"/>
      <c r="C154" s="283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1"/>
      <c r="C155" s="283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1"/>
      <c r="C156" s="283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1"/>
      <c r="C157" s="283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1"/>
      <c r="C158" s="283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1"/>
      <c r="C159" s="283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1"/>
      <c r="C160" s="283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1"/>
      <c r="C161" s="283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1"/>
      <c r="C162" s="283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1"/>
      <c r="C163" s="284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1"/>
      <c r="C164" s="285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1"/>
      <c r="C165" s="286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1"/>
      <c r="C166" s="286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1"/>
      <c r="C167" s="286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1"/>
      <c r="C168" s="286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1"/>
      <c r="C169" s="286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1"/>
      <c r="C170" s="286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1"/>
      <c r="C171" s="286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1"/>
      <c r="C172" s="286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1"/>
      <c r="C173" s="286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1"/>
      <c r="C174" s="287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1"/>
      <c r="C175" s="288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1"/>
      <c r="C176" s="283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1"/>
      <c r="C177" s="283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1"/>
      <c r="C178" s="283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1"/>
      <c r="C179" s="283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1"/>
      <c r="C180" s="283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1"/>
      <c r="C181" s="283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1"/>
      <c r="C182" s="283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1"/>
      <c r="C183" s="283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1"/>
      <c r="C184" s="283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1"/>
      <c r="C185" s="284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1"/>
      <c r="C186" s="285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1"/>
      <c r="C187" s="286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1"/>
      <c r="C188" s="286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1"/>
      <c r="C189" s="286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1"/>
      <c r="C190" s="286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1"/>
      <c r="C191" s="286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1"/>
      <c r="C192" s="286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1"/>
      <c r="C193" s="286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1"/>
      <c r="C194" s="286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1"/>
      <c r="C195" s="286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1"/>
      <c r="C196" s="287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1"/>
      <c r="C197" s="289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1"/>
      <c r="C198" s="290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1"/>
      <c r="C199" s="290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1"/>
      <c r="C200" s="290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1"/>
      <c r="C201" s="290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1"/>
      <c r="C202" s="290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1"/>
      <c r="C203" s="290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1"/>
      <c r="C204" s="290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1"/>
      <c r="C205" s="290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1"/>
      <c r="C206" s="290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1"/>
      <c r="C207" s="291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1"/>
      <c r="C208" s="292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1"/>
      <c r="C209" s="286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1"/>
      <c r="C210" s="286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1"/>
      <c r="C211" s="286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1"/>
      <c r="C212" s="286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1"/>
      <c r="C213" s="286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1"/>
      <c r="C214" s="286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1"/>
      <c r="C215" s="286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1"/>
      <c r="C216" s="286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1"/>
      <c r="C217" s="286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2"/>
      <c r="C218" s="287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48"/>
    </row>
    <row r="220" spans="2:12" x14ac:dyDescent="0.25">
      <c r="B220" s="279" t="s">
        <v>57</v>
      </c>
      <c r="C220" s="279"/>
      <c r="D220" s="279"/>
      <c r="E220" s="279"/>
      <c r="F220" s="279"/>
      <c r="G220" s="279"/>
      <c r="H220" s="279"/>
      <c r="I220" s="279"/>
      <c r="J220" s="279"/>
      <c r="K220" s="27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A4CD2-133D-4EB5-8047-A3E54B962DE7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0" t="s">
        <v>290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CONCATENATE("dif ",RIGHT(M7,2),"/",RIGHT(K7,2))</f>
        <v>dif 25/24</v>
      </c>
    </row>
    <row r="9" spans="1:15" x14ac:dyDescent="0.25">
      <c r="A9" s="1" t="s">
        <v>72</v>
      </c>
      <c r="B9" s="116" t="s">
        <v>73</v>
      </c>
      <c r="C9" s="186">
        <v>7.5032095478103749</v>
      </c>
      <c r="D9" s="187">
        <v>-0.41634465685021294</v>
      </c>
      <c r="E9" s="186">
        <v>4.2534147517274628</v>
      </c>
      <c r="F9" s="187">
        <f t="shared" ref="F9:J21" si="0">IFERROR(E9-C9,"-")</f>
        <v>-3.2497947960829121</v>
      </c>
      <c r="G9" s="186">
        <v>7.3644056930375692</v>
      </c>
      <c r="H9" s="187">
        <f t="shared" si="0"/>
        <v>3.1109909413101065</v>
      </c>
      <c r="I9" s="186">
        <v>7.2885726989773234</v>
      </c>
      <c r="J9" s="187">
        <f t="shared" si="0"/>
        <v>-7.5832994060245795E-2</v>
      </c>
      <c r="K9" s="186">
        <v>7.65598233995585</v>
      </c>
      <c r="L9" s="187">
        <f t="shared" ref="L9:L21" si="1">IFERROR(K9-I9,"-")</f>
        <v>0.36740964097852657</v>
      </c>
      <c r="M9" s="186">
        <v>7.5436789772727275</v>
      </c>
      <c r="N9" s="187">
        <f t="shared" ref="N9:N14" si="2">IFERROR(M9-K9,"-")</f>
        <v>-0.11230336268312247</v>
      </c>
    </row>
    <row r="10" spans="1:15" x14ac:dyDescent="0.25">
      <c r="A10" s="1" t="s">
        <v>74</v>
      </c>
      <c r="B10" s="116" t="s">
        <v>75</v>
      </c>
      <c r="C10" s="186">
        <v>7.7170021872070702</v>
      </c>
      <c r="D10" s="187">
        <v>0.18300645293042272</v>
      </c>
      <c r="E10" s="186">
        <v>3.6048685491723464</v>
      </c>
      <c r="F10" s="187">
        <f t="shared" si="0"/>
        <v>-4.1121336380347238</v>
      </c>
      <c r="G10" s="186">
        <v>6.5212775777716239</v>
      </c>
      <c r="H10" s="187">
        <f t="shared" si="0"/>
        <v>2.9164090285992774</v>
      </c>
      <c r="I10" s="186">
        <v>6.7735424066533829</v>
      </c>
      <c r="J10" s="187">
        <f t="shared" si="0"/>
        <v>0.25226482888175905</v>
      </c>
      <c r="K10" s="186">
        <v>6.9712386605911121</v>
      </c>
      <c r="L10" s="187">
        <f t="shared" si="1"/>
        <v>0.19769625393772916</v>
      </c>
      <c r="M10" s="186">
        <v>7.2220742967575688</v>
      </c>
      <c r="N10" s="187">
        <f t="shared" si="2"/>
        <v>0.25083563616645677</v>
      </c>
    </row>
    <row r="11" spans="1:15" x14ac:dyDescent="0.25">
      <c r="A11" s="1" t="s">
        <v>76</v>
      </c>
      <c r="B11" s="116" t="s">
        <v>77</v>
      </c>
      <c r="C11" s="186">
        <v>9.2506486181613088</v>
      </c>
      <c r="D11" s="187">
        <v>2.2028171886796724</v>
      </c>
      <c r="E11" s="186">
        <v>4.0907075558839834</v>
      </c>
      <c r="F11" s="187">
        <f t="shared" si="0"/>
        <v>-5.1599410622773254</v>
      </c>
      <c r="G11" s="186">
        <v>6.6980792586928164</v>
      </c>
      <c r="H11" s="187">
        <f t="shared" si="0"/>
        <v>2.607371702808833</v>
      </c>
      <c r="I11" s="186">
        <v>6.7377011388261332</v>
      </c>
      <c r="J11" s="187">
        <f t="shared" si="0"/>
        <v>3.96218801333168E-2</v>
      </c>
      <c r="K11" s="186">
        <v>6.4654920309986839</v>
      </c>
      <c r="L11" s="187">
        <f t="shared" si="1"/>
        <v>-0.27220910782744934</v>
      </c>
      <c r="M11" s="186">
        <v>6.9178930739170204</v>
      </c>
      <c r="N11" s="187">
        <f t="shared" si="2"/>
        <v>0.45240104291833649</v>
      </c>
    </row>
    <row r="12" spans="1:15" x14ac:dyDescent="0.25">
      <c r="A12" s="1" t="s">
        <v>78</v>
      </c>
      <c r="B12" s="116" t="s">
        <v>79</v>
      </c>
      <c r="C12" s="186" t="s">
        <v>250</v>
      </c>
      <c r="D12" s="187" t="s">
        <v>250</v>
      </c>
      <c r="E12" s="186">
        <v>3.4268915364381867</v>
      </c>
      <c r="F12" s="187" t="str">
        <f t="shared" si="0"/>
        <v>-</v>
      </c>
      <c r="G12" s="186">
        <v>6.3827739181384446</v>
      </c>
      <c r="H12" s="187">
        <f t="shared" si="0"/>
        <v>2.955882381700258</v>
      </c>
      <c r="I12" s="186">
        <v>6.1673905637881115</v>
      </c>
      <c r="J12" s="187">
        <f t="shared" si="0"/>
        <v>-0.21538335435033318</v>
      </c>
      <c r="K12" s="186">
        <v>6.965188020716055</v>
      </c>
      <c r="L12" s="187">
        <f t="shared" si="1"/>
        <v>0.79779745692794357</v>
      </c>
      <c r="M12" s="186">
        <v>6.8137684550908393</v>
      </c>
      <c r="N12" s="187">
        <f t="shared" si="2"/>
        <v>-0.15141956562521575</v>
      </c>
    </row>
    <row r="13" spans="1:15" x14ac:dyDescent="0.25">
      <c r="A13" s="1" t="s">
        <v>80</v>
      </c>
      <c r="B13" s="116" t="s">
        <v>81</v>
      </c>
      <c r="C13" s="186" t="s">
        <v>250</v>
      </c>
      <c r="D13" s="187" t="s">
        <v>250</v>
      </c>
      <c r="E13" s="186">
        <v>3.5315843470614099</v>
      </c>
      <c r="F13" s="187" t="str">
        <f t="shared" si="0"/>
        <v>-</v>
      </c>
      <c r="G13" s="186">
        <v>6.2174707421855713</v>
      </c>
      <c r="H13" s="187">
        <f t="shared" si="0"/>
        <v>2.6858863951241614</v>
      </c>
      <c r="I13" s="186">
        <v>6.5183552234649831</v>
      </c>
      <c r="J13" s="187">
        <f t="shared" si="0"/>
        <v>0.30088448127941181</v>
      </c>
      <c r="K13" s="186">
        <v>6.820077615250117</v>
      </c>
      <c r="L13" s="187">
        <f t="shared" si="1"/>
        <v>0.30172239178513394</v>
      </c>
      <c r="M13" s="186">
        <v>7.3308251433251437</v>
      </c>
      <c r="N13" s="187">
        <f t="shared" si="2"/>
        <v>0.51074752807502666</v>
      </c>
    </row>
    <row r="14" spans="1:15" x14ac:dyDescent="0.25">
      <c r="A14" s="1" t="s">
        <v>82</v>
      </c>
      <c r="B14" s="116" t="s">
        <v>83</v>
      </c>
      <c r="C14" s="186" t="s">
        <v>250</v>
      </c>
      <c r="D14" s="187" t="s">
        <v>250</v>
      </c>
      <c r="E14" s="186">
        <v>4.9431877958968959</v>
      </c>
      <c r="F14" s="187" t="str">
        <f t="shared" si="0"/>
        <v>-</v>
      </c>
      <c r="G14" s="186">
        <v>7.000953086942709</v>
      </c>
      <c r="H14" s="187">
        <f t="shared" si="0"/>
        <v>2.0577652910458131</v>
      </c>
      <c r="I14" s="186">
        <v>6.7547590790410634</v>
      </c>
      <c r="J14" s="187">
        <f t="shared" si="0"/>
        <v>-0.24619400790164558</v>
      </c>
      <c r="K14" s="186">
        <v>6.8785517271573049</v>
      </c>
      <c r="L14" s="187">
        <f t="shared" si="1"/>
        <v>0.12379264811624147</v>
      </c>
      <c r="M14" s="186">
        <v>6.7413964333520449</v>
      </c>
      <c r="N14" s="187">
        <f t="shared" si="2"/>
        <v>-0.13715529380526004</v>
      </c>
    </row>
    <row r="15" spans="1:15" x14ac:dyDescent="0.25">
      <c r="A15" s="1" t="s">
        <v>84</v>
      </c>
      <c r="B15" s="116" t="s">
        <v>85</v>
      </c>
      <c r="C15" s="186" t="s">
        <v>250</v>
      </c>
      <c r="D15" s="187" t="s">
        <v>250</v>
      </c>
      <c r="E15" s="186">
        <v>5.9776886192386733</v>
      </c>
      <c r="F15" s="187" t="str">
        <f t="shared" si="0"/>
        <v>-</v>
      </c>
      <c r="G15" s="186">
        <v>6.9023408766388297</v>
      </c>
      <c r="H15" s="187">
        <f t="shared" si="0"/>
        <v>0.92465225740015633</v>
      </c>
      <c r="I15" s="186">
        <v>6.8557834898665346</v>
      </c>
      <c r="J15" s="187">
        <f t="shared" si="0"/>
        <v>-4.655738677229504E-2</v>
      </c>
      <c r="K15" s="186">
        <v>6.9805567830313739</v>
      </c>
      <c r="L15" s="187">
        <f t="shared" si="1"/>
        <v>0.12477329316483932</v>
      </c>
      <c r="M15" s="186"/>
      <c r="N15" s="187"/>
    </row>
    <row r="16" spans="1:15" x14ac:dyDescent="0.25">
      <c r="A16" s="1" t="s">
        <v>86</v>
      </c>
      <c r="B16" s="116" t="s">
        <v>87</v>
      </c>
      <c r="C16" s="186">
        <v>4.5515607371192175</v>
      </c>
      <c r="D16" s="187">
        <v>-2.8081057811534764</v>
      </c>
      <c r="E16" s="186">
        <v>5.1992433795712483</v>
      </c>
      <c r="F16" s="187">
        <f t="shared" si="0"/>
        <v>0.64768264245203078</v>
      </c>
      <c r="G16" s="186">
        <v>7.2397501926274384</v>
      </c>
      <c r="H16" s="187">
        <f t="shared" si="0"/>
        <v>2.0405068130561901</v>
      </c>
      <c r="I16" s="186">
        <v>7.1337124926456168</v>
      </c>
      <c r="J16" s="187">
        <f t="shared" si="0"/>
        <v>-0.10603769998182155</v>
      </c>
      <c r="K16" s="186">
        <v>7.0900904459101861</v>
      </c>
      <c r="L16" s="187">
        <f t="shared" si="1"/>
        <v>-4.3622046735430686E-2</v>
      </c>
      <c r="M16" s="186"/>
      <c r="N16" s="187"/>
    </row>
    <row r="17" spans="1:15" x14ac:dyDescent="0.25">
      <c r="A17" s="1" t="s">
        <v>88</v>
      </c>
      <c r="B17" s="116" t="s">
        <v>89</v>
      </c>
      <c r="C17" s="186">
        <v>4.0015720524017464</v>
      </c>
      <c r="D17" s="187">
        <v>-3.4080175453227559</v>
      </c>
      <c r="E17" s="186">
        <v>5.8313355603589443</v>
      </c>
      <c r="F17" s="187">
        <f t="shared" si="0"/>
        <v>1.8297635079571979</v>
      </c>
      <c r="G17" s="186">
        <v>6.7605067064083455</v>
      </c>
      <c r="H17" s="187">
        <f t="shared" si="0"/>
        <v>0.92917114604940121</v>
      </c>
      <c r="I17" s="186">
        <v>6.8220845019451737</v>
      </c>
      <c r="J17" s="187">
        <f t="shared" si="0"/>
        <v>6.1577795536828184E-2</v>
      </c>
      <c r="K17" s="186">
        <v>6.8866018317439339</v>
      </c>
      <c r="L17" s="187">
        <f t="shared" si="1"/>
        <v>6.4517329798760237E-2</v>
      </c>
      <c r="M17" s="186"/>
      <c r="N17" s="187"/>
    </row>
    <row r="18" spans="1:15" x14ac:dyDescent="0.25">
      <c r="A18" s="1" t="s">
        <v>90</v>
      </c>
      <c r="B18" s="116" t="s">
        <v>91</v>
      </c>
      <c r="C18" s="186">
        <v>3.6523630907726932</v>
      </c>
      <c r="D18" s="187">
        <v>-3.4295121010880272</v>
      </c>
      <c r="E18" s="186">
        <v>5.9282195332757128</v>
      </c>
      <c r="F18" s="187">
        <f t="shared" si="0"/>
        <v>2.2758564425030197</v>
      </c>
      <c r="G18" s="186">
        <v>6.9025843149549875</v>
      </c>
      <c r="H18" s="187">
        <f t="shared" si="0"/>
        <v>0.97436478167927465</v>
      </c>
      <c r="I18" s="186">
        <v>6.8264086055904345</v>
      </c>
      <c r="J18" s="187">
        <f t="shared" si="0"/>
        <v>-7.6175709364552979E-2</v>
      </c>
      <c r="K18" s="186">
        <v>6.499798836911598</v>
      </c>
      <c r="L18" s="187">
        <f t="shared" si="1"/>
        <v>-0.32660976867883651</v>
      </c>
      <c r="M18" s="186"/>
      <c r="N18" s="187"/>
    </row>
    <row r="19" spans="1:15" x14ac:dyDescent="0.25">
      <c r="A19" s="1" t="s">
        <v>92</v>
      </c>
      <c r="B19" s="116" t="s">
        <v>93</v>
      </c>
      <c r="C19" s="186">
        <v>6.220779220779221</v>
      </c>
      <c r="D19" s="187">
        <v>-1.2079309678614418</v>
      </c>
      <c r="E19" s="186">
        <v>6.9308398023994355</v>
      </c>
      <c r="F19" s="187">
        <f t="shared" si="0"/>
        <v>0.71006058162021457</v>
      </c>
      <c r="G19" s="186">
        <v>7.2594999762797094</v>
      </c>
      <c r="H19" s="187">
        <f t="shared" si="0"/>
        <v>0.32866017388027391</v>
      </c>
      <c r="I19" s="186">
        <v>6.7909695542611646</v>
      </c>
      <c r="J19" s="187">
        <f t="shared" si="0"/>
        <v>-0.46853042201854489</v>
      </c>
      <c r="K19" s="186">
        <v>6.9614775499721784</v>
      </c>
      <c r="L19" s="187">
        <f t="shared" si="1"/>
        <v>0.17050799571101383</v>
      </c>
      <c r="M19" s="186"/>
      <c r="N19" s="187"/>
    </row>
    <row r="20" spans="1:15" x14ac:dyDescent="0.25">
      <c r="A20" s="1" t="s">
        <v>94</v>
      </c>
      <c r="B20" s="116" t="s">
        <v>95</v>
      </c>
      <c r="C20" s="186">
        <v>5.3013895543842837</v>
      </c>
      <c r="D20" s="187">
        <v>-1.8246712828427594</v>
      </c>
      <c r="E20" s="186">
        <v>6.2279114435907807</v>
      </c>
      <c r="F20" s="187">
        <f t="shared" si="0"/>
        <v>0.92652188920649703</v>
      </c>
      <c r="G20" s="186">
        <v>6.7056474124973162</v>
      </c>
      <c r="H20" s="187">
        <f t="shared" si="0"/>
        <v>0.47773596890653547</v>
      </c>
      <c r="I20" s="186">
        <v>6.5663159638803741</v>
      </c>
      <c r="J20" s="187">
        <f t="shared" si="0"/>
        <v>-0.13933144861694213</v>
      </c>
      <c r="K20" s="186">
        <v>6.8930442249892661</v>
      </c>
      <c r="L20" s="187">
        <f t="shared" si="1"/>
        <v>0.32672826110889197</v>
      </c>
      <c r="M20" s="186"/>
      <c r="N20" s="187"/>
    </row>
    <row r="21" spans="1:15" ht="15.75" x14ac:dyDescent="0.25">
      <c r="A21" s="1" t="s">
        <v>0</v>
      </c>
      <c r="B21" s="119" t="s">
        <v>32</v>
      </c>
      <c r="C21" s="188">
        <v>6.3173322576307651</v>
      </c>
      <c r="D21" s="189">
        <v>-1.1030430860612865</v>
      </c>
      <c r="E21" s="188">
        <v>5.5219885141008653</v>
      </c>
      <c r="F21" s="189">
        <f t="shared" si="0"/>
        <v>-0.79534374352989978</v>
      </c>
      <c r="G21" s="188">
        <v>6.81836284648623</v>
      </c>
      <c r="H21" s="189">
        <f t="shared" si="0"/>
        <v>1.2963743323853647</v>
      </c>
      <c r="I21" s="188">
        <v>6.7723569064660403</v>
      </c>
      <c r="J21" s="189">
        <f t="shared" si="0"/>
        <v>-4.6005940020189762E-2</v>
      </c>
      <c r="K21" s="188">
        <v>6.910044821236232</v>
      </c>
      <c r="L21" s="189">
        <f t="shared" si="1"/>
        <v>0.13768791477019171</v>
      </c>
      <c r="M21" s="188">
        <v>7.0848197552640286</v>
      </c>
      <c r="N21" s="189">
        <v>0.14252151482364717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2"/>
      <c r="G24" s="122"/>
      <c r="I24" s="122"/>
      <c r="K24" s="122"/>
      <c r="N24" s="81"/>
    </row>
    <row r="26" spans="1:15" ht="59.25" customHeight="1" thickBot="1" x14ac:dyDescent="0.3">
      <c r="B26" s="280" t="s">
        <v>291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3" t="s">
        <v>71</v>
      </c>
      <c r="D30" s="114" t="str">
        <f>CONCATENATE("dif ",RIGHT(C29,2),"/",RIGHT(C29-1,2))</f>
        <v>dif 20/19</v>
      </c>
      <c r="E30" s="115" t="s">
        <v>71</v>
      </c>
      <c r="F30" s="114" t="str">
        <f>CONCATENATE("dif ",RIGHT(E29,2),"/",RIGHT(C29,2))</f>
        <v>dif 21/20</v>
      </c>
      <c r="G30" s="115" t="s">
        <v>71</v>
      </c>
      <c r="H30" s="114" t="str">
        <f>CONCATENATE("dif ",RIGHT(G29,2),"/",RIGHT(E29,2))</f>
        <v>dif 22/21</v>
      </c>
      <c r="I30" s="115" t="s">
        <v>71</v>
      </c>
      <c r="J30" s="114" t="str">
        <f>CONCATENATE("dif ",RIGHT(I29,2),"/",RIGHT(G29,2))</f>
        <v>dif 23/22</v>
      </c>
      <c r="K30" s="115" t="s">
        <v>71</v>
      </c>
      <c r="L30" s="114" t="str">
        <f>CONCATENATE("dif ",RIGHT(K29,2),"/",RIGHT(I29,2))</f>
        <v>dif 24/23</v>
      </c>
      <c r="M30" s="115" t="s">
        <v>71</v>
      </c>
      <c r="N30" s="114" t="str">
        <f>CONCATENATE("dif ",RIGHT(M29,2),"/",RIGHT(K29,2))</f>
        <v>dif 25/24</v>
      </c>
    </row>
    <row r="31" spans="1:15" x14ac:dyDescent="0.25">
      <c r="B31" s="116" t="s">
        <v>73</v>
      </c>
      <c r="C31" s="186">
        <v>3.3978234582829505</v>
      </c>
      <c r="D31" s="187">
        <v>-1.3914885810290891</v>
      </c>
      <c r="E31" s="186">
        <v>2.3659409484044138</v>
      </c>
      <c r="F31" s="187">
        <f t="shared" ref="F31:J43" si="3">IFERROR(E31-C31,"-")</f>
        <v>-1.0318825098785367</v>
      </c>
      <c r="G31" s="186">
        <v>5.724462365591398</v>
      </c>
      <c r="H31" s="187">
        <f t="shared" si="3"/>
        <v>3.3585214171869842</v>
      </c>
      <c r="I31" s="186">
        <v>4.65979381443299</v>
      </c>
      <c r="J31" s="187">
        <f t="shared" si="3"/>
        <v>-1.064668551158408</v>
      </c>
      <c r="K31" s="186">
        <v>4.4990310077519382</v>
      </c>
      <c r="L31" s="187">
        <f t="shared" ref="L31:N43" si="4">IFERROR(K31-I31,"-")</f>
        <v>-0.16076280668105181</v>
      </c>
      <c r="M31" s="186">
        <v>4.9236192714453582</v>
      </c>
      <c r="N31" s="187">
        <f t="shared" si="4"/>
        <v>0.42458826369341995</v>
      </c>
    </row>
    <row r="32" spans="1:15" x14ac:dyDescent="0.25">
      <c r="B32" s="116" t="s">
        <v>75</v>
      </c>
      <c r="C32" s="186">
        <v>3.4050151975683889</v>
      </c>
      <c r="D32" s="187">
        <v>-0.3983267047452359</v>
      </c>
      <c r="E32" s="186">
        <v>2.1904255319148938</v>
      </c>
      <c r="F32" s="187">
        <f t="shared" si="3"/>
        <v>-1.2145896656534951</v>
      </c>
      <c r="G32" s="186">
        <v>2.9379509379509381</v>
      </c>
      <c r="H32" s="187">
        <f t="shared" si="3"/>
        <v>0.74752540603604434</v>
      </c>
      <c r="I32" s="186">
        <v>4.0410122164048863</v>
      </c>
      <c r="J32" s="187">
        <f t="shared" si="3"/>
        <v>1.1030612784539482</v>
      </c>
      <c r="K32" s="186">
        <v>2.5011169024571855</v>
      </c>
      <c r="L32" s="187">
        <f t="shared" si="4"/>
        <v>-1.5398953139477007</v>
      </c>
      <c r="M32" s="186">
        <v>3.7223880597014927</v>
      </c>
      <c r="N32" s="187">
        <f t="shared" si="4"/>
        <v>1.2212711572443071</v>
      </c>
    </row>
    <row r="33" spans="2:15" x14ac:dyDescent="0.25">
      <c r="B33" s="116" t="s">
        <v>77</v>
      </c>
      <c r="C33" s="186">
        <v>3.8292181069958846</v>
      </c>
      <c r="D33" s="187">
        <v>1.798215193970476E-2</v>
      </c>
      <c r="E33" s="186">
        <v>2.2533892834086506</v>
      </c>
      <c r="F33" s="187">
        <f t="shared" si="3"/>
        <v>-1.575828823587234</v>
      </c>
      <c r="G33" s="186">
        <v>3.2213947190250507</v>
      </c>
      <c r="H33" s="187">
        <f t="shared" si="3"/>
        <v>0.96800543561640007</v>
      </c>
      <c r="I33" s="186">
        <v>3.6146943353897925</v>
      </c>
      <c r="J33" s="187">
        <f t="shared" si="3"/>
        <v>0.39329961636474176</v>
      </c>
      <c r="K33" s="186">
        <v>3.1333333333333333</v>
      </c>
      <c r="L33" s="187">
        <f t="shared" si="4"/>
        <v>-0.48136100205645915</v>
      </c>
      <c r="M33" s="186">
        <v>3.7395048439181915</v>
      </c>
      <c r="N33" s="187">
        <f t="shared" si="4"/>
        <v>0.60617151058485819</v>
      </c>
    </row>
    <row r="34" spans="2:15" x14ac:dyDescent="0.25">
      <c r="B34" s="116" t="s">
        <v>79</v>
      </c>
      <c r="C34" s="186" t="s">
        <v>250</v>
      </c>
      <c r="D34" s="187" t="s">
        <v>250</v>
      </c>
      <c r="E34" s="186">
        <v>2.3930635838150289</v>
      </c>
      <c r="F34" s="187" t="str">
        <f>IFERROR(E34-C34,"-")</f>
        <v>-</v>
      </c>
      <c r="G34" s="186">
        <v>2.8110674525212835</v>
      </c>
      <c r="H34" s="187">
        <f>IFERROR(G34-E34,"-")</f>
        <v>0.41800386870625461</v>
      </c>
      <c r="I34" s="186">
        <v>2.8504016064257027</v>
      </c>
      <c r="J34" s="187">
        <f>IFERROR(I34-G34,"-")</f>
        <v>3.9334153904419189E-2</v>
      </c>
      <c r="K34" s="186">
        <v>3.7895878524945772</v>
      </c>
      <c r="L34" s="187">
        <f>IFERROR(K34-I34,"-")</f>
        <v>0.93918624606887446</v>
      </c>
      <c r="M34" s="186">
        <v>3.6893333333333334</v>
      </c>
      <c r="N34" s="187">
        <f t="shared" si="4"/>
        <v>-0.10025451916124384</v>
      </c>
    </row>
    <row r="35" spans="2:15" x14ac:dyDescent="0.25">
      <c r="B35" s="116" t="s">
        <v>81</v>
      </c>
      <c r="C35" s="186" t="s">
        <v>250</v>
      </c>
      <c r="D35" s="187" t="s">
        <v>250</v>
      </c>
      <c r="E35" s="186">
        <v>2.5417176413016884</v>
      </c>
      <c r="F35" s="187" t="str">
        <f t="shared" si="3"/>
        <v>-</v>
      </c>
      <c r="G35" s="186">
        <v>2.6286314315715784</v>
      </c>
      <c r="H35" s="187">
        <f t="shared" si="3"/>
        <v>8.691379026988999E-2</v>
      </c>
      <c r="I35" s="186">
        <v>3.2831715210355985</v>
      </c>
      <c r="J35" s="187">
        <f t="shared" si="3"/>
        <v>0.65454008946402009</v>
      </c>
      <c r="K35" s="186">
        <v>3.0149592021758838</v>
      </c>
      <c r="L35" s="187">
        <f t="shared" si="4"/>
        <v>-0.26821231885971475</v>
      </c>
      <c r="M35" s="186">
        <v>3.8170005414185164</v>
      </c>
      <c r="N35" s="187">
        <f t="shared" si="4"/>
        <v>0.80204133924263266</v>
      </c>
    </row>
    <row r="36" spans="2:15" x14ac:dyDescent="0.25">
      <c r="B36" s="116" t="s">
        <v>83</v>
      </c>
      <c r="C36" s="186" t="s">
        <v>250</v>
      </c>
      <c r="D36" s="187" t="s">
        <v>250</v>
      </c>
      <c r="E36" s="186">
        <v>3.5864474339810664</v>
      </c>
      <c r="F36" s="187" t="str">
        <f t="shared" si="3"/>
        <v>-</v>
      </c>
      <c r="G36" s="186">
        <v>3.6400807672892479</v>
      </c>
      <c r="H36" s="187">
        <f t="shared" si="3"/>
        <v>5.3633333308181541E-2</v>
      </c>
      <c r="I36" s="186">
        <v>3.3483852529294085</v>
      </c>
      <c r="J36" s="187">
        <f t="shared" si="3"/>
        <v>-0.29169551435983943</v>
      </c>
      <c r="K36" s="186">
        <v>3.406364301389905</v>
      </c>
      <c r="L36" s="187">
        <f t="shared" si="4"/>
        <v>5.7979048460496507E-2</v>
      </c>
      <c r="M36" s="186">
        <v>3.2416153319644079</v>
      </c>
      <c r="N36" s="187">
        <f t="shared" si="4"/>
        <v>-0.1647489694254971</v>
      </c>
    </row>
    <row r="37" spans="2:15" x14ac:dyDescent="0.25">
      <c r="B37" s="116" t="s">
        <v>85</v>
      </c>
      <c r="C37" s="186" t="s">
        <v>250</v>
      </c>
      <c r="D37" s="187" t="s">
        <v>250</v>
      </c>
      <c r="E37" s="186">
        <v>4.4459262851600387</v>
      </c>
      <c r="F37" s="187" t="str">
        <f t="shared" si="3"/>
        <v>-</v>
      </c>
      <c r="G37" s="186">
        <v>4.1811648079306076</v>
      </c>
      <c r="H37" s="187">
        <f t="shared" si="3"/>
        <v>-0.26476147722943111</v>
      </c>
      <c r="I37" s="186">
        <v>3.8014415252266915</v>
      </c>
      <c r="J37" s="187">
        <f t="shared" si="3"/>
        <v>-0.37972328270391609</v>
      </c>
      <c r="K37" s="186">
        <v>3.6836089494163424</v>
      </c>
      <c r="L37" s="187">
        <f t="shared" si="4"/>
        <v>-0.11783257581034912</v>
      </c>
      <c r="M37" s="186"/>
      <c r="N37" s="187"/>
    </row>
    <row r="38" spans="2:15" x14ac:dyDescent="0.25">
      <c r="B38" s="116" t="s">
        <v>87</v>
      </c>
      <c r="C38" s="186">
        <v>3.0742075823492852</v>
      </c>
      <c r="D38" s="187">
        <v>-0.71711502086974921</v>
      </c>
      <c r="E38" s="186">
        <v>3.7990708478513358</v>
      </c>
      <c r="F38" s="187">
        <f t="shared" si="3"/>
        <v>0.7248632655020506</v>
      </c>
      <c r="G38" s="186">
        <v>4.0331521739130434</v>
      </c>
      <c r="H38" s="187">
        <f t="shared" si="3"/>
        <v>0.23408132606170762</v>
      </c>
      <c r="I38" s="186">
        <v>4.0018788163457026</v>
      </c>
      <c r="J38" s="187">
        <f t="shared" si="3"/>
        <v>-3.1273357567340732E-2</v>
      </c>
      <c r="K38" s="186">
        <v>3.593650159744409</v>
      </c>
      <c r="L38" s="187">
        <f t="shared" si="4"/>
        <v>-0.40822865660129359</v>
      </c>
      <c r="M38" s="186"/>
      <c r="N38" s="187"/>
    </row>
    <row r="39" spans="2:15" x14ac:dyDescent="0.25">
      <c r="B39" s="116" t="s">
        <v>89</v>
      </c>
      <c r="C39" s="186">
        <v>2.647812971342383</v>
      </c>
      <c r="D39" s="187">
        <v>-1.8377936085068289</v>
      </c>
      <c r="E39" s="186">
        <v>3.4035053929121726</v>
      </c>
      <c r="F39" s="187">
        <f t="shared" si="3"/>
        <v>0.75569242156978955</v>
      </c>
      <c r="G39" s="186">
        <v>3.5713871154962273</v>
      </c>
      <c r="H39" s="187">
        <f t="shared" si="3"/>
        <v>0.16788172258405476</v>
      </c>
      <c r="I39" s="186">
        <v>3.6274393849793021</v>
      </c>
      <c r="J39" s="187">
        <f t="shared" si="3"/>
        <v>5.6052269483074735E-2</v>
      </c>
      <c r="K39" s="186">
        <v>3.963002114164905</v>
      </c>
      <c r="L39" s="187">
        <f t="shared" si="4"/>
        <v>0.33556272918560293</v>
      </c>
      <c r="M39" s="186"/>
      <c r="N39" s="187"/>
    </row>
    <row r="40" spans="2:15" x14ac:dyDescent="0.25">
      <c r="B40" s="116" t="s">
        <v>91</v>
      </c>
      <c r="C40" s="186">
        <v>2.4842917997870075</v>
      </c>
      <c r="D40" s="187">
        <v>-1.3228621659983735</v>
      </c>
      <c r="E40" s="186">
        <v>3.132591562355123</v>
      </c>
      <c r="F40" s="187">
        <f t="shared" si="3"/>
        <v>0.6482997625681155</v>
      </c>
      <c r="G40" s="186">
        <v>3.554815263476681</v>
      </c>
      <c r="H40" s="187">
        <f t="shared" si="3"/>
        <v>0.42222370112155794</v>
      </c>
      <c r="I40" s="186">
        <v>3.2132940681531341</v>
      </c>
      <c r="J40" s="187">
        <f t="shared" si="3"/>
        <v>-0.34152119532354686</v>
      </c>
      <c r="K40" s="186">
        <v>3.3147033533963888</v>
      </c>
      <c r="L40" s="187">
        <f t="shared" si="4"/>
        <v>0.10140928524325465</v>
      </c>
      <c r="M40" s="186"/>
      <c r="N40" s="187"/>
    </row>
    <row r="41" spans="2:15" x14ac:dyDescent="0.25">
      <c r="B41" s="116" t="s">
        <v>93</v>
      </c>
      <c r="C41" s="186">
        <v>3.945582586427657</v>
      </c>
      <c r="D41" s="187">
        <v>0.37689414682164335</v>
      </c>
      <c r="E41" s="186">
        <v>3.4310897435897436</v>
      </c>
      <c r="F41" s="187">
        <f t="shared" si="3"/>
        <v>-0.51449284283791341</v>
      </c>
      <c r="G41" s="186">
        <v>3.6112132352941178</v>
      </c>
      <c r="H41" s="187">
        <f t="shared" si="3"/>
        <v>0.18012349170437414</v>
      </c>
      <c r="I41" s="186">
        <v>3.4485981308411215</v>
      </c>
      <c r="J41" s="187">
        <f t="shared" si="3"/>
        <v>-0.16261510445299621</v>
      </c>
      <c r="K41" s="186">
        <v>4.3719325153374236</v>
      </c>
      <c r="L41" s="187">
        <f t="shared" si="4"/>
        <v>0.92333438449630201</v>
      </c>
      <c r="M41" s="186"/>
      <c r="N41" s="187"/>
    </row>
    <row r="42" spans="2:15" x14ac:dyDescent="0.25">
      <c r="B42" s="116" t="s">
        <v>95</v>
      </c>
      <c r="C42" s="186">
        <v>2.4285714285714284</v>
      </c>
      <c r="D42" s="187">
        <v>-1.1950747808148532</v>
      </c>
      <c r="E42" s="186">
        <v>3.166830225711482</v>
      </c>
      <c r="F42" s="187">
        <f t="shared" si="3"/>
        <v>0.7382587971400536</v>
      </c>
      <c r="G42" s="186">
        <v>4.1630076838638859</v>
      </c>
      <c r="H42" s="187">
        <f t="shared" si="3"/>
        <v>0.99617745815240388</v>
      </c>
      <c r="I42" s="186">
        <v>3.404673393520977</v>
      </c>
      <c r="J42" s="187">
        <f t="shared" si="3"/>
        <v>-0.75833429034290889</v>
      </c>
      <c r="K42" s="186">
        <v>3.9628305932809149</v>
      </c>
      <c r="L42" s="187">
        <f t="shared" si="4"/>
        <v>0.55815719975993794</v>
      </c>
      <c r="M42" s="186"/>
      <c r="N42" s="187"/>
    </row>
    <row r="43" spans="2:15" ht="15.75" x14ac:dyDescent="0.25">
      <c r="B43" s="119" t="s">
        <v>32</v>
      </c>
      <c r="C43" s="188">
        <v>2.875516971571221</v>
      </c>
      <c r="D43" s="189">
        <v>-1.3570125937797233</v>
      </c>
      <c r="E43" s="188">
        <v>3.140326433121019</v>
      </c>
      <c r="F43" s="189">
        <f t="shared" si="3"/>
        <v>0.26480946154979801</v>
      </c>
      <c r="G43" s="188">
        <v>3.6206255806751315</v>
      </c>
      <c r="H43" s="189">
        <f t="shared" si="3"/>
        <v>0.48029914755411252</v>
      </c>
      <c r="I43" s="188">
        <v>3.5630895121494159</v>
      </c>
      <c r="J43" s="189">
        <f t="shared" si="3"/>
        <v>-5.7536068525715578E-2</v>
      </c>
      <c r="K43" s="188">
        <v>3.5542003563108127</v>
      </c>
      <c r="L43" s="189">
        <f t="shared" si="4"/>
        <v>-8.8891558386032798E-3</v>
      </c>
      <c r="M43" s="188">
        <v>3.6942654979406484</v>
      </c>
      <c r="N43" s="189">
        <v>0.38397377842624358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80" t="s">
        <v>292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3" t="s">
        <v>71</v>
      </c>
      <c r="D52" s="114" t="str">
        <f>CONCATENATE("dif ",RIGHT(C51,2),"/",RIGHT(C51-1,2))</f>
        <v>dif 20/19</v>
      </c>
      <c r="E52" s="115" t="s">
        <v>71</v>
      </c>
      <c r="F52" s="114" t="str">
        <f>CONCATENATE("dif ",RIGHT(E51,2),"/",RIGHT(C51,2))</f>
        <v>dif 21/20</v>
      </c>
      <c r="G52" s="115" t="s">
        <v>71</v>
      </c>
      <c r="H52" s="114" t="str">
        <f>CONCATENATE("dif ",RIGHT(G51,2),"/",RIGHT(E51,2))</f>
        <v>dif 22/21</v>
      </c>
      <c r="I52" s="115" t="s">
        <v>71</v>
      </c>
      <c r="J52" s="114" t="str">
        <f>CONCATENATE("dif ",RIGHT(I51,2),"/",RIGHT(G51,2))</f>
        <v>dif 23/22</v>
      </c>
      <c r="K52" s="115" t="s">
        <v>71</v>
      </c>
      <c r="L52" s="114" t="str">
        <f>CONCATENATE("dif ",RIGHT(K51,2),"/",RIGHT(I51,2))</f>
        <v>dif 24/23</v>
      </c>
      <c r="M52" s="115" t="s">
        <v>71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73</v>
      </c>
      <c r="C53" s="186">
        <v>4.8253012048192767</v>
      </c>
      <c r="D53" s="187">
        <v>1.2480832420591454</v>
      </c>
      <c r="E53" s="186">
        <v>5.3652173913043475</v>
      </c>
      <c r="F53" s="187">
        <f t="shared" ref="F53:J65" si="5">IFERROR(E53-C53,"-")</f>
        <v>0.53991618648507078</v>
      </c>
      <c r="G53" s="186">
        <v>5.7339805825242722</v>
      </c>
      <c r="H53" s="187">
        <f t="shared" si="5"/>
        <v>0.36876319121992474</v>
      </c>
      <c r="I53" s="186">
        <v>5.0429362880886428</v>
      </c>
      <c r="J53" s="187">
        <f t="shared" si="5"/>
        <v>-0.69104429443562942</v>
      </c>
      <c r="K53" s="186">
        <v>5.8047722342733188</v>
      </c>
      <c r="L53" s="187">
        <f t="shared" ref="L53:N65" si="6">IFERROR(K53-I53,"-")</f>
        <v>0.76183594618467598</v>
      </c>
      <c r="M53" s="186">
        <v>5.9452736318407959</v>
      </c>
      <c r="N53" s="187">
        <f t="shared" si="6"/>
        <v>0.14050139756747715</v>
      </c>
    </row>
    <row r="54" spans="1:15" x14ac:dyDescent="0.25">
      <c r="A54" s="1">
        <v>2</v>
      </c>
      <c r="B54" s="116" t="s">
        <v>75</v>
      </c>
      <c r="C54" s="186">
        <v>4.333333333333333</v>
      </c>
      <c r="D54" s="187">
        <v>1.3131567885666242</v>
      </c>
      <c r="E54" s="186">
        <v>4.1810699588477362</v>
      </c>
      <c r="F54" s="187">
        <f t="shared" si="5"/>
        <v>-0.15226337448559679</v>
      </c>
      <c r="G54" s="186">
        <v>4.2582524271844662</v>
      </c>
      <c r="H54" s="187">
        <f t="shared" si="5"/>
        <v>7.7182468336729926E-2</v>
      </c>
      <c r="I54" s="186">
        <v>4.5245579567779961</v>
      </c>
      <c r="J54" s="187">
        <f t="shared" si="5"/>
        <v>0.26630552959352993</v>
      </c>
      <c r="K54" s="186">
        <v>3.5454545454545454</v>
      </c>
      <c r="L54" s="187">
        <f t="shared" si="6"/>
        <v>-0.97910341132345069</v>
      </c>
      <c r="M54" s="186">
        <v>4.55</v>
      </c>
      <c r="N54" s="187">
        <f t="shared" si="6"/>
        <v>1.0045454545454544</v>
      </c>
    </row>
    <row r="55" spans="1:15" x14ac:dyDescent="0.25">
      <c r="A55" s="1">
        <v>3</v>
      </c>
      <c r="B55" s="116" t="s">
        <v>77</v>
      </c>
      <c r="C55" s="186">
        <v>5.8444444444444441</v>
      </c>
      <c r="D55" s="187">
        <v>3.1606251191156849</v>
      </c>
      <c r="E55" s="186">
        <v>3.6339522546419096</v>
      </c>
      <c r="F55" s="187">
        <f t="shared" si="5"/>
        <v>-2.2104921898025345</v>
      </c>
      <c r="G55" s="186">
        <v>4.8299445471349349</v>
      </c>
      <c r="H55" s="187">
        <f t="shared" si="5"/>
        <v>1.1959922924930253</v>
      </c>
      <c r="I55" s="186">
        <v>4.1807228915662646</v>
      </c>
      <c r="J55" s="187">
        <f t="shared" si="5"/>
        <v>-0.64922165556867029</v>
      </c>
      <c r="K55" s="186">
        <v>4.1143911439114387</v>
      </c>
      <c r="L55" s="187">
        <f t="shared" si="6"/>
        <v>-6.6331747654825968E-2</v>
      </c>
      <c r="M55" s="186">
        <v>4.6043046357615891</v>
      </c>
      <c r="N55" s="187">
        <f t="shared" si="6"/>
        <v>0.48991349185015043</v>
      </c>
    </row>
    <row r="56" spans="1:15" x14ac:dyDescent="0.25">
      <c r="A56" s="1">
        <v>4</v>
      </c>
      <c r="B56" s="116" t="s">
        <v>79</v>
      </c>
      <c r="C56" s="186" t="s">
        <v>250</v>
      </c>
      <c r="D56" s="187" t="s">
        <v>250</v>
      </c>
      <c r="E56" s="186">
        <v>3.7015945330296129</v>
      </c>
      <c r="F56" s="187" t="str">
        <f>IFERROR(E56-C56,"-")</f>
        <v>-</v>
      </c>
      <c r="G56" s="186">
        <v>3.7936046511627906</v>
      </c>
      <c r="H56" s="187">
        <f>IFERROR(G56-E56,"-")</f>
        <v>9.201011813317761E-2</v>
      </c>
      <c r="I56" s="186">
        <v>4.0883054892601436</v>
      </c>
      <c r="J56" s="187">
        <f>IFERROR(I56-G56,"-")</f>
        <v>0.29470083809735304</v>
      </c>
      <c r="K56" s="186">
        <v>4.7992895204262878</v>
      </c>
      <c r="L56" s="187">
        <f>IFERROR(K56-I56,"-")</f>
        <v>0.71098403116614417</v>
      </c>
      <c r="M56" s="186">
        <v>4.6322350845948357</v>
      </c>
      <c r="N56" s="187">
        <f t="shared" si="6"/>
        <v>-0.16705443583145207</v>
      </c>
    </row>
    <row r="57" spans="1:15" x14ac:dyDescent="0.25">
      <c r="A57" s="1">
        <v>5</v>
      </c>
      <c r="B57" s="116" t="s">
        <v>81</v>
      </c>
      <c r="C57" s="186" t="s">
        <v>250</v>
      </c>
      <c r="D57" s="187" t="s">
        <v>250</v>
      </c>
      <c r="E57" s="186">
        <v>3.6545718432510887</v>
      </c>
      <c r="F57" s="187" t="str">
        <f t="shared" si="5"/>
        <v>-</v>
      </c>
      <c r="G57" s="186">
        <v>3.9125596184419713</v>
      </c>
      <c r="H57" s="187">
        <f t="shared" si="5"/>
        <v>0.25798777519088256</v>
      </c>
      <c r="I57" s="186">
        <v>3.9587750294464077</v>
      </c>
      <c r="J57" s="187">
        <f t="shared" si="5"/>
        <v>4.621541100443638E-2</v>
      </c>
      <c r="K57" s="186">
        <v>4.9326145552560643</v>
      </c>
      <c r="L57" s="187">
        <f t="shared" si="6"/>
        <v>0.9738395258096566</v>
      </c>
      <c r="M57" s="186">
        <v>5.5975460122699383</v>
      </c>
      <c r="N57" s="187">
        <f t="shared" si="6"/>
        <v>0.66493145701387402</v>
      </c>
    </row>
    <row r="58" spans="1:15" x14ac:dyDescent="0.25">
      <c r="A58" s="1">
        <v>6</v>
      </c>
      <c r="B58" s="116" t="s">
        <v>83</v>
      </c>
      <c r="C58" s="186" t="s">
        <v>250</v>
      </c>
      <c r="D58" s="187" t="s">
        <v>250</v>
      </c>
      <c r="E58" s="186">
        <v>4.3600000000000003</v>
      </c>
      <c r="F58" s="187" t="str">
        <f t="shared" si="5"/>
        <v>-</v>
      </c>
      <c r="G58" s="186">
        <v>5.4429347826086953</v>
      </c>
      <c r="H58" s="187">
        <f t="shared" si="5"/>
        <v>1.082934782608695</v>
      </c>
      <c r="I58" s="186">
        <v>4.3403590944574555</v>
      </c>
      <c r="J58" s="187">
        <f t="shared" si="5"/>
        <v>-1.1025756881512399</v>
      </c>
      <c r="K58" s="186">
        <v>4.7995337995337994</v>
      </c>
      <c r="L58" s="187">
        <f t="shared" si="6"/>
        <v>0.45917470507634395</v>
      </c>
      <c r="M58" s="186">
        <v>4.7594529364440872</v>
      </c>
      <c r="N58" s="187">
        <f t="shared" si="6"/>
        <v>-4.008086308971226E-2</v>
      </c>
    </row>
    <row r="59" spans="1:15" x14ac:dyDescent="0.25">
      <c r="A59" s="1">
        <v>7</v>
      </c>
      <c r="B59" s="116" t="s">
        <v>85</v>
      </c>
      <c r="C59" s="186" t="s">
        <v>250</v>
      </c>
      <c r="D59" s="187" t="s">
        <v>250</v>
      </c>
      <c r="E59" s="186">
        <v>5.7505060728744937</v>
      </c>
      <c r="F59" s="187" t="str">
        <f t="shared" si="5"/>
        <v>-</v>
      </c>
      <c r="G59" s="186">
        <v>6.2126563649742454</v>
      </c>
      <c r="H59" s="187">
        <f t="shared" si="5"/>
        <v>0.46215029209975178</v>
      </c>
      <c r="I59" s="186">
        <v>5.4324683965402532</v>
      </c>
      <c r="J59" s="187">
        <f t="shared" si="5"/>
        <v>-0.7801879684339923</v>
      </c>
      <c r="K59" s="186">
        <v>6.0435855263157894</v>
      </c>
      <c r="L59" s="187">
        <f t="shared" si="6"/>
        <v>0.61111712977553623</v>
      </c>
      <c r="M59" s="186"/>
      <c r="N59" s="187"/>
    </row>
    <row r="60" spans="1:15" x14ac:dyDescent="0.25">
      <c r="A60" s="1">
        <v>8</v>
      </c>
      <c r="B60" s="116" t="s">
        <v>87</v>
      </c>
      <c r="C60" s="186">
        <v>3.7919020715630887</v>
      </c>
      <c r="D60" s="187">
        <v>-1.5639215243660485</v>
      </c>
      <c r="E60" s="186">
        <v>5.5321725965177899</v>
      </c>
      <c r="F60" s="187">
        <f t="shared" si="5"/>
        <v>1.7402705249547012</v>
      </c>
      <c r="G60" s="186">
        <v>6.4098601913171454</v>
      </c>
      <c r="H60" s="187">
        <f t="shared" si="5"/>
        <v>0.87768759479935543</v>
      </c>
      <c r="I60" s="186">
        <v>5.612125162972621</v>
      </c>
      <c r="J60" s="187">
        <f t="shared" si="5"/>
        <v>-0.79773502834452437</v>
      </c>
      <c r="K60" s="186">
        <v>5.8556461001164148</v>
      </c>
      <c r="L60" s="187">
        <f t="shared" si="6"/>
        <v>0.24352093714379386</v>
      </c>
      <c r="M60" s="186"/>
      <c r="N60" s="187"/>
    </row>
    <row r="61" spans="1:15" x14ac:dyDescent="0.25">
      <c r="A61" s="1">
        <v>9</v>
      </c>
      <c r="B61" s="116" t="s">
        <v>89</v>
      </c>
      <c r="C61" s="186">
        <v>2.9774577332498433</v>
      </c>
      <c r="D61" s="187">
        <v>-1.295903841631791</v>
      </c>
      <c r="E61" s="186">
        <v>5.5271779597915112</v>
      </c>
      <c r="F61" s="187">
        <f t="shared" si="5"/>
        <v>2.5497202265416679</v>
      </c>
      <c r="G61" s="186">
        <v>5.5612691466083151</v>
      </c>
      <c r="H61" s="187">
        <f t="shared" si="5"/>
        <v>3.4091186816803898E-2</v>
      </c>
      <c r="I61" s="186">
        <v>5.5102239532619279</v>
      </c>
      <c r="J61" s="187">
        <f t="shared" si="5"/>
        <v>-5.104519334638713E-2</v>
      </c>
      <c r="K61" s="186">
        <v>5.8552746294681777</v>
      </c>
      <c r="L61" s="187">
        <f t="shared" si="6"/>
        <v>0.34505067620624974</v>
      </c>
      <c r="M61" s="186"/>
      <c r="N61" s="187"/>
    </row>
    <row r="62" spans="1:15" x14ac:dyDescent="0.25">
      <c r="A62" s="1">
        <v>10</v>
      </c>
      <c r="B62" s="116" t="s">
        <v>91</v>
      </c>
      <c r="C62" s="186">
        <v>4.8207171314741037</v>
      </c>
      <c r="D62" s="187">
        <v>0.93619746995095809</v>
      </c>
      <c r="E62" s="186">
        <v>4.9938775510204083</v>
      </c>
      <c r="F62" s="187">
        <f t="shared" si="5"/>
        <v>0.17316041954630457</v>
      </c>
      <c r="G62" s="186">
        <v>4.6286201022146507</v>
      </c>
      <c r="H62" s="187">
        <f t="shared" si="5"/>
        <v>-0.36525744880575761</v>
      </c>
      <c r="I62" s="186">
        <v>4.8662790697674421</v>
      </c>
      <c r="J62" s="187">
        <f t="shared" si="5"/>
        <v>0.23765896755279137</v>
      </c>
      <c r="K62" s="186">
        <v>5.0836909871244638</v>
      </c>
      <c r="L62" s="187">
        <f t="shared" si="6"/>
        <v>0.2174119173570217</v>
      </c>
      <c r="M62" s="186"/>
      <c r="N62" s="187"/>
    </row>
    <row r="63" spans="1:15" x14ac:dyDescent="0.25">
      <c r="A63" s="1">
        <v>11</v>
      </c>
      <c r="B63" s="116" t="s">
        <v>93</v>
      </c>
      <c r="C63" s="186">
        <v>4.9330543933054392</v>
      </c>
      <c r="D63" s="187">
        <v>0.56119509682302748</v>
      </c>
      <c r="E63" s="186">
        <v>5.2996845425867507</v>
      </c>
      <c r="F63" s="187">
        <f t="shared" si="5"/>
        <v>0.36663014928131155</v>
      </c>
      <c r="G63" s="186">
        <v>4.5814977973568283</v>
      </c>
      <c r="H63" s="187">
        <f t="shared" si="5"/>
        <v>-0.71818674522992243</v>
      </c>
      <c r="I63" s="186">
        <v>4.4314049586776862</v>
      </c>
      <c r="J63" s="187">
        <f t="shared" si="5"/>
        <v>-0.15009283867914203</v>
      </c>
      <c r="K63" s="186">
        <v>4.5080042689434361</v>
      </c>
      <c r="L63" s="187">
        <f t="shared" si="6"/>
        <v>7.6599310265749843E-2</v>
      </c>
      <c r="M63" s="186"/>
      <c r="N63" s="187"/>
    </row>
    <row r="64" spans="1:15" x14ac:dyDescent="0.25">
      <c r="A64" s="1">
        <v>12</v>
      </c>
      <c r="B64" s="116" t="s">
        <v>95</v>
      </c>
      <c r="C64" s="186">
        <v>4.270833333333333</v>
      </c>
      <c r="D64" s="187">
        <v>0.42991959706719474</v>
      </c>
      <c r="E64" s="186">
        <v>4.0808510638297868</v>
      </c>
      <c r="F64" s="187">
        <f t="shared" si="5"/>
        <v>-0.18998226950354624</v>
      </c>
      <c r="G64" s="186">
        <v>4.6321559074299632</v>
      </c>
      <c r="H64" s="187">
        <f t="shared" si="5"/>
        <v>0.5513048436001764</v>
      </c>
      <c r="I64" s="186">
        <v>4.2139201637666321</v>
      </c>
      <c r="J64" s="187">
        <f t="shared" si="5"/>
        <v>-0.41823574366333105</v>
      </c>
      <c r="K64" s="186">
        <v>4.8214285714285712</v>
      </c>
      <c r="L64" s="187">
        <f t="shared" si="6"/>
        <v>0.60750840766193903</v>
      </c>
      <c r="M64" s="186"/>
      <c r="N64" s="187"/>
    </row>
    <row r="65" spans="1:15" ht="15.75" x14ac:dyDescent="0.25">
      <c r="B65" s="119" t="s">
        <v>32</v>
      </c>
      <c r="C65" s="188">
        <v>3.8516443002507006</v>
      </c>
      <c r="D65" s="189">
        <v>-0.88940080053723358</v>
      </c>
      <c r="E65" s="188">
        <v>5.0409218764177481</v>
      </c>
      <c r="F65" s="189">
        <f t="shared" si="5"/>
        <v>1.1892775761670475</v>
      </c>
      <c r="G65" s="188">
        <v>5.2284492213204654</v>
      </c>
      <c r="H65" s="189">
        <f t="shared" si="5"/>
        <v>0.18752734490271727</v>
      </c>
      <c r="I65" s="188">
        <v>4.7866134751773046</v>
      </c>
      <c r="J65" s="189">
        <f t="shared" si="5"/>
        <v>-0.44183574614316079</v>
      </c>
      <c r="K65" s="188">
        <v>5.166019237883833</v>
      </c>
      <c r="L65" s="189">
        <f t="shared" si="6"/>
        <v>0.37940576270652837</v>
      </c>
      <c r="M65" s="188">
        <v>4.9845446950710111</v>
      </c>
      <c r="N65" s="189">
        <v>0.33543983573597291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293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3" t="s">
        <v>71</v>
      </c>
      <c r="D74" s="114" t="str">
        <f>CONCATENATE("dif ",RIGHT(C73,2),"/",RIGHT(C73-1,2))</f>
        <v>dif 20/19</v>
      </c>
      <c r="E74" s="115" t="s">
        <v>71</v>
      </c>
      <c r="F74" s="114" t="str">
        <f>CONCATENATE("dif ",RIGHT(E73,2),"/",RIGHT(C73,2))</f>
        <v>dif 21/20</v>
      </c>
      <c r="G74" s="115" t="s">
        <v>71</v>
      </c>
      <c r="H74" s="114" t="str">
        <f>CONCATENATE("dif ",RIGHT(G73,2),"/",RIGHT(E73,2))</f>
        <v>dif 22/21</v>
      </c>
      <c r="I74" s="115" t="s">
        <v>71</v>
      </c>
      <c r="J74" s="114" t="str">
        <f>CONCATENATE("dif ",RIGHT(I73,2),"/",RIGHT(G73,2))</f>
        <v>dif 23/22</v>
      </c>
      <c r="K74" s="115" t="s">
        <v>71</v>
      </c>
      <c r="L74" s="114" t="str">
        <f>CONCATENATE("dif ",RIGHT(K73,2),"/",RIGHT(I73,2))</f>
        <v>dif 24/23</v>
      </c>
      <c r="M74" s="115" t="s">
        <v>71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73</v>
      </c>
      <c r="C75" s="186">
        <v>2.4404040404040406</v>
      </c>
      <c r="D75" s="187">
        <v>-3.8966588966588964</v>
      </c>
      <c r="E75" s="186">
        <v>1.8890425164189422</v>
      </c>
      <c r="F75" s="187">
        <f t="shared" ref="F75:J77" si="7">IFERROR(E75-C75,"-")</f>
        <v>-0.55136152398509841</v>
      </c>
      <c r="G75" s="186">
        <v>5.7030567685589517</v>
      </c>
      <c r="H75" s="187">
        <f t="shared" si="7"/>
        <v>3.8140142521400096</v>
      </c>
      <c r="I75" s="186">
        <v>4.361380798274002</v>
      </c>
      <c r="J75" s="187">
        <f t="shared" si="7"/>
        <v>-1.3416759702849497</v>
      </c>
      <c r="K75" s="186">
        <v>3.444833625218914</v>
      </c>
      <c r="L75" s="187">
        <f t="shared" ref="L75:L77" si="8">IFERROR(K75-I75,"-")</f>
        <v>-0.91654717305508804</v>
      </c>
      <c r="M75" s="186">
        <v>2.439516129032258</v>
      </c>
      <c r="N75" s="187">
        <f t="shared" ref="N75:N80" si="9">IFERROR(M75-K75,"-")</f>
        <v>-1.005317496186656</v>
      </c>
    </row>
    <row r="76" spans="1:15" x14ac:dyDescent="0.25">
      <c r="A76" s="1">
        <v>2</v>
      </c>
      <c r="B76" s="116" t="s">
        <v>75</v>
      </c>
      <c r="C76" s="186">
        <v>3.0010905125408942</v>
      </c>
      <c r="D76" s="187">
        <v>-1.6162096185207049</v>
      </c>
      <c r="E76" s="186">
        <v>2.0027163368257663</v>
      </c>
      <c r="F76" s="187">
        <f t="shared" si="7"/>
        <v>-0.99837417571512788</v>
      </c>
      <c r="G76" s="186">
        <v>2.1572904707233067</v>
      </c>
      <c r="H76" s="187">
        <f t="shared" si="7"/>
        <v>0.15457413389754038</v>
      </c>
      <c r="I76" s="186">
        <v>3.6546310832025117</v>
      </c>
      <c r="J76" s="187">
        <f t="shared" si="7"/>
        <v>1.497340612479205</v>
      </c>
      <c r="K76" s="186">
        <v>1.9333333333333333</v>
      </c>
      <c r="L76" s="187">
        <f t="shared" si="8"/>
        <v>-1.7212977498691784</v>
      </c>
      <c r="M76" s="186">
        <v>2.4962962962962965</v>
      </c>
      <c r="N76" s="187">
        <f t="shared" si="9"/>
        <v>0.56296296296296311</v>
      </c>
    </row>
    <row r="77" spans="1:15" x14ac:dyDescent="0.25">
      <c r="A77" s="1">
        <v>3</v>
      </c>
      <c r="B77" s="116" t="s">
        <v>77</v>
      </c>
      <c r="C77" s="186">
        <v>3.0541310541310542</v>
      </c>
      <c r="D77" s="187">
        <v>-1.6311526338122082</v>
      </c>
      <c r="E77" s="186">
        <v>2.0621095185593532</v>
      </c>
      <c r="F77" s="187">
        <f t="shared" si="7"/>
        <v>-0.99202153557170103</v>
      </c>
      <c r="G77" s="186">
        <v>2.2916666666666665</v>
      </c>
      <c r="H77" s="187">
        <f t="shared" si="7"/>
        <v>0.22955714810731331</v>
      </c>
      <c r="I77" s="186">
        <v>3.2065637065637067</v>
      </c>
      <c r="J77" s="187">
        <f t="shared" si="7"/>
        <v>0.91489703989704019</v>
      </c>
      <c r="K77" s="186">
        <v>2.6110019646365421</v>
      </c>
      <c r="L77" s="187">
        <f t="shared" si="8"/>
        <v>-0.5955617419271646</v>
      </c>
      <c r="M77" s="186">
        <v>2.1323076923076925</v>
      </c>
      <c r="N77" s="187">
        <f t="shared" si="9"/>
        <v>-0.47869427232884965</v>
      </c>
    </row>
    <row r="78" spans="1:15" x14ac:dyDescent="0.25">
      <c r="A78" s="1">
        <v>4</v>
      </c>
      <c r="B78" s="116" t="s">
        <v>79</v>
      </c>
      <c r="C78" s="186" t="s">
        <v>250</v>
      </c>
      <c r="D78" s="187" t="s">
        <v>250</v>
      </c>
      <c r="E78" s="186">
        <v>2.2452393206381882</v>
      </c>
      <c r="F78" s="187" t="str">
        <f>IFERROR(E78-C78,"-")</f>
        <v>-</v>
      </c>
      <c r="G78" s="186">
        <v>2.5253592561284868</v>
      </c>
      <c r="H78" s="187">
        <f>IFERROR(G78-E78,"-")</f>
        <v>0.28011993549029857</v>
      </c>
      <c r="I78" s="186">
        <v>2.5206611570247932</v>
      </c>
      <c r="J78" s="187">
        <f>IFERROR(I78-G78,"-")</f>
        <v>-4.6980991036935649E-3</v>
      </c>
      <c r="K78" s="186">
        <v>3.096341463414634</v>
      </c>
      <c r="L78" s="187">
        <f>IFERROR(K78-I78,"-")</f>
        <v>0.5756803063898408</v>
      </c>
      <c r="M78" s="186">
        <v>2.7497781721384205</v>
      </c>
      <c r="N78" s="187">
        <f t="shared" si="9"/>
        <v>-0.34656329127621355</v>
      </c>
    </row>
    <row r="79" spans="1:15" x14ac:dyDescent="0.25">
      <c r="A79" s="1">
        <v>5</v>
      </c>
      <c r="B79" s="116" t="s">
        <v>81</v>
      </c>
      <c r="C79" s="186" t="s">
        <v>250</v>
      </c>
      <c r="D79" s="187" t="s">
        <v>250</v>
      </c>
      <c r="E79" s="186">
        <v>2.3160682754561508</v>
      </c>
      <c r="F79" s="187" t="str">
        <f t="shared" ref="F79:J87" si="10">IFERROR(E79-C79,"-")</f>
        <v>-</v>
      </c>
      <c r="G79" s="186">
        <v>2.2661579892280073</v>
      </c>
      <c r="H79" s="187">
        <f t="shared" si="10"/>
        <v>-4.991028622814353E-2</v>
      </c>
      <c r="I79" s="186">
        <v>2.9297597042513863</v>
      </c>
      <c r="J79" s="187">
        <f t="shared" si="10"/>
        <v>0.66360171502337906</v>
      </c>
      <c r="K79" s="186">
        <v>2.043032786885246</v>
      </c>
      <c r="L79" s="187">
        <f t="shared" ref="L79:L87" si="11">IFERROR(K79-I79,"-")</f>
        <v>-0.88672691736614029</v>
      </c>
      <c r="M79" s="186">
        <v>2.4108527131782944</v>
      </c>
      <c r="N79" s="187">
        <f t="shared" si="9"/>
        <v>0.36781992629304838</v>
      </c>
    </row>
    <row r="80" spans="1:15" x14ac:dyDescent="0.25">
      <c r="A80" s="1">
        <v>6</v>
      </c>
      <c r="B80" s="116" t="s">
        <v>83</v>
      </c>
      <c r="C80" s="186" t="s">
        <v>250</v>
      </c>
      <c r="D80" s="187" t="s">
        <v>250</v>
      </c>
      <c r="E80" s="186">
        <v>3.0181503889369057</v>
      </c>
      <c r="F80" s="187" t="str">
        <f t="shared" si="10"/>
        <v>-</v>
      </c>
      <c r="G80" s="186">
        <v>2.5742971887550201</v>
      </c>
      <c r="H80" s="187">
        <f t="shared" si="10"/>
        <v>-0.44385320018188557</v>
      </c>
      <c r="I80" s="186">
        <v>2.775473399458972</v>
      </c>
      <c r="J80" s="187">
        <f t="shared" si="10"/>
        <v>0.20117621070395186</v>
      </c>
      <c r="K80" s="186">
        <v>2.7691897654584223</v>
      </c>
      <c r="L80" s="187">
        <f t="shared" si="11"/>
        <v>-6.2836340005496538E-3</v>
      </c>
      <c r="M80" s="186">
        <v>2.1179273377010124</v>
      </c>
      <c r="N80" s="187">
        <f t="shared" si="9"/>
        <v>-0.65126242775740995</v>
      </c>
    </row>
    <row r="81" spans="1:15" x14ac:dyDescent="0.25">
      <c r="A81" s="1">
        <v>7</v>
      </c>
      <c r="B81" s="116" t="s">
        <v>85</v>
      </c>
      <c r="C81" s="186" t="s">
        <v>250</v>
      </c>
      <c r="D81" s="187" t="s">
        <v>250</v>
      </c>
      <c r="E81" s="186">
        <v>3.2458100558659218</v>
      </c>
      <c r="F81" s="187" t="str">
        <f t="shared" si="10"/>
        <v>-</v>
      </c>
      <c r="G81" s="186">
        <v>3.1494768310911807</v>
      </c>
      <c r="H81" s="187">
        <f t="shared" si="10"/>
        <v>-9.6333224774741044E-2</v>
      </c>
      <c r="I81" s="186">
        <v>2.9253037884203001</v>
      </c>
      <c r="J81" s="187">
        <f t="shared" si="10"/>
        <v>-0.22417304267088056</v>
      </c>
      <c r="K81" s="186">
        <v>2.6926795580110499</v>
      </c>
      <c r="L81" s="187">
        <f t="shared" si="11"/>
        <v>-0.23262423040925029</v>
      </c>
      <c r="M81" s="186"/>
      <c r="N81" s="187"/>
    </row>
    <row r="82" spans="1:15" x14ac:dyDescent="0.25">
      <c r="A82" s="1">
        <v>8</v>
      </c>
      <c r="B82" s="116" t="s">
        <v>87</v>
      </c>
      <c r="C82" s="186">
        <v>2.8167539267015709</v>
      </c>
      <c r="D82" s="187">
        <v>-5.0565752728527258E-2</v>
      </c>
      <c r="E82" s="186">
        <v>3.0318364611260056</v>
      </c>
      <c r="F82" s="187">
        <f t="shared" si="10"/>
        <v>0.2150825344244347</v>
      </c>
      <c r="G82" s="186">
        <v>3.2569093967796201</v>
      </c>
      <c r="H82" s="187">
        <f t="shared" si="10"/>
        <v>0.22507293565361453</v>
      </c>
      <c r="I82" s="186">
        <v>3.095080763582966</v>
      </c>
      <c r="J82" s="187">
        <f t="shared" si="10"/>
        <v>-0.16182863319665408</v>
      </c>
      <c r="K82" s="186">
        <v>2.4124620060790272</v>
      </c>
      <c r="L82" s="187">
        <f t="shared" si="11"/>
        <v>-0.68261875750393886</v>
      </c>
      <c r="M82" s="186"/>
      <c r="N82" s="187"/>
    </row>
    <row r="83" spans="1:15" x14ac:dyDescent="0.25">
      <c r="A83" s="1">
        <v>9</v>
      </c>
      <c r="B83" s="116" t="s">
        <v>89</v>
      </c>
      <c r="C83" s="186">
        <v>2.4267114657706848</v>
      </c>
      <c r="D83" s="187">
        <v>-2.5261135479429737</v>
      </c>
      <c r="E83" s="186">
        <v>2.662509742790335</v>
      </c>
      <c r="F83" s="187">
        <f t="shared" si="10"/>
        <v>0.23579827701965028</v>
      </c>
      <c r="G83" s="186">
        <v>2.8530805687203791</v>
      </c>
      <c r="H83" s="187">
        <f t="shared" si="10"/>
        <v>0.19057082593004404</v>
      </c>
      <c r="I83" s="186">
        <v>2.8063694267515924</v>
      </c>
      <c r="J83" s="187">
        <f t="shared" si="10"/>
        <v>-4.6711141968786674E-2</v>
      </c>
      <c r="K83" s="186">
        <v>2.6794795978710821</v>
      </c>
      <c r="L83" s="187">
        <f t="shared" si="11"/>
        <v>-0.12688982888051026</v>
      </c>
      <c r="M83" s="186"/>
      <c r="N83" s="187"/>
    </row>
    <row r="84" spans="1:15" x14ac:dyDescent="0.25">
      <c r="A84" s="1">
        <v>10</v>
      </c>
      <c r="B84" s="116" t="s">
        <v>91</v>
      </c>
      <c r="C84" s="186">
        <v>2.1238475722188075</v>
      </c>
      <c r="D84" s="187">
        <v>-1.5992459918698891</v>
      </c>
      <c r="E84" s="186">
        <v>2.5854829034193161</v>
      </c>
      <c r="F84" s="187">
        <f t="shared" si="10"/>
        <v>0.46163533120050859</v>
      </c>
      <c r="G84" s="186">
        <v>2.9624060150375939</v>
      </c>
      <c r="H84" s="187">
        <f t="shared" si="10"/>
        <v>0.37692311161827785</v>
      </c>
      <c r="I84" s="186">
        <v>2.5399644760213143</v>
      </c>
      <c r="J84" s="187">
        <f t="shared" si="10"/>
        <v>-0.42244153901627968</v>
      </c>
      <c r="K84" s="186">
        <v>2.6699256941728589</v>
      </c>
      <c r="L84" s="187">
        <f t="shared" si="11"/>
        <v>0.1299612181515446</v>
      </c>
      <c r="M84" s="186"/>
      <c r="N84" s="187"/>
    </row>
    <row r="85" spans="1:15" x14ac:dyDescent="0.25">
      <c r="A85" s="1">
        <v>11</v>
      </c>
      <c r="B85" s="116" t="s">
        <v>93</v>
      </c>
      <c r="C85" s="186">
        <v>3.767195767195767</v>
      </c>
      <c r="D85" s="187">
        <v>1.0541336686946963</v>
      </c>
      <c r="E85" s="186">
        <v>2.79484425349087</v>
      </c>
      <c r="F85" s="187">
        <f t="shared" si="10"/>
        <v>-0.97235151370489703</v>
      </c>
      <c r="G85" s="186">
        <v>2.9164037854889591</v>
      </c>
      <c r="H85" s="187">
        <f t="shared" si="10"/>
        <v>0.12155953199808911</v>
      </c>
      <c r="I85" s="186">
        <v>2.5729013254786453</v>
      </c>
      <c r="J85" s="187">
        <f t="shared" si="10"/>
        <v>-0.34350246001031381</v>
      </c>
      <c r="K85" s="186">
        <v>4.0245231607629428</v>
      </c>
      <c r="L85" s="187">
        <f t="shared" si="11"/>
        <v>1.4516218352842976</v>
      </c>
      <c r="M85" s="186"/>
      <c r="N85" s="187"/>
    </row>
    <row r="86" spans="1:15" x14ac:dyDescent="0.25">
      <c r="A86" s="1">
        <v>12</v>
      </c>
      <c r="B86" s="116" t="s">
        <v>95</v>
      </c>
      <c r="C86" s="186">
        <v>2.0899808551372048</v>
      </c>
      <c r="D86" s="187">
        <v>1.337408533153214</v>
      </c>
      <c r="E86" s="186">
        <v>2.6834208552138032</v>
      </c>
      <c r="F86" s="187">
        <f t="shared" si="10"/>
        <v>0.59344000007659847</v>
      </c>
      <c r="G86" s="186">
        <v>3.7782217782217784</v>
      </c>
      <c r="H86" s="187">
        <f t="shared" si="10"/>
        <v>1.0948009230079752</v>
      </c>
      <c r="I86" s="186">
        <v>2.5320088300220749</v>
      </c>
      <c r="J86" s="187">
        <f t="shared" si="10"/>
        <v>-1.2462129481997035</v>
      </c>
      <c r="K86" s="186">
        <v>2.1342281879194629</v>
      </c>
      <c r="L86" s="187">
        <f t="shared" si="11"/>
        <v>-0.39778064210261199</v>
      </c>
      <c r="M86" s="186"/>
      <c r="N86" s="187"/>
    </row>
    <row r="87" spans="1:15" ht="15.75" x14ac:dyDescent="0.25">
      <c r="B87" s="119" t="s">
        <v>32</v>
      </c>
      <c r="C87" s="188">
        <v>2.5455179978063613</v>
      </c>
      <c r="D87" s="189">
        <v>-1.2643654895379535</v>
      </c>
      <c r="E87" s="188">
        <v>2.5277672174294485</v>
      </c>
      <c r="F87" s="189">
        <f t="shared" si="10"/>
        <v>-1.77507803769128E-2</v>
      </c>
      <c r="G87" s="188">
        <v>2.8855237426665998</v>
      </c>
      <c r="H87" s="189">
        <f t="shared" si="10"/>
        <v>0.35775652523715129</v>
      </c>
      <c r="I87" s="188">
        <v>2.8975793229819655</v>
      </c>
      <c r="J87" s="189">
        <f t="shared" si="10"/>
        <v>1.2055580315365688E-2</v>
      </c>
      <c r="K87" s="188">
        <v>2.6058445798868091</v>
      </c>
      <c r="L87" s="189">
        <f t="shared" si="11"/>
        <v>-0.29173474309515646</v>
      </c>
      <c r="M87" s="188">
        <v>2.3744926297799616</v>
      </c>
      <c r="N87" s="189">
        <v>-0.20140523778457275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294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3" t="s">
        <v>71</v>
      </c>
      <c r="D96" s="114" t="str">
        <f>CONCATENATE("dif ",RIGHT(C95,2),"/",RIGHT(C95-1,2))</f>
        <v>dif 20/19</v>
      </c>
      <c r="E96" s="115" t="s">
        <v>71</v>
      </c>
      <c r="F96" s="114" t="str">
        <f>CONCATENATE("dif ",RIGHT(E95,2),"/",RIGHT(C95,2))</f>
        <v>dif 21/20</v>
      </c>
      <c r="G96" s="115" t="s">
        <v>71</v>
      </c>
      <c r="H96" s="114" t="str">
        <f>CONCATENATE("dif ",RIGHT(G95,2),"/",RIGHT(E95,2))</f>
        <v>dif 22/21</v>
      </c>
      <c r="I96" s="115" t="s">
        <v>71</v>
      </c>
      <c r="J96" s="114" t="str">
        <f>CONCATENATE("dif ",RIGHT(I95,2),"/",RIGHT(G95,2))</f>
        <v>dif 23/22</v>
      </c>
      <c r="K96" s="115" t="s">
        <v>71</v>
      </c>
      <c r="L96" s="114" t="str">
        <f>CONCATENATE("dif ",RIGHT(K95,2),"/",RIGHT(I95,2))</f>
        <v>dif 24/23</v>
      </c>
      <c r="M96" s="115" t="s">
        <v>71</v>
      </c>
      <c r="N96" s="114" t="str">
        <f>CONCATENATE("dif ",RIGHT(M95,2),"/",RIGHT(K95,2))</f>
        <v>dif 25/24</v>
      </c>
    </row>
    <row r="97" spans="2:14" x14ac:dyDescent="0.25">
      <c r="B97" s="116" t="s">
        <v>73</v>
      </c>
      <c r="C97" s="186">
        <v>7.6712532171847156</v>
      </c>
      <c r="D97" s="187">
        <v>-0.5296633022499142</v>
      </c>
      <c r="E97" s="186">
        <v>6.4585365853658541</v>
      </c>
      <c r="F97" s="187">
        <f t="shared" ref="F97:J99" si="12">IFERROR(E97-C97,"-")</f>
        <v>-1.2127166318188616</v>
      </c>
      <c r="G97" s="186">
        <v>7.446546384812172</v>
      </c>
      <c r="H97" s="187">
        <f t="shared" si="12"/>
        <v>0.98800979944631795</v>
      </c>
      <c r="I97" s="186">
        <v>7.4965692625113958</v>
      </c>
      <c r="J97" s="187">
        <f t="shared" si="12"/>
        <v>5.0022877699223756E-2</v>
      </c>
      <c r="K97" s="186">
        <v>7.8066888703857895</v>
      </c>
      <c r="L97" s="187">
        <f t="shared" ref="L97:L99" si="13">IFERROR(K97-I97,"-")</f>
        <v>0.31011960787439374</v>
      </c>
      <c r="M97" s="186">
        <v>7.6465378050468242</v>
      </c>
      <c r="N97" s="187">
        <f t="shared" ref="N97:N102" si="14">IFERROR(M97-K97,"-")</f>
        <v>-0.16015106533896528</v>
      </c>
    </row>
    <row r="98" spans="2:14" x14ac:dyDescent="0.25">
      <c r="B98" s="116" t="s">
        <v>75</v>
      </c>
      <c r="C98" s="186">
        <v>7.9861051832882817</v>
      </c>
      <c r="D98" s="187">
        <v>0.12353655250773077</v>
      </c>
      <c r="E98" s="186">
        <v>5.3278617710583154</v>
      </c>
      <c r="F98" s="187">
        <f t="shared" si="12"/>
        <v>-2.6582434122299663</v>
      </c>
      <c r="G98" s="186">
        <v>6.7661735700197241</v>
      </c>
      <c r="H98" s="187">
        <f t="shared" si="12"/>
        <v>1.4383117989614087</v>
      </c>
      <c r="I98" s="186">
        <v>6.916271649954421</v>
      </c>
      <c r="J98" s="187">
        <f t="shared" si="12"/>
        <v>0.15009807993469693</v>
      </c>
      <c r="K98" s="186">
        <v>7.2371334927805826</v>
      </c>
      <c r="L98" s="187">
        <f t="shared" si="13"/>
        <v>0.32086184282616159</v>
      </c>
      <c r="M98" s="186">
        <v>7.3257572407694012</v>
      </c>
      <c r="N98" s="187">
        <f t="shared" si="14"/>
        <v>8.8623747988818558E-2</v>
      </c>
    </row>
    <row r="99" spans="2:14" x14ac:dyDescent="0.25">
      <c r="B99" s="116" t="s">
        <v>77</v>
      </c>
      <c r="C99" s="186">
        <v>9.565103234276167</v>
      </c>
      <c r="D99" s="187">
        <v>1.7958467783545284</v>
      </c>
      <c r="E99" s="186">
        <v>6.549460043196544</v>
      </c>
      <c r="F99" s="187">
        <f t="shared" si="12"/>
        <v>-3.0156431910796231</v>
      </c>
      <c r="G99" s="186">
        <v>6.9455044810638915</v>
      </c>
      <c r="H99" s="187">
        <f t="shared" si="12"/>
        <v>0.39604443786734755</v>
      </c>
      <c r="I99" s="186">
        <v>7.0174319300713357</v>
      </c>
      <c r="J99" s="187">
        <f t="shared" si="12"/>
        <v>7.1927449007444189E-2</v>
      </c>
      <c r="K99" s="186">
        <v>6.7771826031339941</v>
      </c>
      <c r="L99" s="187">
        <f t="shared" si="13"/>
        <v>-0.24024932693734158</v>
      </c>
      <c r="M99" s="186">
        <v>7.0455783783783783</v>
      </c>
      <c r="N99" s="187">
        <f t="shared" si="14"/>
        <v>0.26839577524438418</v>
      </c>
    </row>
    <row r="100" spans="2:14" x14ac:dyDescent="0.25">
      <c r="B100" s="116" t="s">
        <v>79</v>
      </c>
      <c r="C100" s="186" t="s">
        <v>250</v>
      </c>
      <c r="D100" s="187" t="s">
        <v>250</v>
      </c>
      <c r="E100" s="186">
        <v>5.5182413470533209</v>
      </c>
      <c r="F100" s="187" t="str">
        <f>IFERROR(E100-C100,"-")</f>
        <v>-</v>
      </c>
      <c r="G100" s="186">
        <v>6.9061900191938577</v>
      </c>
      <c r="H100" s="187">
        <f>IFERROR(G100-E100,"-")</f>
        <v>1.3879486721405367</v>
      </c>
      <c r="I100" s="186">
        <v>6.8450769230769231</v>
      </c>
      <c r="J100" s="187">
        <f>IFERROR(I100-G100,"-")</f>
        <v>-6.1113096116934607E-2</v>
      </c>
      <c r="K100" s="186">
        <v>7.1761118048218231</v>
      </c>
      <c r="L100" s="187">
        <f>IFERROR(K100-I100,"-")</f>
        <v>0.33103488174490003</v>
      </c>
      <c r="M100" s="186">
        <v>7.1445442996282882</v>
      </c>
      <c r="N100" s="187">
        <f t="shared" si="14"/>
        <v>-3.1567505193534906E-2</v>
      </c>
    </row>
    <row r="101" spans="2:14" x14ac:dyDescent="0.25">
      <c r="B101" s="116" t="s">
        <v>81</v>
      </c>
      <c r="C101" s="186" t="s">
        <v>250</v>
      </c>
      <c r="D101" s="187" t="s">
        <v>250</v>
      </c>
      <c r="E101" s="186">
        <v>5.0102339181286553</v>
      </c>
      <c r="F101" s="187" t="str">
        <f t="shared" ref="F101:J109" si="15">IFERROR(E101-C101,"-")</f>
        <v>-</v>
      </c>
      <c r="G101" s="186">
        <v>6.806944923536852</v>
      </c>
      <c r="H101" s="187">
        <f t="shared" si="15"/>
        <v>1.7967110054081967</v>
      </c>
      <c r="I101" s="186">
        <v>6.9376146788990827</v>
      </c>
      <c r="J101" s="187">
        <f t="shared" si="15"/>
        <v>0.13066975536223069</v>
      </c>
      <c r="K101" s="186">
        <v>7.215223838440898</v>
      </c>
      <c r="L101" s="187">
        <f t="shared" ref="L101:L109" si="16">IFERROR(K101-I101,"-")</f>
        <v>0.27760915954181531</v>
      </c>
      <c r="M101" s="186">
        <v>7.6977217479789699</v>
      </c>
      <c r="N101" s="187">
        <f t="shared" si="14"/>
        <v>0.48249790953807192</v>
      </c>
    </row>
    <row r="102" spans="2:14" x14ac:dyDescent="0.25">
      <c r="B102" s="116" t="s">
        <v>83</v>
      </c>
      <c r="C102" s="186" t="s">
        <v>250</v>
      </c>
      <c r="D102" s="187" t="s">
        <v>250</v>
      </c>
      <c r="E102" s="186">
        <v>6.4601671309192197</v>
      </c>
      <c r="F102" s="187" t="str">
        <f t="shared" si="15"/>
        <v>-</v>
      </c>
      <c r="G102" s="186">
        <v>7.3947944395149365</v>
      </c>
      <c r="H102" s="187">
        <f t="shared" si="15"/>
        <v>0.93462730859571685</v>
      </c>
      <c r="I102" s="186">
        <v>7.4332802003871112</v>
      </c>
      <c r="J102" s="187">
        <f t="shared" si="15"/>
        <v>3.8485760872174701E-2</v>
      </c>
      <c r="K102" s="186">
        <v>7.3506738946635499</v>
      </c>
      <c r="L102" s="187">
        <f t="shared" si="16"/>
        <v>-8.2606305723561313E-2</v>
      </c>
      <c r="M102" s="186">
        <v>7.2467262934229382</v>
      </c>
      <c r="N102" s="187">
        <f t="shared" si="14"/>
        <v>-0.10394760124061175</v>
      </c>
    </row>
    <row r="103" spans="2:14" x14ac:dyDescent="0.25">
      <c r="B103" s="116" t="s">
        <v>85</v>
      </c>
      <c r="C103" s="186" t="s">
        <v>250</v>
      </c>
      <c r="D103" s="187" t="s">
        <v>250</v>
      </c>
      <c r="E103" s="186">
        <v>7.0141099261689908</v>
      </c>
      <c r="F103" s="187" t="str">
        <f t="shared" si="15"/>
        <v>-</v>
      </c>
      <c r="G103" s="186">
        <v>7.4779303837282445</v>
      </c>
      <c r="H103" s="187">
        <f t="shared" si="15"/>
        <v>0.46382045755925372</v>
      </c>
      <c r="I103" s="186">
        <v>7.5134418022528164</v>
      </c>
      <c r="J103" s="187">
        <f t="shared" si="15"/>
        <v>3.5511418524571958E-2</v>
      </c>
      <c r="K103" s="186">
        <v>7.632933930032241</v>
      </c>
      <c r="L103" s="187">
        <f t="shared" si="16"/>
        <v>0.11949212777942453</v>
      </c>
      <c r="M103" s="186"/>
      <c r="N103" s="187"/>
    </row>
    <row r="104" spans="2:14" x14ac:dyDescent="0.25">
      <c r="B104" s="116" t="s">
        <v>87</v>
      </c>
      <c r="C104" s="186">
        <v>6.8154285714285718</v>
      </c>
      <c r="D104" s="187">
        <v>-1.9958331001724305</v>
      </c>
      <c r="E104" s="186">
        <v>6.4512410426835602</v>
      </c>
      <c r="F104" s="187">
        <f t="shared" si="15"/>
        <v>-0.36418752874501159</v>
      </c>
      <c r="G104" s="186">
        <v>8.1645854015361312</v>
      </c>
      <c r="H104" s="187">
        <f t="shared" si="15"/>
        <v>1.713344358852571</v>
      </c>
      <c r="I104" s="186">
        <v>7.7616424165371756</v>
      </c>
      <c r="J104" s="187">
        <f t="shared" si="15"/>
        <v>-0.40294298499895564</v>
      </c>
      <c r="K104" s="186">
        <v>7.9521933927428483</v>
      </c>
      <c r="L104" s="187">
        <f t="shared" si="16"/>
        <v>0.19055097620567274</v>
      </c>
      <c r="M104" s="186"/>
      <c r="N104" s="187"/>
    </row>
    <row r="105" spans="2:14" x14ac:dyDescent="0.25">
      <c r="B105" s="116" t="s">
        <v>89</v>
      </c>
      <c r="C105" s="186">
        <v>7.0841442472810536</v>
      </c>
      <c r="D105" s="187">
        <v>-1.3715046217191302</v>
      </c>
      <c r="E105" s="186">
        <v>7.082481389578164</v>
      </c>
      <c r="F105" s="187">
        <f t="shared" si="15"/>
        <v>-1.662857702889653E-3</v>
      </c>
      <c r="G105" s="186">
        <v>7.4192040278110767</v>
      </c>
      <c r="H105" s="187">
        <f t="shared" si="15"/>
        <v>0.33672263823291271</v>
      </c>
      <c r="I105" s="186">
        <v>7.3991134372997225</v>
      </c>
      <c r="J105" s="187">
        <f t="shared" si="15"/>
        <v>-2.00905905113542E-2</v>
      </c>
      <c r="K105" s="186">
        <v>7.3389119058002619</v>
      </c>
      <c r="L105" s="187">
        <f t="shared" si="16"/>
        <v>-6.0201531499460614E-2</v>
      </c>
      <c r="M105" s="186"/>
      <c r="N105" s="187"/>
    </row>
    <row r="106" spans="2:14" x14ac:dyDescent="0.25">
      <c r="B106" s="116" t="s">
        <v>91</v>
      </c>
      <c r="C106" s="186">
        <v>5.1605362667583359</v>
      </c>
      <c r="D106" s="187">
        <v>-2.5882101043158263</v>
      </c>
      <c r="E106" s="186">
        <v>6.5688409646233934</v>
      </c>
      <c r="F106" s="187">
        <f t="shared" si="15"/>
        <v>1.4083046978650575</v>
      </c>
      <c r="G106" s="186">
        <v>7.1699071387115501</v>
      </c>
      <c r="H106" s="187">
        <f t="shared" si="15"/>
        <v>0.60106617408815666</v>
      </c>
      <c r="I106" s="186">
        <v>7.2059213433495364</v>
      </c>
      <c r="J106" s="187">
        <f t="shared" si="15"/>
        <v>3.6014204637986325E-2</v>
      </c>
      <c r="K106" s="186">
        <v>6.9657051819553919</v>
      </c>
      <c r="L106" s="187">
        <f t="shared" si="16"/>
        <v>-0.24021616139414448</v>
      </c>
      <c r="M106" s="186"/>
      <c r="N106" s="187"/>
    </row>
    <row r="107" spans="2:14" x14ac:dyDescent="0.25">
      <c r="B107" s="116" t="s">
        <v>93</v>
      </c>
      <c r="C107" s="186">
        <v>7.2765894236482476</v>
      </c>
      <c r="D107" s="187">
        <v>-0.57442010448242353</v>
      </c>
      <c r="E107" s="186">
        <v>7.1657880580957505</v>
      </c>
      <c r="F107" s="187">
        <f t="shared" si="15"/>
        <v>-0.11080136555249709</v>
      </c>
      <c r="G107" s="186">
        <v>7.4580561252563653</v>
      </c>
      <c r="H107" s="187">
        <f t="shared" si="15"/>
        <v>0.29226806716061482</v>
      </c>
      <c r="I107" s="186">
        <v>6.9781878462679403</v>
      </c>
      <c r="J107" s="187">
        <f t="shared" si="15"/>
        <v>-0.47986827898842499</v>
      </c>
      <c r="K107" s="186">
        <v>7.1145564168819986</v>
      </c>
      <c r="L107" s="187">
        <f t="shared" si="16"/>
        <v>0.13636857061405827</v>
      </c>
      <c r="M107" s="186"/>
      <c r="N107" s="187"/>
    </row>
    <row r="108" spans="2:14" x14ac:dyDescent="0.25">
      <c r="B108" s="116" t="s">
        <v>95</v>
      </c>
      <c r="C108" s="186">
        <v>6.5108942351339083</v>
      </c>
      <c r="D108" s="187">
        <v>-1.0289287737156494</v>
      </c>
      <c r="E108" s="186">
        <v>6.5794545249633725</v>
      </c>
      <c r="F108" s="187">
        <f t="shared" si="15"/>
        <v>6.8560289829464161E-2</v>
      </c>
      <c r="G108" s="186">
        <v>6.9214928015654849</v>
      </c>
      <c r="H108" s="187">
        <f t="shared" si="15"/>
        <v>0.34203827660211239</v>
      </c>
      <c r="I108" s="186">
        <v>6.8337751022058493</v>
      </c>
      <c r="J108" s="187">
        <f t="shared" si="15"/>
        <v>-8.7717699359635581E-2</v>
      </c>
      <c r="K108" s="186">
        <v>7.0803069754693713</v>
      </c>
      <c r="L108" s="187">
        <f t="shared" si="16"/>
        <v>0.24653187326352199</v>
      </c>
      <c r="M108" s="186"/>
      <c r="N108" s="187"/>
    </row>
    <row r="109" spans="2:14" ht="15.75" x14ac:dyDescent="0.25">
      <c r="B109" s="119" t="s">
        <v>32</v>
      </c>
      <c r="C109" s="188">
        <v>7.6399587640674662</v>
      </c>
      <c r="D109" s="189">
        <v>-0.49038275083380345</v>
      </c>
      <c r="E109" s="188">
        <v>6.6540103016924208</v>
      </c>
      <c r="F109" s="189">
        <f t="shared" si="15"/>
        <v>-0.98594846237504541</v>
      </c>
      <c r="G109" s="188">
        <v>7.225848037324166</v>
      </c>
      <c r="H109" s="189">
        <f t="shared" si="15"/>
        <v>0.57183773563174523</v>
      </c>
      <c r="I109" s="188">
        <v>7.1890816624489</v>
      </c>
      <c r="J109" s="189">
        <f t="shared" si="15"/>
        <v>-3.6766374875266017E-2</v>
      </c>
      <c r="K109" s="188">
        <v>7.2887844034923557</v>
      </c>
      <c r="L109" s="189">
        <f t="shared" si="16"/>
        <v>9.9702741043455667E-2</v>
      </c>
      <c r="M109" s="188">
        <v>7.3384230149451799</v>
      </c>
      <c r="N109" s="189">
        <v>9.0988015249631182E-2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0" t="s">
        <v>295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v>2020</v>
      </c>
      <c r="D117" s="305"/>
      <c r="E117" s="306">
        <v>2021</v>
      </c>
      <c r="F117" s="305"/>
      <c r="G117" s="306">
        <v>2022</v>
      </c>
      <c r="H117" s="305"/>
      <c r="I117" s="306">
        <v>2023</v>
      </c>
      <c r="J117" s="305"/>
      <c r="K117" s="306">
        <v>2024</v>
      </c>
      <c r="L117" s="305"/>
      <c r="M117" s="306">
        <v>2025</v>
      </c>
      <c r="N117" s="307"/>
    </row>
    <row r="118" spans="1:15" ht="16.5" thickTop="1" thickBot="1" x14ac:dyDescent="0.3">
      <c r="B118" s="87"/>
      <c r="C118" s="113" t="s">
        <v>71</v>
      </c>
      <c r="D118" s="114" t="str">
        <f>CONCATENATE("dif ",RIGHT(C117,2),"/",RIGHT(C117-1,2))</f>
        <v>dif 20/19</v>
      </c>
      <c r="E118" s="115" t="s">
        <v>71</v>
      </c>
      <c r="F118" s="114" t="str">
        <f>CONCATENATE("dif ",RIGHT(E117,2),"/",RIGHT(C117,2))</f>
        <v>dif 21/20</v>
      </c>
      <c r="G118" s="115" t="s">
        <v>71</v>
      </c>
      <c r="H118" s="114" t="str">
        <f>CONCATENATE("dif ",RIGHT(G117,2),"/",RIGHT(E117,2))</f>
        <v>dif 22/21</v>
      </c>
      <c r="I118" s="115" t="s">
        <v>71</v>
      </c>
      <c r="J118" s="114" t="str">
        <f>CONCATENATE("dif ",RIGHT(I117,2),"/",RIGHT(G117,2))</f>
        <v>dif 23/22</v>
      </c>
      <c r="K118" s="115" t="s">
        <v>71</v>
      </c>
      <c r="L118" s="114" t="str">
        <f>CONCATENATE("dif ",RIGHT(K117,2),"/",RIGHT(I117,2))</f>
        <v>dif 24/23</v>
      </c>
      <c r="M118" s="115" t="s">
        <v>71</v>
      </c>
      <c r="N118" s="114" t="str">
        <f>CONCATENATE("dif ",RIGHT(M117,2),"/",RIGHT(K117,2))</f>
        <v>dif 25/24</v>
      </c>
    </row>
    <row r="119" spans="1:15" x14ac:dyDescent="0.25">
      <c r="B119" s="116" t="s">
        <v>73</v>
      </c>
      <c r="C119" s="186">
        <v>8.6530306522240146</v>
      </c>
      <c r="D119" s="187">
        <v>-2.1207018751013607E-2</v>
      </c>
      <c r="E119" s="186">
        <v>6.5042016806722689</v>
      </c>
      <c r="F119" s="187">
        <f t="shared" ref="F119:J121" si="17">IFERROR(E119-C119,"-")</f>
        <v>-2.1488289715517457</v>
      </c>
      <c r="G119" s="186">
        <v>7.8397561506640541</v>
      </c>
      <c r="H119" s="187">
        <f t="shared" si="17"/>
        <v>1.3355544699917852</v>
      </c>
      <c r="I119" s="186">
        <v>7.6294527620030976</v>
      </c>
      <c r="J119" s="187">
        <f t="shared" si="17"/>
        <v>-0.21030338866095644</v>
      </c>
      <c r="K119" s="186">
        <v>7.7992768836015864</v>
      </c>
      <c r="L119" s="187">
        <f t="shared" ref="L119:L121" si="18">IFERROR(K119-I119,"-")</f>
        <v>0.16982412159848881</v>
      </c>
      <c r="M119" s="186">
        <v>8.2206811005863774</v>
      </c>
      <c r="N119" s="187">
        <f t="shared" ref="N119:N124" si="19">IFERROR(M119-K119,"-")</f>
        <v>0.42140421698479091</v>
      </c>
    </row>
    <row r="120" spans="1:15" x14ac:dyDescent="0.25">
      <c r="B120" s="116" t="s">
        <v>75</v>
      </c>
      <c r="C120" s="186">
        <v>9.1680054304785603</v>
      </c>
      <c r="D120" s="187">
        <v>1.1175489784677044</v>
      </c>
      <c r="E120" s="186">
        <v>4.0470588235294116</v>
      </c>
      <c r="F120" s="187">
        <f t="shared" si="17"/>
        <v>-5.1209466069491487</v>
      </c>
      <c r="G120" s="186">
        <v>7.1585677749360617</v>
      </c>
      <c r="H120" s="187">
        <f t="shared" si="17"/>
        <v>3.1115089514066501</v>
      </c>
      <c r="I120" s="186">
        <v>6.7291277985074629</v>
      </c>
      <c r="J120" s="187">
        <f t="shared" si="17"/>
        <v>-0.42943997642859877</v>
      </c>
      <c r="K120" s="186">
        <v>7.3254189944134076</v>
      </c>
      <c r="L120" s="187">
        <f t="shared" si="18"/>
        <v>0.5962911959059447</v>
      </c>
      <c r="M120" s="186">
        <v>7.6376719576719578</v>
      </c>
      <c r="N120" s="187">
        <f t="shared" si="19"/>
        <v>0.31225296325855023</v>
      </c>
    </row>
    <row r="121" spans="1:15" x14ac:dyDescent="0.25">
      <c r="B121" s="116" t="s">
        <v>77</v>
      </c>
      <c r="C121" s="186">
        <v>9.9803084223013041</v>
      </c>
      <c r="D121" s="187">
        <v>2.0719353964802965</v>
      </c>
      <c r="E121" s="186">
        <v>3.8153846153846156</v>
      </c>
      <c r="F121" s="187">
        <f t="shared" si="17"/>
        <v>-6.1649238069166881</v>
      </c>
      <c r="G121" s="186">
        <v>7.3829883497341928</v>
      </c>
      <c r="H121" s="187">
        <f t="shared" si="17"/>
        <v>3.5676037343495772</v>
      </c>
      <c r="I121" s="186">
        <v>6.494187655687794</v>
      </c>
      <c r="J121" s="187">
        <f t="shared" si="17"/>
        <v>-0.88880069404639883</v>
      </c>
      <c r="K121" s="186">
        <v>6.58644785600847</v>
      </c>
      <c r="L121" s="187">
        <f t="shared" si="18"/>
        <v>9.2260200320676056E-2</v>
      </c>
      <c r="M121" s="186">
        <v>7.1928329509450455</v>
      </c>
      <c r="N121" s="187">
        <f t="shared" si="19"/>
        <v>0.60638509493657544</v>
      </c>
    </row>
    <row r="122" spans="1:15" x14ac:dyDescent="0.25">
      <c r="B122" s="116" t="s">
        <v>79</v>
      </c>
      <c r="C122" s="186" t="s">
        <v>250</v>
      </c>
      <c r="D122" s="187" t="s">
        <v>250</v>
      </c>
      <c r="E122" s="186">
        <v>2.0697674418604652</v>
      </c>
      <c r="F122" s="187" t="str">
        <f>IFERROR(E122-C122,"-")</f>
        <v>-</v>
      </c>
      <c r="G122" s="186">
        <v>7.6654097815237883</v>
      </c>
      <c r="H122" s="187">
        <f>IFERROR(G122-E122,"-")</f>
        <v>5.595642339663323</v>
      </c>
      <c r="I122" s="186">
        <v>6.8568426950553301</v>
      </c>
      <c r="J122" s="187">
        <f>IFERROR(I122-G122,"-")</f>
        <v>-0.80856708646845821</v>
      </c>
      <c r="K122" s="186">
        <v>7.2563217110393223</v>
      </c>
      <c r="L122" s="187">
        <f>IFERROR(K122-I122,"-")</f>
        <v>0.39947901598399227</v>
      </c>
      <c r="M122" s="186">
        <v>7.4496042216358838</v>
      </c>
      <c r="N122" s="187">
        <f t="shared" si="19"/>
        <v>0.19328251059656143</v>
      </c>
    </row>
    <row r="123" spans="1:15" x14ac:dyDescent="0.25">
      <c r="B123" s="116" t="s">
        <v>81</v>
      </c>
      <c r="C123" s="186" t="s">
        <v>250</v>
      </c>
      <c r="D123" s="187" t="s">
        <v>250</v>
      </c>
      <c r="E123" s="186">
        <v>2.9821428571428572</v>
      </c>
      <c r="F123" s="187" t="str">
        <f t="shared" ref="F123:J131" si="20">IFERROR(E123-C123,"-")</f>
        <v>-</v>
      </c>
      <c r="G123" s="186">
        <v>7.2070941004388107</v>
      </c>
      <c r="H123" s="187">
        <f t="shared" si="20"/>
        <v>4.2249512432959531</v>
      </c>
      <c r="I123" s="186">
        <v>6.6725205448609701</v>
      </c>
      <c r="J123" s="187">
        <f t="shared" si="20"/>
        <v>-0.53457355557784059</v>
      </c>
      <c r="K123" s="186">
        <v>7.2387146878943796</v>
      </c>
      <c r="L123" s="187">
        <f t="shared" ref="L123:L131" si="21">IFERROR(K123-I123,"-")</f>
        <v>0.56619414303340942</v>
      </c>
      <c r="M123" s="186">
        <v>7.6742393092105265</v>
      </c>
      <c r="N123" s="187">
        <f t="shared" si="19"/>
        <v>0.435524621316147</v>
      </c>
    </row>
    <row r="124" spans="1:15" x14ac:dyDescent="0.25">
      <c r="B124" s="116" t="s">
        <v>83</v>
      </c>
      <c r="C124" s="186" t="s">
        <v>250</v>
      </c>
      <c r="D124" s="187" t="s">
        <v>250</v>
      </c>
      <c r="E124" s="186">
        <v>5.4222222222222225</v>
      </c>
      <c r="F124" s="187" t="str">
        <f t="shared" si="20"/>
        <v>-</v>
      </c>
      <c r="G124" s="186">
        <v>8.0422956616347072</v>
      </c>
      <c r="H124" s="187">
        <f t="shared" si="20"/>
        <v>2.6200734394124847</v>
      </c>
      <c r="I124" s="186">
        <v>7.1928683291169735</v>
      </c>
      <c r="J124" s="187">
        <f t="shared" si="20"/>
        <v>-0.84942733251773372</v>
      </c>
      <c r="K124" s="186">
        <v>7.4717546914296769</v>
      </c>
      <c r="L124" s="187">
        <f t="shared" si="21"/>
        <v>0.27888636231270336</v>
      </c>
      <c r="M124" s="186">
        <v>7.4459115805946796</v>
      </c>
      <c r="N124" s="187">
        <f t="shared" si="19"/>
        <v>-2.584311083499724E-2</v>
      </c>
    </row>
    <row r="125" spans="1:15" x14ac:dyDescent="0.25">
      <c r="B125" s="116" t="s">
        <v>85</v>
      </c>
      <c r="C125" s="186" t="s">
        <v>250</v>
      </c>
      <c r="D125" s="187" t="s">
        <v>250</v>
      </c>
      <c r="E125" s="186">
        <v>6.4112291350531105</v>
      </c>
      <c r="F125" s="187" t="str">
        <f t="shared" si="20"/>
        <v>-</v>
      </c>
      <c r="G125" s="186">
        <v>7.680676270984641</v>
      </c>
      <c r="H125" s="187">
        <f t="shared" si="20"/>
        <v>1.2694471359315305</v>
      </c>
      <c r="I125" s="186">
        <v>7.0888216261350587</v>
      </c>
      <c r="J125" s="187">
        <f t="shared" si="20"/>
        <v>-0.59185464484958228</v>
      </c>
      <c r="K125" s="186">
        <v>7.5208927342444207</v>
      </c>
      <c r="L125" s="187">
        <f t="shared" si="21"/>
        <v>0.432071108109362</v>
      </c>
      <c r="M125" s="186"/>
      <c r="N125" s="187"/>
    </row>
    <row r="126" spans="1:15" x14ac:dyDescent="0.25">
      <c r="B126" s="116" t="s">
        <v>87</v>
      </c>
      <c r="C126" s="186">
        <v>6.7682119205298017</v>
      </c>
      <c r="D126" s="187">
        <v>-1.9659930899502855</v>
      </c>
      <c r="E126" s="186">
        <v>5.0424137931034485</v>
      </c>
      <c r="F126" s="187">
        <f t="shared" si="20"/>
        <v>-1.7257981274263532</v>
      </c>
      <c r="G126" s="186">
        <v>8.3796070100902806</v>
      </c>
      <c r="H126" s="187">
        <f t="shared" si="20"/>
        <v>3.3371932169868321</v>
      </c>
      <c r="I126" s="186">
        <v>7.4306201550387598</v>
      </c>
      <c r="J126" s="187">
        <f t="shared" si="20"/>
        <v>-0.94898685505152081</v>
      </c>
      <c r="K126" s="186">
        <v>8.2123629112662009</v>
      </c>
      <c r="L126" s="187">
        <f t="shared" si="21"/>
        <v>0.78174275622744105</v>
      </c>
      <c r="M126" s="186"/>
      <c r="N126" s="187"/>
    </row>
    <row r="127" spans="1:15" x14ac:dyDescent="0.25">
      <c r="B127" s="116" t="s">
        <v>89</v>
      </c>
      <c r="C127" s="186">
        <v>5.57085020242915</v>
      </c>
      <c r="D127" s="187">
        <v>-3.3044382147374405</v>
      </c>
      <c r="E127" s="186">
        <v>7.7452655031563316</v>
      </c>
      <c r="F127" s="187">
        <f t="shared" si="20"/>
        <v>2.1744153007271816</v>
      </c>
      <c r="G127" s="186">
        <v>7.5430274431888735</v>
      </c>
      <c r="H127" s="187">
        <f t="shared" si="20"/>
        <v>-0.20223805996745803</v>
      </c>
      <c r="I127" s="186">
        <v>7.533498492029298</v>
      </c>
      <c r="J127" s="187">
        <f t="shared" si="20"/>
        <v>-9.5289511595755272E-3</v>
      </c>
      <c r="K127" s="186">
        <v>7.5409499080385158</v>
      </c>
      <c r="L127" s="187">
        <f t="shared" si="21"/>
        <v>7.4514160092178372E-3</v>
      </c>
      <c r="M127" s="186"/>
      <c r="N127" s="187"/>
    </row>
    <row r="128" spans="1:15" x14ac:dyDescent="0.25">
      <c r="A128" s="122"/>
      <c r="B128" s="116" t="s">
        <v>91</v>
      </c>
      <c r="C128" s="186">
        <v>3.9648609077598831</v>
      </c>
      <c r="D128" s="187">
        <v>-3.8540766429294928</v>
      </c>
      <c r="E128" s="186">
        <v>7.1007009011586328</v>
      </c>
      <c r="F128" s="187">
        <f t="shared" si="20"/>
        <v>3.1358399933987497</v>
      </c>
      <c r="G128" s="186">
        <v>7.8303074824220795</v>
      </c>
      <c r="H128" s="187">
        <f t="shared" si="20"/>
        <v>0.72960658126344669</v>
      </c>
      <c r="I128" s="186">
        <v>7.0412095510279338</v>
      </c>
      <c r="J128" s="187">
        <f t="shared" si="20"/>
        <v>-0.78909793139414575</v>
      </c>
      <c r="K128" s="186">
        <v>7.3660401115208201</v>
      </c>
      <c r="L128" s="187">
        <f t="shared" si="21"/>
        <v>0.32483056049288628</v>
      </c>
      <c r="M128" s="186"/>
      <c r="N128" s="187"/>
    </row>
    <row r="129" spans="2:15" x14ac:dyDescent="0.25">
      <c r="B129" s="116" t="s">
        <v>93</v>
      </c>
      <c r="C129" s="186">
        <v>7.705363703159442</v>
      </c>
      <c r="D129" s="187">
        <v>-0.38217105684539376</v>
      </c>
      <c r="E129" s="186">
        <v>7.5264134780125644</v>
      </c>
      <c r="F129" s="187">
        <f t="shared" si="20"/>
        <v>-0.17895022514687753</v>
      </c>
      <c r="G129" s="186">
        <v>7.7274300932090547</v>
      </c>
      <c r="H129" s="187">
        <f t="shared" si="20"/>
        <v>0.20101661519649028</v>
      </c>
      <c r="I129" s="186">
        <v>7.0028126352228472</v>
      </c>
      <c r="J129" s="187">
        <f t="shared" si="20"/>
        <v>-0.72461745798620747</v>
      </c>
      <c r="K129" s="186">
        <v>7.3525042444821729</v>
      </c>
      <c r="L129" s="187">
        <f t="shared" si="21"/>
        <v>0.34969160925932563</v>
      </c>
      <c r="M129" s="186"/>
      <c r="N129" s="187"/>
    </row>
    <row r="130" spans="2:15" x14ac:dyDescent="0.25">
      <c r="B130" s="116" t="s">
        <v>95</v>
      </c>
      <c r="C130" s="186">
        <v>7.0630990415335466</v>
      </c>
      <c r="D130" s="187">
        <v>-0.29745040901590425</v>
      </c>
      <c r="E130" s="186">
        <v>6.7358556056924677</v>
      </c>
      <c r="F130" s="187">
        <f t="shared" si="20"/>
        <v>-0.32724343584107896</v>
      </c>
      <c r="G130" s="186">
        <v>7.4731719187249057</v>
      </c>
      <c r="H130" s="187">
        <f t="shared" si="20"/>
        <v>0.73731631303243805</v>
      </c>
      <c r="I130" s="186">
        <v>6.727220366317245</v>
      </c>
      <c r="J130" s="187">
        <f t="shared" si="20"/>
        <v>-0.74595155240766076</v>
      </c>
      <c r="K130" s="186">
        <v>6.8791851771589556</v>
      </c>
      <c r="L130" s="187">
        <f t="shared" si="21"/>
        <v>0.15196481084171065</v>
      </c>
      <c r="M130" s="186"/>
      <c r="N130" s="187"/>
    </row>
    <row r="131" spans="2:15" ht="15.75" x14ac:dyDescent="0.25">
      <c r="B131" s="119" t="s">
        <v>32</v>
      </c>
      <c r="C131" s="188">
        <v>8.6881922354654506</v>
      </c>
      <c r="D131" s="189">
        <v>0.26016761897956364</v>
      </c>
      <c r="E131" s="188">
        <v>6.9136660747345751</v>
      </c>
      <c r="F131" s="189">
        <f t="shared" si="20"/>
        <v>-1.7745261607308755</v>
      </c>
      <c r="G131" s="188">
        <v>7.6641018205919513</v>
      </c>
      <c r="H131" s="189">
        <f t="shared" si="20"/>
        <v>0.75043574585737627</v>
      </c>
      <c r="I131" s="188">
        <v>7.0465085514504393</v>
      </c>
      <c r="J131" s="189">
        <f t="shared" si="20"/>
        <v>-0.61759326914151202</v>
      </c>
      <c r="K131" s="188">
        <v>7.3817870332905757</v>
      </c>
      <c r="L131" s="189">
        <f t="shared" si="21"/>
        <v>0.33527848184013642</v>
      </c>
      <c r="M131" s="188">
        <v>7.5974550950824282</v>
      </c>
      <c r="N131" s="189">
        <v>0.32326862791350486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80" t="s">
        <v>296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v>2020</v>
      </c>
      <c r="D139" s="305"/>
      <c r="E139" s="306">
        <v>2021</v>
      </c>
      <c r="F139" s="305"/>
      <c r="G139" s="306">
        <v>2022</v>
      </c>
      <c r="H139" s="305"/>
      <c r="I139" s="306">
        <v>2023</v>
      </c>
      <c r="J139" s="305"/>
      <c r="K139" s="306">
        <v>2024</v>
      </c>
      <c r="L139" s="305"/>
      <c r="M139" s="306">
        <v>2025</v>
      </c>
      <c r="N139" s="307"/>
    </row>
    <row r="140" spans="2:15" ht="16.5" thickTop="1" thickBot="1" x14ac:dyDescent="0.3">
      <c r="B140" s="87"/>
      <c r="C140" s="113" t="s">
        <v>71</v>
      </c>
      <c r="D140" s="114" t="str">
        <f>CONCATENATE("dif ",RIGHT(C139,2),"/",RIGHT(C139-1,2))</f>
        <v>dif 20/19</v>
      </c>
      <c r="E140" s="115" t="s">
        <v>71</v>
      </c>
      <c r="F140" s="114" t="str">
        <f>CONCATENATE("dif ",RIGHT(E139,2),"/",RIGHT(C139,2))</f>
        <v>dif 21/20</v>
      </c>
      <c r="G140" s="115" t="s">
        <v>71</v>
      </c>
      <c r="H140" s="114" t="str">
        <f>CONCATENATE("dif ",RIGHT(G139,2),"/",RIGHT(E139,2))</f>
        <v>dif 22/21</v>
      </c>
      <c r="I140" s="115" t="s">
        <v>71</v>
      </c>
      <c r="J140" s="114" t="str">
        <f>CONCATENATE("dif ",RIGHT(I139,2),"/",RIGHT(G139,2))</f>
        <v>dif 23/22</v>
      </c>
      <c r="K140" s="115" t="s">
        <v>71</v>
      </c>
      <c r="L140" s="114" t="str">
        <f>CONCATENATE("dif ",RIGHT(K139,2),"/",RIGHT(I139,2))</f>
        <v>dif 24/23</v>
      </c>
      <c r="M140" s="115" t="s">
        <v>71</v>
      </c>
      <c r="N140" s="114" t="str">
        <f>CONCATENATE("dif ",RIGHT(M139,2),"/",RIGHT(K139,2))</f>
        <v>dif 25/24</v>
      </c>
    </row>
    <row r="141" spans="2:15" x14ac:dyDescent="0.25">
      <c r="B141" s="116" t="s">
        <v>73</v>
      </c>
      <c r="C141" s="186">
        <v>6.9177173191771733</v>
      </c>
      <c r="D141" s="187">
        <v>-1.7796964739262755</v>
      </c>
      <c r="E141" s="186">
        <v>7.5774058577405858</v>
      </c>
      <c r="F141" s="187">
        <f t="shared" ref="F141:J143" si="22">IFERROR(E141-C141,"-")</f>
        <v>0.65968853856341259</v>
      </c>
      <c r="G141" s="186">
        <v>9.500934579439253</v>
      </c>
      <c r="H141" s="187">
        <f t="shared" si="22"/>
        <v>1.9235287216986672</v>
      </c>
      <c r="I141" s="186">
        <v>8.3240911891558849</v>
      </c>
      <c r="J141" s="187">
        <f t="shared" si="22"/>
        <v>-1.1768433902833682</v>
      </c>
      <c r="K141" s="186">
        <v>9.6112149532710287</v>
      </c>
      <c r="L141" s="187">
        <f t="shared" ref="L141:L143" si="23">IFERROR(K141-I141,"-")</f>
        <v>1.2871237641151438</v>
      </c>
      <c r="M141" s="186">
        <v>8.2321326472269867</v>
      </c>
      <c r="N141" s="187">
        <f t="shared" ref="N141:N146" si="24">IFERROR(M141-K141,"-")</f>
        <v>-1.379082306044042</v>
      </c>
    </row>
    <row r="142" spans="2:15" x14ac:dyDescent="0.25">
      <c r="B142" s="116" t="s">
        <v>75</v>
      </c>
      <c r="C142" s="186">
        <v>7.3316831683168315</v>
      </c>
      <c r="D142" s="187">
        <v>-1.0215047511462556</v>
      </c>
      <c r="E142" s="186">
        <v>7.015625</v>
      </c>
      <c r="F142" s="187">
        <f t="shared" si="22"/>
        <v>-0.31605816831683153</v>
      </c>
      <c r="G142" s="186">
        <v>7.2494226327944569</v>
      </c>
      <c r="H142" s="187">
        <f t="shared" si="22"/>
        <v>0.23379763279445687</v>
      </c>
      <c r="I142" s="186">
        <v>7.9921135646687693</v>
      </c>
      <c r="J142" s="187">
        <f t="shared" si="22"/>
        <v>0.74269093187431245</v>
      </c>
      <c r="K142" s="186">
        <v>9.1799802761341223</v>
      </c>
      <c r="L142" s="187">
        <f t="shared" si="23"/>
        <v>1.1878667114653529</v>
      </c>
      <c r="M142" s="186">
        <v>8.9388221841052022</v>
      </c>
      <c r="N142" s="187">
        <f t="shared" si="24"/>
        <v>-0.24115809202892002</v>
      </c>
    </row>
    <row r="143" spans="2:15" x14ac:dyDescent="0.25">
      <c r="B143" s="116" t="s">
        <v>77</v>
      </c>
      <c r="C143" s="186">
        <v>10.029032258064516</v>
      </c>
      <c r="D143" s="187">
        <v>2.0616080156402736</v>
      </c>
      <c r="E143" s="186">
        <v>7.231012658227848</v>
      </c>
      <c r="F143" s="187">
        <f t="shared" si="22"/>
        <v>-2.7980195998366684</v>
      </c>
      <c r="G143" s="186">
        <v>7.4262717321313589</v>
      </c>
      <c r="H143" s="187">
        <f t="shared" si="22"/>
        <v>0.19525907390351094</v>
      </c>
      <c r="I143" s="186">
        <v>8.19392523364486</v>
      </c>
      <c r="J143" s="187">
        <f t="shared" si="22"/>
        <v>0.76765350151350109</v>
      </c>
      <c r="K143" s="186">
        <v>7.9189031505250878</v>
      </c>
      <c r="L143" s="187">
        <f t="shared" si="23"/>
        <v>-0.27502208311977228</v>
      </c>
      <c r="M143" s="186">
        <v>8.2895294616362865</v>
      </c>
      <c r="N143" s="187">
        <f t="shared" si="24"/>
        <v>0.3706263111111987</v>
      </c>
    </row>
    <row r="144" spans="2:15" x14ac:dyDescent="0.25">
      <c r="B144" s="116" t="s">
        <v>79</v>
      </c>
      <c r="C144" s="186" t="s">
        <v>250</v>
      </c>
      <c r="D144" s="187" t="s">
        <v>250</v>
      </c>
      <c r="E144" s="186">
        <v>7.3420074349442377</v>
      </c>
      <c r="F144" s="187" t="str">
        <f>IFERROR(E144-C144,"-")</f>
        <v>-</v>
      </c>
      <c r="G144" s="186">
        <v>7.5292955892034232</v>
      </c>
      <c r="H144" s="187">
        <f>IFERROR(G144-E144,"-")</f>
        <v>0.18728815425918555</v>
      </c>
      <c r="I144" s="186">
        <v>7.7774952320406863</v>
      </c>
      <c r="J144" s="187">
        <f>IFERROR(I144-G144,"-")</f>
        <v>0.24819964283726303</v>
      </c>
      <c r="K144" s="186">
        <v>9.9245283018867916</v>
      </c>
      <c r="L144" s="187">
        <f>IFERROR(K144-I144,"-")</f>
        <v>2.1470330698461053</v>
      </c>
      <c r="M144" s="186">
        <v>7.8938468764678253</v>
      </c>
      <c r="N144" s="187">
        <f t="shared" si="24"/>
        <v>-2.0306814254189662</v>
      </c>
    </row>
    <row r="145" spans="1:15" x14ac:dyDescent="0.25">
      <c r="B145" s="116" t="s">
        <v>81</v>
      </c>
      <c r="C145" s="186" t="s">
        <v>250</v>
      </c>
      <c r="D145" s="187" t="s">
        <v>250</v>
      </c>
      <c r="E145" s="186">
        <v>6.5496183206106871</v>
      </c>
      <c r="F145" s="187" t="str">
        <f t="shared" ref="F145:J153" si="25">IFERROR(E145-C145,"-")</f>
        <v>-</v>
      </c>
      <c r="G145" s="186">
        <v>7.7900113507377977</v>
      </c>
      <c r="H145" s="187">
        <f t="shared" si="25"/>
        <v>1.2403930301271107</v>
      </c>
      <c r="I145" s="186">
        <v>7.8512089274643522</v>
      </c>
      <c r="J145" s="187">
        <f t="shared" si="25"/>
        <v>6.1197576726554459E-2</v>
      </c>
      <c r="K145" s="186">
        <v>9.1011302795954787</v>
      </c>
      <c r="L145" s="187">
        <f t="shared" ref="L145:L153" si="26">IFERROR(K145-I145,"-")</f>
        <v>1.2499213521311265</v>
      </c>
      <c r="M145" s="186">
        <v>12.54282267792521</v>
      </c>
      <c r="N145" s="187">
        <f t="shared" si="24"/>
        <v>3.4416923983297316</v>
      </c>
    </row>
    <row r="146" spans="1:15" x14ac:dyDescent="0.25">
      <c r="B146" s="116" t="s">
        <v>83</v>
      </c>
      <c r="C146" s="186" t="s">
        <v>250</v>
      </c>
      <c r="D146" s="187" t="s">
        <v>250</v>
      </c>
      <c r="E146" s="186">
        <v>7.9567099567099566</v>
      </c>
      <c r="F146" s="187" t="str">
        <f t="shared" si="25"/>
        <v>-</v>
      </c>
      <c r="G146" s="186">
        <v>7.3679031037093115</v>
      </c>
      <c r="H146" s="187">
        <f t="shared" si="25"/>
        <v>-0.58880685300064517</v>
      </c>
      <c r="I146" s="186">
        <v>10.041487839771101</v>
      </c>
      <c r="J146" s="187">
        <f t="shared" si="25"/>
        <v>2.6735847360617893</v>
      </c>
      <c r="K146" s="186">
        <v>8.6592379583033789</v>
      </c>
      <c r="L146" s="187">
        <f t="shared" si="26"/>
        <v>-1.3822498814677218</v>
      </c>
      <c r="M146" s="186">
        <v>9.0062460961898818</v>
      </c>
      <c r="N146" s="187">
        <f t="shared" si="24"/>
        <v>0.34700813788650287</v>
      </c>
    </row>
    <row r="147" spans="1:15" x14ac:dyDescent="0.25">
      <c r="B147" s="116" t="s">
        <v>85</v>
      </c>
      <c r="C147" s="186" t="s">
        <v>250</v>
      </c>
      <c r="D147" s="187" t="s">
        <v>250</v>
      </c>
      <c r="E147" s="186">
        <v>7.3955555555555552</v>
      </c>
      <c r="F147" s="187" t="str">
        <f t="shared" si="25"/>
        <v>-</v>
      </c>
      <c r="G147" s="186">
        <v>8.3393177737881512</v>
      </c>
      <c r="H147" s="187">
        <f t="shared" si="25"/>
        <v>0.94376221823259598</v>
      </c>
      <c r="I147" s="186">
        <v>9.5324041811846687</v>
      </c>
      <c r="J147" s="187">
        <f t="shared" si="25"/>
        <v>1.1930864073965175</v>
      </c>
      <c r="K147" s="186">
        <v>9.7504288164665525</v>
      </c>
      <c r="L147" s="187">
        <f t="shared" si="26"/>
        <v>0.21802463528188376</v>
      </c>
      <c r="M147" s="186"/>
      <c r="N147" s="187"/>
    </row>
    <row r="148" spans="1:15" x14ac:dyDescent="0.25">
      <c r="B148" s="116" t="s">
        <v>87</v>
      </c>
      <c r="C148" s="186">
        <v>7.3946784922394677</v>
      </c>
      <c r="D148" s="187">
        <v>-0.82032608232594839</v>
      </c>
      <c r="E148" s="186">
        <v>6.5977900552486188</v>
      </c>
      <c r="F148" s="187">
        <f t="shared" si="25"/>
        <v>-0.79688843699084888</v>
      </c>
      <c r="G148" s="186">
        <v>9.4428857715430858</v>
      </c>
      <c r="H148" s="187">
        <f t="shared" si="25"/>
        <v>2.845095716294467</v>
      </c>
      <c r="I148" s="186">
        <v>9.9661354581673312</v>
      </c>
      <c r="J148" s="187">
        <f t="shared" si="25"/>
        <v>0.52324968662424531</v>
      </c>
      <c r="K148" s="186">
        <v>9.4147727272727266</v>
      </c>
      <c r="L148" s="187">
        <f t="shared" si="26"/>
        <v>-0.55136273089460452</v>
      </c>
      <c r="M148" s="186"/>
      <c r="N148" s="187"/>
    </row>
    <row r="149" spans="1:15" x14ac:dyDescent="0.25">
      <c r="B149" s="116" t="s">
        <v>89</v>
      </c>
      <c r="C149" s="186">
        <v>17.828947368421051</v>
      </c>
      <c r="D149" s="187">
        <v>10.929646669120352</v>
      </c>
      <c r="E149" s="186">
        <v>7.3301088270858523</v>
      </c>
      <c r="F149" s="187">
        <f t="shared" si="25"/>
        <v>-10.4988385413352</v>
      </c>
      <c r="G149" s="186">
        <v>9.1776504297994261</v>
      </c>
      <c r="H149" s="187">
        <f t="shared" si="25"/>
        <v>1.8475416027135738</v>
      </c>
      <c r="I149" s="186">
        <v>8.6907849829351544</v>
      </c>
      <c r="J149" s="187">
        <f t="shared" si="25"/>
        <v>-0.48686544686427169</v>
      </c>
      <c r="K149" s="186">
        <v>9.2540394973070015</v>
      </c>
      <c r="L149" s="187">
        <f t="shared" si="26"/>
        <v>0.56325451437184704</v>
      </c>
      <c r="M149" s="186"/>
      <c r="N149" s="187"/>
    </row>
    <row r="150" spans="1:15" x14ac:dyDescent="0.25">
      <c r="A150" s="122"/>
      <c r="B150" s="116" t="s">
        <v>91</v>
      </c>
      <c r="C150" s="186">
        <v>4.7731958762886597</v>
      </c>
      <c r="D150" s="187">
        <v>-3.0567081017634665</v>
      </c>
      <c r="E150" s="186">
        <v>6.9228694714131604</v>
      </c>
      <c r="F150" s="187">
        <f t="shared" si="25"/>
        <v>2.1496735951245007</v>
      </c>
      <c r="G150" s="186">
        <v>7.3299583085169742</v>
      </c>
      <c r="H150" s="187">
        <f t="shared" si="25"/>
        <v>0.40708883710381372</v>
      </c>
      <c r="I150" s="186">
        <v>9.565085771947528</v>
      </c>
      <c r="J150" s="187">
        <f t="shared" si="25"/>
        <v>2.2351274634305538</v>
      </c>
      <c r="K150" s="186">
        <v>8.8236196319018401</v>
      </c>
      <c r="L150" s="187">
        <f t="shared" si="26"/>
        <v>-0.74146614004568789</v>
      </c>
      <c r="M150" s="186"/>
      <c r="N150" s="187"/>
    </row>
    <row r="151" spans="1:15" x14ac:dyDescent="0.25">
      <c r="B151" s="116" t="s">
        <v>93</v>
      </c>
      <c r="C151" s="186">
        <v>7.6947194719471943</v>
      </c>
      <c r="D151" s="187">
        <v>0.59578899066377211</v>
      </c>
      <c r="E151" s="186">
        <v>7.9698209718670077</v>
      </c>
      <c r="F151" s="187">
        <f t="shared" si="25"/>
        <v>0.27510149991981336</v>
      </c>
      <c r="G151" s="186">
        <v>7.955390334572491</v>
      </c>
      <c r="H151" s="187">
        <f t="shared" si="25"/>
        <v>-1.4430637294516657E-2</v>
      </c>
      <c r="I151" s="186">
        <v>8.4321148825065269</v>
      </c>
      <c r="J151" s="187">
        <f t="shared" si="25"/>
        <v>0.47672454793403585</v>
      </c>
      <c r="K151" s="186">
        <v>8.2161835748792278</v>
      </c>
      <c r="L151" s="187">
        <f t="shared" si="26"/>
        <v>-0.21593130762729906</v>
      </c>
      <c r="M151" s="186"/>
      <c r="N151" s="187"/>
    </row>
    <row r="152" spans="1:15" x14ac:dyDescent="0.25">
      <c r="B152" s="116" t="s">
        <v>95</v>
      </c>
      <c r="C152" s="186">
        <v>7.9045454545454543</v>
      </c>
      <c r="D152" s="187">
        <v>0.21922568710359425</v>
      </c>
      <c r="E152" s="186">
        <v>8.2085187539732996</v>
      </c>
      <c r="F152" s="187">
        <f t="shared" si="25"/>
        <v>0.30397329942784523</v>
      </c>
      <c r="G152" s="186">
        <v>7.965578635014837</v>
      </c>
      <c r="H152" s="187">
        <f t="shared" si="25"/>
        <v>-0.24294011895846257</v>
      </c>
      <c r="I152" s="186">
        <v>8.8064864864864862</v>
      </c>
      <c r="J152" s="187">
        <f t="shared" si="25"/>
        <v>0.84090785147164926</v>
      </c>
      <c r="K152" s="186">
        <v>8.446748878923767</v>
      </c>
      <c r="L152" s="187">
        <f t="shared" si="26"/>
        <v>-0.35973760756271922</v>
      </c>
      <c r="M152" s="186"/>
      <c r="N152" s="187"/>
    </row>
    <row r="153" spans="1:15" ht="15.75" x14ac:dyDescent="0.25">
      <c r="B153" s="119" t="s">
        <v>32</v>
      </c>
      <c r="C153" s="188">
        <v>7.5590863952333667</v>
      </c>
      <c r="D153" s="189">
        <v>2.1088647933293458E-2</v>
      </c>
      <c r="E153" s="188">
        <v>7.4559044955904499</v>
      </c>
      <c r="F153" s="189">
        <f t="shared" si="25"/>
        <v>-0.1031818996429168</v>
      </c>
      <c r="G153" s="188">
        <v>7.9858322782902276</v>
      </c>
      <c r="H153" s="189">
        <f t="shared" si="25"/>
        <v>0.52992778269977769</v>
      </c>
      <c r="I153" s="188">
        <v>8.7192205917729133</v>
      </c>
      <c r="J153" s="189">
        <f t="shared" si="25"/>
        <v>0.73338831348268574</v>
      </c>
      <c r="K153" s="188">
        <v>8.8693322149214779</v>
      </c>
      <c r="L153" s="189">
        <f t="shared" si="26"/>
        <v>0.15011162314856463</v>
      </c>
      <c r="M153" s="188">
        <v>8.7567204301075261</v>
      </c>
      <c r="N153" s="189">
        <v>-0.14142850787763095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2"/>
      <c r="N156" s="125"/>
    </row>
    <row r="158" spans="1:15" ht="48.75" customHeight="1" thickBot="1" x14ac:dyDescent="0.3">
      <c r="B158" s="280" t="s">
        <v>297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v>2020</v>
      </c>
      <c r="D161" s="305"/>
      <c r="E161" s="306">
        <v>2021</v>
      </c>
      <c r="F161" s="305"/>
      <c r="G161" s="306">
        <v>2022</v>
      </c>
      <c r="H161" s="305"/>
      <c r="I161" s="306">
        <v>2023</v>
      </c>
      <c r="J161" s="305"/>
      <c r="K161" s="306">
        <v>2024</v>
      </c>
      <c r="L161" s="305"/>
      <c r="M161" s="306">
        <v>2025</v>
      </c>
      <c r="N161" s="307"/>
    </row>
    <row r="162" spans="2:14" ht="16.5" thickTop="1" thickBot="1" x14ac:dyDescent="0.3">
      <c r="B162" s="87"/>
      <c r="C162" s="113" t="s">
        <v>71</v>
      </c>
      <c r="D162" s="114" t="str">
        <f>CONCATENATE("dif ",RIGHT(C161,2),"/",RIGHT(C161-1,2))</f>
        <v>dif 20/19</v>
      </c>
      <c r="E162" s="115" t="s">
        <v>71</v>
      </c>
      <c r="F162" s="114" t="str">
        <f>CONCATENATE("dif ",RIGHT(E161,2),"/",RIGHT(C161,2))</f>
        <v>dif 21/20</v>
      </c>
      <c r="G162" s="115" t="s">
        <v>71</v>
      </c>
      <c r="H162" s="114" t="str">
        <f>CONCATENATE("dif ",RIGHT(G161,2),"/",RIGHT(E161,2))</f>
        <v>dif 22/21</v>
      </c>
      <c r="I162" s="115" t="s">
        <v>71</v>
      </c>
      <c r="J162" s="114" t="str">
        <f>CONCATENATE("dif ",RIGHT(I161,2),"/",RIGHT(G161,2))</f>
        <v>dif 23/22</v>
      </c>
      <c r="K162" s="115" t="s">
        <v>71</v>
      </c>
      <c r="L162" s="114" t="str">
        <f>CONCATENATE("dif ",RIGHT(K161,2),"/",RIGHT(I161,2))</f>
        <v>dif 24/23</v>
      </c>
      <c r="M162" s="115" t="s">
        <v>71</v>
      </c>
      <c r="N162" s="114" t="str">
        <f>CONCATENATE("dif ",RIGHT(M161,2),"/",RIGHT(K161,2))</f>
        <v>dif 25/24</v>
      </c>
    </row>
    <row r="163" spans="2:14" x14ac:dyDescent="0.25">
      <c r="B163" s="116" t="s">
        <v>73</v>
      </c>
      <c r="C163" s="186">
        <v>5.5201984408221119</v>
      </c>
      <c r="D163" s="187">
        <v>-2.2250845780458128</v>
      </c>
      <c r="E163" s="186">
        <v>5.8173913043478258</v>
      </c>
      <c r="F163" s="187">
        <f t="shared" ref="F163:J165" si="27">IFERROR(E163-C163,"-")</f>
        <v>0.29719286352571395</v>
      </c>
      <c r="G163" s="186">
        <v>6.5277161862527713</v>
      </c>
      <c r="H163" s="187">
        <f t="shared" si="27"/>
        <v>0.71032488190494547</v>
      </c>
      <c r="I163" s="186">
        <v>6.7374773687386842</v>
      </c>
      <c r="J163" s="187">
        <f t="shared" si="27"/>
        <v>0.20976118248591291</v>
      </c>
      <c r="K163" s="186">
        <v>8.1598639455782305</v>
      </c>
      <c r="L163" s="187">
        <f t="shared" ref="L163:L165" si="28">IFERROR(K163-I163,"-")</f>
        <v>1.4223865768395463</v>
      </c>
      <c r="M163" s="186">
        <v>7.2264875239923221</v>
      </c>
      <c r="N163" s="187">
        <f t="shared" ref="N163:N168" si="29">IFERROR(M163-K163,"-")</f>
        <v>-0.93337642158590839</v>
      </c>
    </row>
    <row r="164" spans="2:14" x14ac:dyDescent="0.25">
      <c r="B164" s="116" t="s">
        <v>75</v>
      </c>
      <c r="C164" s="186">
        <v>6.3634615384615385</v>
      </c>
      <c r="D164" s="187">
        <v>-9.5949165086266497E-2</v>
      </c>
      <c r="E164" s="186">
        <v>4.5502645502645507</v>
      </c>
      <c r="F164" s="187">
        <f t="shared" si="27"/>
        <v>-1.8131969881969878</v>
      </c>
      <c r="G164" s="186">
        <v>5.8839531680440773</v>
      </c>
      <c r="H164" s="187">
        <f t="shared" si="27"/>
        <v>1.3336886177795266</v>
      </c>
      <c r="I164" s="186">
        <v>6.2614051094890515</v>
      </c>
      <c r="J164" s="187">
        <f t="shared" si="27"/>
        <v>0.37745194144497418</v>
      </c>
      <c r="K164" s="186">
        <v>6.1108410306271272</v>
      </c>
      <c r="L164" s="187">
        <f t="shared" si="28"/>
        <v>-0.15056407886192424</v>
      </c>
      <c r="M164" s="186">
        <v>6.3094629156010233</v>
      </c>
      <c r="N164" s="187">
        <f t="shared" si="29"/>
        <v>0.1986218849738961</v>
      </c>
    </row>
    <row r="165" spans="2:14" x14ac:dyDescent="0.25">
      <c r="B165" s="116" t="s">
        <v>77</v>
      </c>
      <c r="C165" s="186">
        <v>8.701013513513514</v>
      </c>
      <c r="D165" s="187">
        <v>2.8607482935014588</v>
      </c>
      <c r="E165" s="186">
        <v>6.5810439560439562</v>
      </c>
      <c r="F165" s="187">
        <f t="shared" si="27"/>
        <v>-2.1199695574695578</v>
      </c>
      <c r="G165" s="186">
        <v>6.0988160291438982</v>
      </c>
      <c r="H165" s="187">
        <f t="shared" si="27"/>
        <v>-0.482227926900058</v>
      </c>
      <c r="I165" s="186">
        <v>6.9642857142857144</v>
      </c>
      <c r="J165" s="187">
        <f t="shared" si="27"/>
        <v>0.86546968514181621</v>
      </c>
      <c r="K165" s="186">
        <v>7.023180154534364</v>
      </c>
      <c r="L165" s="187">
        <f t="shared" si="28"/>
        <v>5.8894440248649538E-2</v>
      </c>
      <c r="M165" s="186">
        <v>6.5350000000000001</v>
      </c>
      <c r="N165" s="187">
        <f t="shared" si="29"/>
        <v>-0.48818015453436381</v>
      </c>
    </row>
    <row r="166" spans="2:14" x14ac:dyDescent="0.25">
      <c r="B166" s="116" t="s">
        <v>79</v>
      </c>
      <c r="C166" s="186" t="s">
        <v>250</v>
      </c>
      <c r="D166" s="187" t="s">
        <v>250</v>
      </c>
      <c r="E166" s="186">
        <v>4.0613107822410148</v>
      </c>
      <c r="F166" s="187" t="str">
        <f>IFERROR(E166-C166,"-")</f>
        <v>-</v>
      </c>
      <c r="G166" s="186">
        <v>5.4952218430034128</v>
      </c>
      <c r="H166" s="187">
        <f>IFERROR(G166-E166,"-")</f>
        <v>1.4339110607623979</v>
      </c>
      <c r="I166" s="186">
        <v>5.9081426648721402</v>
      </c>
      <c r="J166" s="187">
        <f>IFERROR(I166-G166,"-")</f>
        <v>0.41292082186872747</v>
      </c>
      <c r="K166" s="186">
        <v>5.9860979462875195</v>
      </c>
      <c r="L166" s="187">
        <f>IFERROR(K166-I166,"-")</f>
        <v>7.7955281415379218E-2</v>
      </c>
      <c r="M166" s="186">
        <v>6.1740909090909089</v>
      </c>
      <c r="N166" s="187">
        <f t="shared" si="29"/>
        <v>0.1879929628033894</v>
      </c>
    </row>
    <row r="167" spans="2:14" x14ac:dyDescent="0.25">
      <c r="B167" s="116" t="s">
        <v>81</v>
      </c>
      <c r="C167" s="186" t="s">
        <v>250</v>
      </c>
      <c r="D167" s="187" t="s">
        <v>250</v>
      </c>
      <c r="E167" s="186">
        <v>4.3159065628476085</v>
      </c>
      <c r="F167" s="187" t="str">
        <f t="shared" ref="F167:J175" si="30">IFERROR(E167-C167,"-")</f>
        <v>-</v>
      </c>
      <c r="G167" s="186">
        <v>6.2125546285260231</v>
      </c>
      <c r="H167" s="187">
        <f t="shared" si="30"/>
        <v>1.8966480656784146</v>
      </c>
      <c r="I167" s="186">
        <v>6.3199523052464226</v>
      </c>
      <c r="J167" s="187">
        <f t="shared" si="30"/>
        <v>0.10739767672039946</v>
      </c>
      <c r="K167" s="186">
        <v>7.0540976988292288</v>
      </c>
      <c r="L167" s="187">
        <f t="shared" ref="L167:L175" si="31">IFERROR(K167-I167,"-")</f>
        <v>0.73414539358280617</v>
      </c>
      <c r="M167" s="186">
        <v>7.4310954063604244</v>
      </c>
      <c r="N167" s="187">
        <f t="shared" si="29"/>
        <v>0.37699770753119566</v>
      </c>
    </row>
    <row r="168" spans="2:14" x14ac:dyDescent="0.25">
      <c r="B168" s="116" t="s">
        <v>83</v>
      </c>
      <c r="C168" s="186" t="s">
        <v>250</v>
      </c>
      <c r="D168" s="187" t="s">
        <v>250</v>
      </c>
      <c r="E168" s="186">
        <v>5.9469496021220163</v>
      </c>
      <c r="F168" s="187" t="str">
        <f t="shared" si="30"/>
        <v>-</v>
      </c>
      <c r="G168" s="186">
        <v>6.8347826086956518</v>
      </c>
      <c r="H168" s="187">
        <f t="shared" si="30"/>
        <v>0.88783300657363551</v>
      </c>
      <c r="I168" s="186">
        <v>6.4923076923076923</v>
      </c>
      <c r="J168" s="187">
        <f t="shared" si="30"/>
        <v>-0.34247491638795946</v>
      </c>
      <c r="K168" s="186">
        <v>6.846736596736597</v>
      </c>
      <c r="L168" s="187">
        <f t="shared" si="31"/>
        <v>0.35442890442890462</v>
      </c>
      <c r="M168" s="186">
        <v>7.2542975696502667</v>
      </c>
      <c r="N168" s="187">
        <f t="shared" si="29"/>
        <v>0.40756097291366977</v>
      </c>
    </row>
    <row r="169" spans="2:14" x14ac:dyDescent="0.25">
      <c r="B169" s="116" t="s">
        <v>85</v>
      </c>
      <c r="C169" s="186" t="s">
        <v>250</v>
      </c>
      <c r="D169" s="187" t="s">
        <v>250</v>
      </c>
      <c r="E169" s="186">
        <v>6.3998250218722657</v>
      </c>
      <c r="F169" s="187" t="str">
        <f t="shared" si="30"/>
        <v>-</v>
      </c>
      <c r="G169" s="186">
        <v>5.7849790316431564</v>
      </c>
      <c r="H169" s="187">
        <f t="shared" si="30"/>
        <v>-0.61484599022910924</v>
      </c>
      <c r="I169" s="186">
        <v>6.7623158963941083</v>
      </c>
      <c r="J169" s="187">
        <f t="shared" si="30"/>
        <v>0.97733686475095194</v>
      </c>
      <c r="K169" s="186">
        <v>7.4846723044397461</v>
      </c>
      <c r="L169" s="187">
        <f t="shared" si="31"/>
        <v>0.72235640804563772</v>
      </c>
      <c r="M169" s="186"/>
      <c r="N169" s="187"/>
    </row>
    <row r="170" spans="2:14" x14ac:dyDescent="0.25">
      <c r="B170" s="116" t="s">
        <v>87</v>
      </c>
      <c r="C170" s="186">
        <v>7.6909920182440139</v>
      </c>
      <c r="D170" s="187">
        <v>-0.74127586607866469</v>
      </c>
      <c r="E170" s="186">
        <v>7.0756446991404012</v>
      </c>
      <c r="F170" s="187">
        <f t="shared" si="30"/>
        <v>-0.61534731910361273</v>
      </c>
      <c r="G170" s="186">
        <v>7.3377939983779399</v>
      </c>
      <c r="H170" s="187">
        <f t="shared" si="30"/>
        <v>0.26214929923753871</v>
      </c>
      <c r="I170" s="186">
        <v>7.2864745011086471</v>
      </c>
      <c r="J170" s="187">
        <f t="shared" si="30"/>
        <v>-5.1319497269292746E-2</v>
      </c>
      <c r="K170" s="186">
        <v>7.9534117647058826</v>
      </c>
      <c r="L170" s="187">
        <f t="shared" si="31"/>
        <v>0.66693726359723549</v>
      </c>
      <c r="M170" s="186"/>
      <c r="N170" s="187"/>
    </row>
    <row r="171" spans="2:14" x14ac:dyDescent="0.25">
      <c r="B171" s="116" t="s">
        <v>89</v>
      </c>
      <c r="C171" s="186">
        <v>7.98828125</v>
      </c>
      <c r="D171" s="187">
        <v>0.92879678205551919</v>
      </c>
      <c r="E171" s="186">
        <v>7.2506329113924046</v>
      </c>
      <c r="F171" s="187">
        <f t="shared" si="30"/>
        <v>-0.73764833860759538</v>
      </c>
      <c r="G171" s="186">
        <v>7.0207190737355267</v>
      </c>
      <c r="H171" s="187">
        <f t="shared" si="30"/>
        <v>-0.2299138376568779</v>
      </c>
      <c r="I171" s="186">
        <v>6.5264691597863038</v>
      </c>
      <c r="J171" s="187">
        <f t="shared" si="30"/>
        <v>-0.49424991394922291</v>
      </c>
      <c r="K171" s="186">
        <v>6.5689448441247</v>
      </c>
      <c r="L171" s="187">
        <f t="shared" si="31"/>
        <v>4.2475684338396213E-2</v>
      </c>
      <c r="M171" s="186"/>
      <c r="N171" s="187"/>
    </row>
    <row r="172" spans="2:14" x14ac:dyDescent="0.25">
      <c r="B172" s="116" t="s">
        <v>91</v>
      </c>
      <c r="C172" s="186">
        <v>6.2247324613555293</v>
      </c>
      <c r="D172" s="187">
        <v>-0.36968378229929311</v>
      </c>
      <c r="E172" s="186">
        <v>5.982193732193732</v>
      </c>
      <c r="F172" s="187">
        <f t="shared" si="30"/>
        <v>-0.24253872916179731</v>
      </c>
      <c r="G172" s="186">
        <v>6.2266714336789422</v>
      </c>
      <c r="H172" s="187">
        <f t="shared" si="30"/>
        <v>0.2444777014852102</v>
      </c>
      <c r="I172" s="186">
        <v>6.1283255086071984</v>
      </c>
      <c r="J172" s="187">
        <f t="shared" si="30"/>
        <v>-9.8345925071743778E-2</v>
      </c>
      <c r="K172" s="186">
        <v>6.1717967072297784</v>
      </c>
      <c r="L172" s="187">
        <f t="shared" si="31"/>
        <v>4.3471198622579976E-2</v>
      </c>
      <c r="M172" s="186"/>
      <c r="N172" s="187"/>
    </row>
    <row r="173" spans="2:14" x14ac:dyDescent="0.25">
      <c r="B173" s="116" t="s">
        <v>93</v>
      </c>
      <c r="C173" s="186">
        <v>8</v>
      </c>
      <c r="D173" s="187">
        <v>2.5942028985507246</v>
      </c>
      <c r="E173" s="186">
        <v>6.9024390243902438</v>
      </c>
      <c r="F173" s="187">
        <f t="shared" si="30"/>
        <v>-1.0975609756097562</v>
      </c>
      <c r="G173" s="186">
        <v>7.8496287128712874</v>
      </c>
      <c r="H173" s="187">
        <f t="shared" si="30"/>
        <v>0.94718968848104357</v>
      </c>
      <c r="I173" s="186">
        <v>7.0292553191489358</v>
      </c>
      <c r="J173" s="187">
        <f t="shared" si="30"/>
        <v>-0.82037339372235163</v>
      </c>
      <c r="K173" s="186">
        <v>5.8347953216374266</v>
      </c>
      <c r="L173" s="187">
        <f t="shared" si="31"/>
        <v>-1.1944599975115091</v>
      </c>
      <c r="M173" s="186"/>
      <c r="N173" s="187"/>
    </row>
    <row r="174" spans="2:14" x14ac:dyDescent="0.25">
      <c r="B174" s="116" t="s">
        <v>95</v>
      </c>
      <c r="C174" s="186">
        <v>5.0691003911342891</v>
      </c>
      <c r="D174" s="187">
        <v>-0.21564281128262941</v>
      </c>
      <c r="E174" s="186">
        <v>6.2885729331226958</v>
      </c>
      <c r="F174" s="187">
        <f t="shared" si="30"/>
        <v>1.2194725419884067</v>
      </c>
      <c r="G174" s="186">
        <v>6.1374871266735322</v>
      </c>
      <c r="H174" s="187">
        <f t="shared" si="30"/>
        <v>-0.15108580644916358</v>
      </c>
      <c r="I174" s="186">
        <v>5.7238356164383566</v>
      </c>
      <c r="J174" s="187">
        <f t="shared" si="30"/>
        <v>-0.41365151023517566</v>
      </c>
      <c r="K174" s="186">
        <v>6.7889048991354466</v>
      </c>
      <c r="L174" s="187">
        <f t="shared" si="31"/>
        <v>1.06506928269709</v>
      </c>
      <c r="M174" s="186"/>
      <c r="N174" s="187"/>
    </row>
    <row r="175" spans="2:14" ht="15.75" x14ac:dyDescent="0.25">
      <c r="B175" s="119" t="s">
        <v>32</v>
      </c>
      <c r="C175" s="188">
        <v>6.446249620406924</v>
      </c>
      <c r="D175" s="189">
        <v>-0.31768881604195975</v>
      </c>
      <c r="E175" s="188">
        <v>6.1666010756919851</v>
      </c>
      <c r="F175" s="189">
        <f t="shared" si="30"/>
        <v>-0.27964854471493883</v>
      </c>
      <c r="G175" s="188">
        <v>6.3556792873051222</v>
      </c>
      <c r="H175" s="189">
        <f t="shared" si="30"/>
        <v>0.18907821161313709</v>
      </c>
      <c r="I175" s="188">
        <v>6.4696081948264181</v>
      </c>
      <c r="J175" s="189">
        <f t="shared" si="30"/>
        <v>0.11392890752129592</v>
      </c>
      <c r="K175" s="188">
        <v>6.7810325887953127</v>
      </c>
      <c r="L175" s="189">
        <f t="shared" si="31"/>
        <v>0.31142439396889454</v>
      </c>
      <c r="M175" s="188">
        <v>6.7518705411519058</v>
      </c>
      <c r="N175" s="189">
        <v>7.0414044612583382E-3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6"/>
      <c r="L177" s="107"/>
      <c r="M177" s="107"/>
      <c r="N177" s="107"/>
    </row>
    <row r="180" spans="1:15" ht="48.75" customHeight="1" thickBot="1" x14ac:dyDescent="0.3">
      <c r="B180" s="280" t="s">
        <v>298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v>2020</v>
      </c>
      <c r="D183" s="305"/>
      <c r="E183" s="306">
        <v>2021</v>
      </c>
      <c r="F183" s="305"/>
      <c r="G183" s="306">
        <v>2022</v>
      </c>
      <c r="H183" s="305"/>
      <c r="I183" s="306">
        <v>2023</v>
      </c>
      <c r="J183" s="305"/>
      <c r="K183" s="306">
        <v>2024</v>
      </c>
      <c r="L183" s="305"/>
      <c r="M183" s="306">
        <v>2025</v>
      </c>
      <c r="N183" s="307"/>
    </row>
    <row r="184" spans="1:15" ht="16.5" thickTop="1" thickBot="1" x14ac:dyDescent="0.3">
      <c r="B184" s="87"/>
      <c r="C184" s="113" t="s">
        <v>71</v>
      </c>
      <c r="D184" s="114" t="str">
        <f>CONCATENATE("dif ",RIGHT(C183,2),"/",RIGHT(C183-1,2))</f>
        <v>dif 20/19</v>
      </c>
      <c r="E184" s="115" t="s">
        <v>71</v>
      </c>
      <c r="F184" s="114" t="str">
        <f>CONCATENATE("dif ",RIGHT(E183,2),"/",RIGHT(C183,2))</f>
        <v>dif 21/20</v>
      </c>
      <c r="G184" s="115" t="s">
        <v>71</v>
      </c>
      <c r="H184" s="114" t="str">
        <f>CONCATENATE("dif ",RIGHT(G183,2),"/",RIGHT(E183,2))</f>
        <v>dif 22/21</v>
      </c>
      <c r="I184" s="115" t="s">
        <v>71</v>
      </c>
      <c r="J184" s="114" t="str">
        <f>CONCATENATE("dif ",RIGHT(I183,2),"/",RIGHT(G183,2))</f>
        <v>dif 23/22</v>
      </c>
      <c r="K184" s="115" t="s">
        <v>71</v>
      </c>
      <c r="L184" s="114" t="str">
        <f>CONCATENATE("dif ",RIGHT(K183,2),"/",RIGHT(I183,2))</f>
        <v>dif 24/23</v>
      </c>
      <c r="M184" s="115" t="s">
        <v>71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73</v>
      </c>
      <c r="C185" s="186">
        <v>9.319488817891374</v>
      </c>
      <c r="D185" s="187">
        <v>-1.2973942989917422</v>
      </c>
      <c r="E185" s="186">
        <v>6.3085714285714287</v>
      </c>
      <c r="F185" s="187">
        <f t="shared" ref="F185:J187" si="32">IFERROR(E185-C185,"-")</f>
        <v>-3.0109173893199452</v>
      </c>
      <c r="G185" s="186">
        <v>8.5574162679425836</v>
      </c>
      <c r="H185" s="187">
        <f t="shared" si="32"/>
        <v>2.2488448393711549</v>
      </c>
      <c r="I185" s="186">
        <v>8.6969696969696972</v>
      </c>
      <c r="J185" s="187">
        <f t="shared" si="32"/>
        <v>0.13955342902711365</v>
      </c>
      <c r="K185" s="186">
        <v>8.8498659517426272</v>
      </c>
      <c r="L185" s="187">
        <f t="shared" ref="L185:L187" si="33">IFERROR(K185-I185,"-")</f>
        <v>0.15289625477293001</v>
      </c>
      <c r="M185" s="186">
        <v>7.8496932515337425</v>
      </c>
      <c r="N185" s="187">
        <f t="shared" ref="N185:N190" si="34">IFERROR(M185-K185,"-")</f>
        <v>-1.0001727002088847</v>
      </c>
    </row>
    <row r="186" spans="1:15" x14ac:dyDescent="0.25">
      <c r="B186" s="116" t="s">
        <v>75</v>
      </c>
      <c r="C186" s="186">
        <v>6.2897196261682247</v>
      </c>
      <c r="D186" s="187">
        <v>-3.1202803738317755</v>
      </c>
      <c r="E186" s="186">
        <v>8.6111111111111107</v>
      </c>
      <c r="F186" s="187">
        <f t="shared" si="32"/>
        <v>2.3213914849428861</v>
      </c>
      <c r="G186" s="186">
        <v>5.5938303341902316</v>
      </c>
      <c r="H186" s="187">
        <f t="shared" si="32"/>
        <v>-3.0172807769208791</v>
      </c>
      <c r="I186" s="186">
        <v>7.5101123595505621</v>
      </c>
      <c r="J186" s="187">
        <f t="shared" si="32"/>
        <v>1.9162820253603305</v>
      </c>
      <c r="K186" s="186">
        <v>7.6536796536796539</v>
      </c>
      <c r="L186" s="187">
        <f t="shared" si="33"/>
        <v>0.14356729412909175</v>
      </c>
      <c r="M186" s="186">
        <v>6.2706552706552703</v>
      </c>
      <c r="N186" s="187">
        <f t="shared" si="34"/>
        <v>-1.3830243830243836</v>
      </c>
    </row>
    <row r="187" spans="1:15" x14ac:dyDescent="0.25">
      <c r="B187" s="116" t="s">
        <v>77</v>
      </c>
      <c r="C187" s="186">
        <v>7.180616740088106</v>
      </c>
      <c r="D187" s="187">
        <v>-2.0497355634349299</v>
      </c>
      <c r="E187" s="186">
        <v>5.25</v>
      </c>
      <c r="F187" s="187">
        <f t="shared" si="32"/>
        <v>-1.930616740088106</v>
      </c>
      <c r="G187" s="186">
        <v>7.1073446327683616</v>
      </c>
      <c r="H187" s="187">
        <f t="shared" si="32"/>
        <v>1.8573446327683616</v>
      </c>
      <c r="I187" s="186">
        <v>9.2798742138364787</v>
      </c>
      <c r="J187" s="187">
        <f t="shared" si="32"/>
        <v>2.1725295810681171</v>
      </c>
      <c r="K187" s="186">
        <v>7.7043918918918921</v>
      </c>
      <c r="L187" s="187">
        <f t="shared" si="33"/>
        <v>-1.5754823219445866</v>
      </c>
      <c r="M187" s="186">
        <v>7.7165354330708658</v>
      </c>
      <c r="N187" s="187">
        <f t="shared" si="34"/>
        <v>1.2143541178973649E-2</v>
      </c>
    </row>
    <row r="188" spans="1:15" x14ac:dyDescent="0.25">
      <c r="B188" s="116" t="s">
        <v>79</v>
      </c>
      <c r="C188" s="186" t="s">
        <v>250</v>
      </c>
      <c r="D188" s="187" t="s">
        <v>250</v>
      </c>
      <c r="E188" s="186">
        <v>5.2121212121212119</v>
      </c>
      <c r="F188" s="187" t="str">
        <f>IFERROR(E188-C188,"-")</f>
        <v>-</v>
      </c>
      <c r="G188" s="186">
        <v>6.235611510791367</v>
      </c>
      <c r="H188" s="187">
        <f>IFERROR(G188-E188,"-")</f>
        <v>1.0234902986701551</v>
      </c>
      <c r="I188" s="186">
        <v>7.8366197183098594</v>
      </c>
      <c r="J188" s="187">
        <f>IFERROR(I188-G188,"-")</f>
        <v>1.6010082075184924</v>
      </c>
      <c r="K188" s="186">
        <v>8.6806930693069315</v>
      </c>
      <c r="L188" s="187">
        <f>IFERROR(K188-I188,"-")</f>
        <v>0.84407335099707215</v>
      </c>
      <c r="M188" s="186">
        <v>5.963093145869947</v>
      </c>
      <c r="N188" s="187">
        <f t="shared" si="34"/>
        <v>-2.7175999234369845</v>
      </c>
    </row>
    <row r="189" spans="1:15" x14ac:dyDescent="0.25">
      <c r="B189" s="116" t="s">
        <v>81</v>
      </c>
      <c r="C189" s="186" t="s">
        <v>250</v>
      </c>
      <c r="D189" s="187" t="s">
        <v>250</v>
      </c>
      <c r="E189" s="186">
        <v>4.8250000000000002</v>
      </c>
      <c r="F189" s="187" t="str">
        <f t="shared" ref="F189:J197" si="35">IFERROR(E189-C189,"-")</f>
        <v>-</v>
      </c>
      <c r="G189" s="186">
        <v>6.1355140186915884</v>
      </c>
      <c r="H189" s="187">
        <f t="shared" si="35"/>
        <v>1.3105140186915882</v>
      </c>
      <c r="I189" s="186">
        <v>7.5637065637065639</v>
      </c>
      <c r="J189" s="187">
        <f t="shared" si="35"/>
        <v>1.4281925450149755</v>
      </c>
      <c r="K189" s="186">
        <v>8.140703517587939</v>
      </c>
      <c r="L189" s="187">
        <f t="shared" ref="L189:L197" si="36">IFERROR(K189-I189,"-")</f>
        <v>0.57699695388137506</v>
      </c>
      <c r="M189" s="186">
        <v>11.962085308056873</v>
      </c>
      <c r="N189" s="187">
        <f t="shared" si="34"/>
        <v>3.8213817904689336</v>
      </c>
    </row>
    <row r="190" spans="1:15" x14ac:dyDescent="0.25">
      <c r="B190" s="116" t="s">
        <v>122</v>
      </c>
      <c r="C190" s="186" t="s">
        <v>250</v>
      </c>
      <c r="D190" s="187" t="s">
        <v>250</v>
      </c>
      <c r="E190" s="186">
        <v>6.8023255813953485</v>
      </c>
      <c r="F190" s="187" t="str">
        <f t="shared" si="35"/>
        <v>-</v>
      </c>
      <c r="G190" s="186">
        <v>6.709677419354839</v>
      </c>
      <c r="H190" s="187">
        <f t="shared" si="35"/>
        <v>-9.2648162040509519E-2</v>
      </c>
      <c r="I190" s="186">
        <v>7.7424657534246579</v>
      </c>
      <c r="J190" s="187">
        <f t="shared" si="35"/>
        <v>1.032788334069819</v>
      </c>
      <c r="K190" s="186">
        <v>8.120075046904315</v>
      </c>
      <c r="L190" s="187">
        <f t="shared" si="36"/>
        <v>0.3776092934796571</v>
      </c>
      <c r="M190" s="186">
        <v>7.7861842105263159</v>
      </c>
      <c r="N190" s="187">
        <f t="shared" si="34"/>
        <v>-0.3338908363779991</v>
      </c>
    </row>
    <row r="191" spans="1:15" x14ac:dyDescent="0.25">
      <c r="B191" s="116" t="s">
        <v>85</v>
      </c>
      <c r="C191" s="186" t="s">
        <v>250</v>
      </c>
      <c r="D191" s="187" t="s">
        <v>250</v>
      </c>
      <c r="E191" s="186">
        <v>9.1930693069306937</v>
      </c>
      <c r="F191" s="187" t="str">
        <f t="shared" si="35"/>
        <v>-</v>
      </c>
      <c r="G191" s="186">
        <v>7.8844696969696972</v>
      </c>
      <c r="H191" s="187">
        <f t="shared" si="35"/>
        <v>-1.3085996099609964</v>
      </c>
      <c r="I191" s="186">
        <v>6.6075036075036078</v>
      </c>
      <c r="J191" s="187">
        <f t="shared" si="35"/>
        <v>-1.2769660894660895</v>
      </c>
      <c r="K191" s="186">
        <v>7.4171974522292992</v>
      </c>
      <c r="L191" s="187">
        <f t="shared" si="36"/>
        <v>0.80969384472569139</v>
      </c>
      <c r="M191" s="186"/>
      <c r="N191" s="187"/>
    </row>
    <row r="192" spans="1:15" x14ac:dyDescent="0.25">
      <c r="B192" s="116" t="s">
        <v>87</v>
      </c>
      <c r="C192" s="186">
        <v>5.0167286245353164</v>
      </c>
      <c r="D192" s="187">
        <v>-5.0937976912541565</v>
      </c>
      <c r="E192" s="186">
        <v>4.776859504132231</v>
      </c>
      <c r="F192" s="187">
        <f t="shared" si="35"/>
        <v>-0.23986912040308539</v>
      </c>
      <c r="G192" s="186">
        <v>8.9580152671755719</v>
      </c>
      <c r="H192" s="187">
        <f t="shared" si="35"/>
        <v>4.1811557630433409</v>
      </c>
      <c r="I192" s="186">
        <v>7.5533199195171026</v>
      </c>
      <c r="J192" s="187">
        <f t="shared" si="35"/>
        <v>-1.4046953476584694</v>
      </c>
      <c r="K192" s="186">
        <v>6.4814814814814818</v>
      </c>
      <c r="L192" s="187">
        <f t="shared" si="36"/>
        <v>-1.0718384380356207</v>
      </c>
      <c r="M192" s="186"/>
      <c r="N192" s="187"/>
    </row>
    <row r="193" spans="2:15" x14ac:dyDescent="0.25">
      <c r="B193" s="116" t="s">
        <v>89</v>
      </c>
      <c r="C193" s="186">
        <v>6.0535714285714288</v>
      </c>
      <c r="D193" s="187">
        <v>-3.185034469551896</v>
      </c>
      <c r="E193" s="186">
        <v>6.3159999999999998</v>
      </c>
      <c r="F193" s="187">
        <f t="shared" si="35"/>
        <v>0.26242857142857101</v>
      </c>
      <c r="G193" s="186">
        <v>7.1208459214501509</v>
      </c>
      <c r="H193" s="187">
        <f t="shared" si="35"/>
        <v>0.8048459214501511</v>
      </c>
      <c r="I193" s="186">
        <v>7.6696165191740411</v>
      </c>
      <c r="J193" s="187">
        <f t="shared" si="35"/>
        <v>0.54877059772389014</v>
      </c>
      <c r="K193" s="186">
        <v>7.8940092165898621</v>
      </c>
      <c r="L193" s="187">
        <f t="shared" si="36"/>
        <v>0.22439269741582102</v>
      </c>
      <c r="M193" s="186"/>
      <c r="N193" s="187"/>
    </row>
    <row r="194" spans="2:15" x14ac:dyDescent="0.25">
      <c r="B194" s="116" t="s">
        <v>91</v>
      </c>
      <c r="C194" s="186">
        <v>7.6309523809523814</v>
      </c>
      <c r="D194" s="187">
        <v>-1.2109593837535009</v>
      </c>
      <c r="E194" s="186">
        <v>5.9019607843137258</v>
      </c>
      <c r="F194" s="187">
        <f t="shared" si="35"/>
        <v>-1.7289915966386555</v>
      </c>
      <c r="G194" s="186">
        <v>6.3746701846965701</v>
      </c>
      <c r="H194" s="187">
        <f t="shared" si="35"/>
        <v>0.47270940038284426</v>
      </c>
      <c r="I194" s="186">
        <v>6.2601880877742948</v>
      </c>
      <c r="J194" s="187">
        <f t="shared" si="35"/>
        <v>-0.11448209692227529</v>
      </c>
      <c r="K194" s="186">
        <v>6.36</v>
      </c>
      <c r="L194" s="187">
        <f t="shared" si="36"/>
        <v>9.9811912225705512E-2</v>
      </c>
      <c r="M194" s="186"/>
      <c r="N194" s="187"/>
    </row>
    <row r="195" spans="2:15" x14ac:dyDescent="0.25">
      <c r="B195" s="116" t="s">
        <v>93</v>
      </c>
      <c r="C195" s="186">
        <v>5.4861111111111107</v>
      </c>
      <c r="D195" s="187">
        <v>-3.2607638888888886</v>
      </c>
      <c r="E195" s="186">
        <v>7.4267515923566876</v>
      </c>
      <c r="F195" s="187">
        <f t="shared" si="35"/>
        <v>1.9406404812455769</v>
      </c>
      <c r="G195" s="186">
        <v>7.4951456310679614</v>
      </c>
      <c r="H195" s="187">
        <f t="shared" si="35"/>
        <v>6.8394038711273808E-2</v>
      </c>
      <c r="I195" s="186">
        <v>7.8169336384439356</v>
      </c>
      <c r="J195" s="187">
        <f t="shared" si="35"/>
        <v>0.32178800737597424</v>
      </c>
      <c r="K195" s="186">
        <v>6.4905660377358494</v>
      </c>
      <c r="L195" s="187">
        <f t="shared" si="36"/>
        <v>-1.3263676007080862</v>
      </c>
      <c r="M195" s="186"/>
      <c r="N195" s="187"/>
    </row>
    <row r="196" spans="2:15" x14ac:dyDescent="0.25">
      <c r="B196" s="116" t="s">
        <v>95</v>
      </c>
      <c r="C196" s="186">
        <v>5.2301587301587302</v>
      </c>
      <c r="D196" s="187">
        <v>-3.5128968253968251</v>
      </c>
      <c r="E196" s="186">
        <v>5.7030965391621127</v>
      </c>
      <c r="F196" s="187">
        <f t="shared" si="35"/>
        <v>0.47293780900338245</v>
      </c>
      <c r="G196" s="186">
        <v>6.3891213389121342</v>
      </c>
      <c r="H196" s="187">
        <f t="shared" si="35"/>
        <v>0.68602479975002151</v>
      </c>
      <c r="I196" s="186">
        <v>6.9157088122605366</v>
      </c>
      <c r="J196" s="187">
        <f t="shared" si="35"/>
        <v>0.52658747334840239</v>
      </c>
      <c r="K196" s="186">
        <v>6.6901408450704229</v>
      </c>
      <c r="L196" s="187">
        <f t="shared" si="36"/>
        <v>-0.22556796719011363</v>
      </c>
      <c r="M196" s="186"/>
      <c r="N196" s="187"/>
    </row>
    <row r="197" spans="2:15" ht="15.75" x14ac:dyDescent="0.25">
      <c r="B197" s="119" t="s">
        <v>32</v>
      </c>
      <c r="C197" s="188">
        <v>6.4966408268733851</v>
      </c>
      <c r="D197" s="189">
        <v>-2.7802822500496926</v>
      </c>
      <c r="E197" s="188">
        <v>6.2224880382775121</v>
      </c>
      <c r="F197" s="189">
        <f t="shared" si="35"/>
        <v>-0.274152788595873</v>
      </c>
      <c r="G197" s="188">
        <v>7.0339242722696431</v>
      </c>
      <c r="H197" s="189">
        <f t="shared" si="35"/>
        <v>0.81143623399213105</v>
      </c>
      <c r="I197" s="188">
        <v>7.4551912568306014</v>
      </c>
      <c r="J197" s="189">
        <f t="shared" si="35"/>
        <v>0.42126698456095824</v>
      </c>
      <c r="K197" s="188">
        <v>7.5349631493798306</v>
      </c>
      <c r="L197" s="189">
        <f t="shared" si="36"/>
        <v>7.9771892549229229E-2</v>
      </c>
      <c r="M197" s="188">
        <v>7.46218487394958</v>
      </c>
      <c r="N197" s="189">
        <v>-0.67459324155193912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2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299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v>2020</v>
      </c>
      <c r="D205" s="305"/>
      <c r="E205" s="306">
        <v>2021</v>
      </c>
      <c r="F205" s="305"/>
      <c r="G205" s="306">
        <v>2022</v>
      </c>
      <c r="H205" s="305"/>
      <c r="I205" s="306">
        <v>2023</v>
      </c>
      <c r="J205" s="305"/>
      <c r="K205" s="306">
        <v>2024</v>
      </c>
      <c r="L205" s="305"/>
      <c r="M205" s="306">
        <v>2025</v>
      </c>
      <c r="N205" s="307"/>
    </row>
    <row r="206" spans="2:15" ht="16.5" thickTop="1" thickBot="1" x14ac:dyDescent="0.3">
      <c r="B206" s="87"/>
      <c r="C206" s="113" t="s">
        <v>71</v>
      </c>
      <c r="D206" s="114" t="str">
        <f>CONCATENATE("dif ",RIGHT(C205,2),"/",RIGHT(C205-1,2))</f>
        <v>dif 20/19</v>
      </c>
      <c r="E206" s="115" t="s">
        <v>71</v>
      </c>
      <c r="F206" s="114" t="str">
        <f>CONCATENATE("dif ",RIGHT(E205,2),"/",RIGHT(C205,2))</f>
        <v>dif 21/20</v>
      </c>
      <c r="G206" s="115" t="s">
        <v>71</v>
      </c>
      <c r="H206" s="114" t="str">
        <f>CONCATENATE("dif ",RIGHT(G205,2),"/",RIGHT(E205,2))</f>
        <v>dif 22/21</v>
      </c>
      <c r="I206" s="115" t="s">
        <v>71</v>
      </c>
      <c r="J206" s="114" t="str">
        <f>CONCATENATE("dif ",RIGHT(I205,2),"/",RIGHT(G205,2))</f>
        <v>dif 23/22</v>
      </c>
      <c r="K206" s="115" t="s">
        <v>71</v>
      </c>
      <c r="L206" s="114" t="str">
        <f>CONCATENATE("dif ",RIGHT(K205,2),"/",RIGHT(I205,2))</f>
        <v>dif 24/23</v>
      </c>
      <c r="M206" s="115" t="s">
        <v>71</v>
      </c>
      <c r="N206" s="114" t="str">
        <f>CONCATENATE("dif ",RIGHT(M205,2),"/",RIGHT(K205,2))</f>
        <v>dif 25/24</v>
      </c>
    </row>
    <row r="207" spans="2:15" x14ac:dyDescent="0.25">
      <c r="B207" s="116" t="s">
        <v>73</v>
      </c>
      <c r="C207" s="186">
        <v>6.4727793696275073</v>
      </c>
      <c r="D207" s="187">
        <v>-2.5635842667361297</v>
      </c>
      <c r="E207" s="186">
        <v>6</v>
      </c>
      <c r="F207" s="187">
        <f t="shared" ref="F207:J209" si="37">IFERROR(E207-C207,"-")</f>
        <v>-0.47277936962750733</v>
      </c>
      <c r="G207" s="186">
        <v>5.4202586206896548</v>
      </c>
      <c r="H207" s="187">
        <f t="shared" si="37"/>
        <v>-0.5797413793103452</v>
      </c>
      <c r="I207" s="186">
        <v>7.4215976331360949</v>
      </c>
      <c r="J207" s="187">
        <f t="shared" si="37"/>
        <v>2.0013390124464401</v>
      </c>
      <c r="K207" s="186">
        <v>10.036101083032491</v>
      </c>
      <c r="L207" s="187">
        <f t="shared" ref="L207:L209" si="38">IFERROR(K207-I207,"-")</f>
        <v>2.6145034498963966</v>
      </c>
      <c r="M207" s="186">
        <v>8.822265625</v>
      </c>
      <c r="N207" s="187">
        <f t="shared" ref="N207:N212" si="39">IFERROR(M207-K207,"-")</f>
        <v>-1.2138354580324915</v>
      </c>
    </row>
    <row r="208" spans="2:15" x14ac:dyDescent="0.25">
      <c r="B208" s="116" t="s">
        <v>75</v>
      </c>
      <c r="C208" s="186">
        <v>7.0763358778625953</v>
      </c>
      <c r="D208" s="187">
        <v>-1.5368716693072155</v>
      </c>
      <c r="E208" s="186">
        <v>2.86046511627907</v>
      </c>
      <c r="F208" s="187">
        <f t="shared" si="37"/>
        <v>-4.2158707615835258</v>
      </c>
      <c r="G208" s="186">
        <v>5.7116883116883113</v>
      </c>
      <c r="H208" s="187">
        <f t="shared" si="37"/>
        <v>2.8512231954092413</v>
      </c>
      <c r="I208" s="186">
        <v>6.1691078561917445</v>
      </c>
      <c r="J208" s="187">
        <f t="shared" si="37"/>
        <v>0.45741954450343325</v>
      </c>
      <c r="K208" s="186">
        <v>9.6203288490284002</v>
      </c>
      <c r="L208" s="187">
        <f t="shared" si="38"/>
        <v>3.4512209928366557</v>
      </c>
      <c r="M208" s="186">
        <v>6.4498525073746311</v>
      </c>
      <c r="N208" s="187">
        <f t="shared" si="39"/>
        <v>-3.1704763416537691</v>
      </c>
    </row>
    <row r="209" spans="2:15" x14ac:dyDescent="0.25">
      <c r="B209" s="116" t="s">
        <v>77</v>
      </c>
      <c r="C209" s="186">
        <v>8.3571428571428577</v>
      </c>
      <c r="D209" s="187">
        <v>0.56175380815150344</v>
      </c>
      <c r="E209" s="186">
        <v>5.5</v>
      </c>
      <c r="F209" s="187">
        <f t="shared" si="37"/>
        <v>-2.8571428571428577</v>
      </c>
      <c r="G209" s="186">
        <v>6.5864527629233516</v>
      </c>
      <c r="H209" s="187">
        <f t="shared" si="37"/>
        <v>1.0864527629233516</v>
      </c>
      <c r="I209" s="186">
        <v>7.4685534591194971</v>
      </c>
      <c r="J209" s="187">
        <f t="shared" si="37"/>
        <v>0.88210069619614551</v>
      </c>
      <c r="K209" s="186">
        <v>10.040567951318458</v>
      </c>
      <c r="L209" s="187">
        <f t="shared" si="38"/>
        <v>2.5720144921989609</v>
      </c>
      <c r="M209" s="186">
        <v>7.5100548446069473</v>
      </c>
      <c r="N209" s="187">
        <f t="shared" si="39"/>
        <v>-2.5305131067115108</v>
      </c>
    </row>
    <row r="210" spans="2:15" x14ac:dyDescent="0.25">
      <c r="B210" s="116" t="s">
        <v>79</v>
      </c>
      <c r="C210" s="186" t="s">
        <v>250</v>
      </c>
      <c r="D210" s="187" t="s">
        <v>250</v>
      </c>
      <c r="E210" s="186">
        <v>2.84</v>
      </c>
      <c r="F210" s="187" t="str">
        <f>IFERROR(E210-C210,"-")</f>
        <v>-</v>
      </c>
      <c r="G210" s="186">
        <v>5.3230912476722532</v>
      </c>
      <c r="H210" s="187">
        <f>IFERROR(G210-E210,"-")</f>
        <v>2.4830912476722533</v>
      </c>
      <c r="I210" s="186">
        <v>7.0227048371174732</v>
      </c>
      <c r="J210" s="187">
        <f>IFERROR(I210-G210,"-")</f>
        <v>1.69961358944522</v>
      </c>
      <c r="K210" s="186">
        <v>8.3473684210526322</v>
      </c>
      <c r="L210" s="187">
        <f>IFERROR(K210-I210,"-")</f>
        <v>1.324663583935159</v>
      </c>
      <c r="M210" s="186">
        <v>7.1983050847457628</v>
      </c>
      <c r="N210" s="187">
        <f t="shared" si="39"/>
        <v>-1.1490633363068694</v>
      </c>
    </row>
    <row r="211" spans="2:15" x14ac:dyDescent="0.25">
      <c r="B211" s="116" t="s">
        <v>81</v>
      </c>
      <c r="C211" s="186" t="s">
        <v>250</v>
      </c>
      <c r="D211" s="187" t="s">
        <v>250</v>
      </c>
      <c r="E211" s="186">
        <v>4.5</v>
      </c>
      <c r="F211" s="187" t="str">
        <f t="shared" ref="F211:J219" si="40">IFERROR(E211-C211,"-")</f>
        <v>-</v>
      </c>
      <c r="G211" s="186">
        <v>7.1088270858524787</v>
      </c>
      <c r="H211" s="187">
        <f t="shared" si="40"/>
        <v>2.6088270858524787</v>
      </c>
      <c r="I211" s="186">
        <v>11.213178294573643</v>
      </c>
      <c r="J211" s="187">
        <f t="shared" si="40"/>
        <v>4.1043512087211642</v>
      </c>
      <c r="K211" s="186">
        <v>10.84819734345351</v>
      </c>
      <c r="L211" s="187">
        <f t="shared" ref="L211:L219" si="41">IFERROR(K211-I211,"-")</f>
        <v>-0.36498095112013296</v>
      </c>
      <c r="M211" s="186">
        <v>11.260714285714286</v>
      </c>
      <c r="N211" s="187">
        <f t="shared" si="39"/>
        <v>0.41251694226077618</v>
      </c>
    </row>
    <row r="212" spans="2:15" x14ac:dyDescent="0.25">
      <c r="B212" s="116" t="s">
        <v>83</v>
      </c>
      <c r="C212" s="186" t="s">
        <v>250</v>
      </c>
      <c r="D212" s="187" t="s">
        <v>250</v>
      </c>
      <c r="E212" s="186">
        <v>8.8541666666666661</v>
      </c>
      <c r="F212" s="187" t="str">
        <f t="shared" si="40"/>
        <v>-</v>
      </c>
      <c r="G212" s="186">
        <v>6.1521084337349397</v>
      </c>
      <c r="H212" s="187">
        <f t="shared" si="40"/>
        <v>-2.7020582329317264</v>
      </c>
      <c r="I212" s="186">
        <v>11.01419878296146</v>
      </c>
      <c r="J212" s="187">
        <f t="shared" si="40"/>
        <v>4.8620903492265199</v>
      </c>
      <c r="K212" s="186">
        <v>12.085648148148149</v>
      </c>
      <c r="L212" s="187">
        <f t="shared" si="41"/>
        <v>1.0714493651866892</v>
      </c>
      <c r="M212" s="186">
        <v>9.2015113350125937</v>
      </c>
      <c r="N212" s="187">
        <f t="shared" si="39"/>
        <v>-2.8841368131355551</v>
      </c>
    </row>
    <row r="213" spans="2:15" x14ac:dyDescent="0.25">
      <c r="B213" s="116" t="s">
        <v>85</v>
      </c>
      <c r="C213" s="186" t="s">
        <v>250</v>
      </c>
      <c r="D213" s="187" t="s">
        <v>250</v>
      </c>
      <c r="E213" s="186">
        <v>4.8</v>
      </c>
      <c r="F213" s="187" t="str">
        <f t="shared" si="40"/>
        <v>-</v>
      </c>
      <c r="G213" s="186">
        <v>6.0893952673093779</v>
      </c>
      <c r="H213" s="187">
        <f t="shared" si="40"/>
        <v>1.289395267309378</v>
      </c>
      <c r="I213" s="186">
        <v>9.6335260115606935</v>
      </c>
      <c r="J213" s="187">
        <f t="shared" si="40"/>
        <v>3.5441307442513157</v>
      </c>
      <c r="K213" s="186">
        <v>9.9510357815442561</v>
      </c>
      <c r="L213" s="187">
        <f t="shared" si="41"/>
        <v>0.31750976998356251</v>
      </c>
      <c r="M213" s="186"/>
      <c r="N213" s="187"/>
    </row>
    <row r="214" spans="2:15" x14ac:dyDescent="0.25">
      <c r="B214" s="116" t="s">
        <v>87</v>
      </c>
      <c r="C214" s="186">
        <v>8.0295857988165675</v>
      </c>
      <c r="D214" s="187">
        <v>-4.0315762806941358</v>
      </c>
      <c r="E214" s="186">
        <v>7.5269461077844309</v>
      </c>
      <c r="F214" s="187">
        <f t="shared" si="40"/>
        <v>-0.50263969103213668</v>
      </c>
      <c r="G214" s="186">
        <v>5.9843363561417968</v>
      </c>
      <c r="H214" s="187">
        <f t="shared" si="40"/>
        <v>-1.542609751642634</v>
      </c>
      <c r="I214" s="186">
        <v>10.585014409221902</v>
      </c>
      <c r="J214" s="187">
        <f t="shared" si="40"/>
        <v>4.600678053080105</v>
      </c>
      <c r="K214" s="186">
        <v>9.5925196850393704</v>
      </c>
      <c r="L214" s="187">
        <f t="shared" si="41"/>
        <v>-0.99249472418253148</v>
      </c>
      <c r="M214" s="186"/>
      <c r="N214" s="187"/>
    </row>
    <row r="215" spans="2:15" x14ac:dyDescent="0.25">
      <c r="B215" s="116" t="s">
        <v>89</v>
      </c>
      <c r="C215" s="186">
        <v>28.5</v>
      </c>
      <c r="D215" s="187">
        <v>19.409620991253647</v>
      </c>
      <c r="E215" s="186">
        <v>4.8483965014577262</v>
      </c>
      <c r="F215" s="187">
        <f t="shared" si="40"/>
        <v>-23.651603498542272</v>
      </c>
      <c r="G215" s="186">
        <v>7.141089108910891</v>
      </c>
      <c r="H215" s="187">
        <f t="shared" si="40"/>
        <v>2.2926926074531648</v>
      </c>
      <c r="I215" s="186">
        <v>9.3552795031055904</v>
      </c>
      <c r="J215" s="187">
        <f t="shared" si="40"/>
        <v>2.2141903941946994</v>
      </c>
      <c r="K215" s="186">
        <v>8.4372197309417043</v>
      </c>
      <c r="L215" s="187">
        <f t="shared" si="41"/>
        <v>-0.91805977216388612</v>
      </c>
      <c r="M215" s="186"/>
      <c r="N215" s="187"/>
    </row>
    <row r="216" spans="2:15" x14ac:dyDescent="0.25">
      <c r="B216" s="116" t="s">
        <v>91</v>
      </c>
      <c r="C216" s="186">
        <v>4.5789473684210522</v>
      </c>
      <c r="D216" s="187">
        <v>-4.5014384836689798</v>
      </c>
      <c r="E216" s="186">
        <v>5.0696202531645573</v>
      </c>
      <c r="F216" s="187">
        <f t="shared" si="40"/>
        <v>0.49067288474350512</v>
      </c>
      <c r="G216" s="186">
        <v>6.2877291960507762</v>
      </c>
      <c r="H216" s="187">
        <f t="shared" si="40"/>
        <v>1.2181089428862188</v>
      </c>
      <c r="I216" s="186">
        <v>9.9650067294751015</v>
      </c>
      <c r="J216" s="187">
        <f t="shared" si="40"/>
        <v>3.6772775334243253</v>
      </c>
      <c r="K216" s="186">
        <v>7.2849002849002851</v>
      </c>
      <c r="L216" s="187">
        <f t="shared" si="41"/>
        <v>-2.6801064445748164</v>
      </c>
      <c r="M216" s="186"/>
      <c r="N216" s="187"/>
    </row>
    <row r="217" spans="2:15" x14ac:dyDescent="0.25">
      <c r="B217" s="116" t="s">
        <v>93</v>
      </c>
      <c r="C217" s="186">
        <v>5.7807017543859649</v>
      </c>
      <c r="D217" s="187">
        <v>-1.4174689773213522</v>
      </c>
      <c r="E217" s="186">
        <v>5.1133200795228628</v>
      </c>
      <c r="F217" s="187">
        <f t="shared" si="40"/>
        <v>-0.66738167486310207</v>
      </c>
      <c r="G217" s="186">
        <v>5.8250773993808052</v>
      </c>
      <c r="H217" s="187">
        <f t="shared" si="40"/>
        <v>0.71175731985794233</v>
      </c>
      <c r="I217" s="186">
        <v>7.9652294853963834</v>
      </c>
      <c r="J217" s="187">
        <f t="shared" si="40"/>
        <v>2.1401520860155783</v>
      </c>
      <c r="K217" s="186">
        <v>5.5432300163132133</v>
      </c>
      <c r="L217" s="187">
        <f t="shared" si="41"/>
        <v>-2.4219994690831701</v>
      </c>
      <c r="M217" s="186"/>
      <c r="N217" s="187"/>
    </row>
    <row r="218" spans="2:15" x14ac:dyDescent="0.25">
      <c r="B218" s="116" t="s">
        <v>95</v>
      </c>
      <c r="C218" s="186">
        <v>6.3580246913580245</v>
      </c>
      <c r="D218" s="187">
        <v>-3.4590484793736822</v>
      </c>
      <c r="E218" s="186">
        <v>4.9749715585893064</v>
      </c>
      <c r="F218" s="187">
        <f t="shared" si="40"/>
        <v>-1.3830531327687181</v>
      </c>
      <c r="G218" s="186">
        <v>6.2163461538461542</v>
      </c>
      <c r="H218" s="187">
        <f t="shared" si="40"/>
        <v>1.2413745952568478</v>
      </c>
      <c r="I218" s="186">
        <v>9.3677419354838705</v>
      </c>
      <c r="J218" s="187">
        <f t="shared" si="40"/>
        <v>3.1513957816377163</v>
      </c>
      <c r="K218" s="186">
        <v>7.8854805725971371</v>
      </c>
      <c r="L218" s="187">
        <f t="shared" si="41"/>
        <v>-1.4822613628867334</v>
      </c>
      <c r="M218" s="186"/>
      <c r="N218" s="187"/>
    </row>
    <row r="219" spans="2:15" ht="15.75" x14ac:dyDescent="0.25">
      <c r="B219" s="119" t="s">
        <v>32</v>
      </c>
      <c r="C219" s="188">
        <v>7.0369206598586018</v>
      </c>
      <c r="D219" s="189">
        <v>-2.785076811696392</v>
      </c>
      <c r="E219" s="188">
        <v>5.1207054512139258</v>
      </c>
      <c r="F219" s="189">
        <f t="shared" si="40"/>
        <v>-1.916215208644676</v>
      </c>
      <c r="G219" s="188">
        <v>6.1094831911690921</v>
      </c>
      <c r="H219" s="189">
        <f t="shared" si="40"/>
        <v>0.98877773995516627</v>
      </c>
      <c r="I219" s="188">
        <v>8.8479387249380483</v>
      </c>
      <c r="J219" s="189">
        <f t="shared" si="40"/>
        <v>2.7384555337689562</v>
      </c>
      <c r="K219" s="188">
        <v>9.0189776553412919</v>
      </c>
      <c r="L219" s="189">
        <f t="shared" si="41"/>
        <v>0.17103893040324358</v>
      </c>
      <c r="M219" s="188">
        <v>8.0063249001331567</v>
      </c>
      <c r="N219" s="189">
        <v>-2.0528430505602184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2"/>
      <c r="M222" s="124"/>
    </row>
    <row r="224" spans="2:15" ht="48.75" customHeight="1" thickBot="1" x14ac:dyDescent="0.3">
      <c r="B224" s="280" t="s">
        <v>298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3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v>2020</v>
      </c>
      <c r="D227" s="305"/>
      <c r="E227" s="306">
        <v>2021</v>
      </c>
      <c r="F227" s="305"/>
      <c r="G227" s="306">
        <v>2022</v>
      </c>
      <c r="H227" s="305"/>
      <c r="I227" s="306">
        <v>2023</v>
      </c>
      <c r="J227" s="305"/>
      <c r="K227" s="306">
        <v>2024</v>
      </c>
      <c r="L227" s="305"/>
      <c r="M227" s="306">
        <v>2025</v>
      </c>
      <c r="N227" s="307"/>
    </row>
    <row r="228" spans="2:15" ht="16.5" thickTop="1" thickBot="1" x14ac:dyDescent="0.3">
      <c r="B228" s="87"/>
      <c r="C228" s="113" t="s">
        <v>71</v>
      </c>
      <c r="D228" s="114" t="str">
        <f>CONCATENATE("dif ",RIGHT(C227,2),"/",RIGHT(C227-1,2))</f>
        <v>dif 20/19</v>
      </c>
      <c r="E228" s="115" t="s">
        <v>71</v>
      </c>
      <c r="F228" s="114" t="str">
        <f>CONCATENATE("dif ",RIGHT(E227,2),"/",RIGHT(C227,2))</f>
        <v>dif 21/20</v>
      </c>
      <c r="G228" s="115" t="s">
        <v>71</v>
      </c>
      <c r="H228" s="114" t="str">
        <f>CONCATENATE("dif ",RIGHT(G227,2),"/",RIGHT(E227,2))</f>
        <v>dif 22/21</v>
      </c>
      <c r="I228" s="115" t="s">
        <v>71</v>
      </c>
      <c r="J228" s="114" t="str">
        <f>CONCATENATE("dif ",RIGHT(I227,2),"/",RIGHT(G227,2))</f>
        <v>dif 23/22</v>
      </c>
      <c r="K228" s="115" t="s">
        <v>71</v>
      </c>
      <c r="L228" s="114" t="str">
        <f>CONCATENATE("dif ",RIGHT(K227,2),"/",RIGHT(I227,2))</f>
        <v>dif 24/23</v>
      </c>
      <c r="M228" s="115" t="s">
        <v>71</v>
      </c>
      <c r="N228" s="114" t="str">
        <f>CONCATENATE("dif ",RIGHT(M227,2),"/",RIGHT(K227,2))</f>
        <v>dif 25/24</v>
      </c>
    </row>
    <row r="229" spans="2:15" x14ac:dyDescent="0.25">
      <c r="B229" s="116" t="s">
        <v>73</v>
      </c>
      <c r="C229" s="186">
        <v>9.319488817891374</v>
      </c>
      <c r="D229" s="187">
        <v>-1.2973942989917422</v>
      </c>
      <c r="E229" s="186">
        <v>6.3085714285714287</v>
      </c>
      <c r="F229" s="187">
        <f t="shared" ref="F229:J231" si="42">IFERROR(E229-C229,"-")</f>
        <v>-3.0109173893199452</v>
      </c>
      <c r="G229" s="186">
        <v>8.5574162679425836</v>
      </c>
      <c r="H229" s="187">
        <f t="shared" si="42"/>
        <v>2.2488448393711549</v>
      </c>
      <c r="I229" s="186">
        <v>8.6969696969696972</v>
      </c>
      <c r="J229" s="187">
        <f t="shared" si="42"/>
        <v>0.13955342902711365</v>
      </c>
      <c r="K229" s="186">
        <v>8.8498659517426272</v>
      </c>
      <c r="L229" s="187">
        <f t="shared" ref="L229:L231" si="43">IFERROR(K229-I229,"-")</f>
        <v>0.15289625477293001</v>
      </c>
      <c r="M229" s="186">
        <v>7.8496932515337425</v>
      </c>
      <c r="N229" s="187">
        <f t="shared" ref="N229:N234" si="44">IFERROR(M229-K229,"-")</f>
        <v>-1.0001727002088847</v>
      </c>
    </row>
    <row r="230" spans="2:15" x14ac:dyDescent="0.25">
      <c r="B230" s="116" t="s">
        <v>75</v>
      </c>
      <c r="C230" s="186">
        <v>6.2897196261682247</v>
      </c>
      <c r="D230" s="187">
        <v>-3.1202803738317755</v>
      </c>
      <c r="E230" s="186">
        <v>8.6111111111111107</v>
      </c>
      <c r="F230" s="187">
        <f t="shared" si="42"/>
        <v>2.3213914849428861</v>
      </c>
      <c r="G230" s="186">
        <v>5.5938303341902316</v>
      </c>
      <c r="H230" s="187">
        <f t="shared" si="42"/>
        <v>-3.0172807769208791</v>
      </c>
      <c r="I230" s="186">
        <v>7.5101123595505621</v>
      </c>
      <c r="J230" s="187">
        <f t="shared" si="42"/>
        <v>1.9162820253603305</v>
      </c>
      <c r="K230" s="186">
        <v>7.6536796536796539</v>
      </c>
      <c r="L230" s="187">
        <f t="shared" si="43"/>
        <v>0.14356729412909175</v>
      </c>
      <c r="M230" s="186">
        <v>6.2706552706552703</v>
      </c>
      <c r="N230" s="187">
        <f t="shared" si="44"/>
        <v>-1.3830243830243836</v>
      </c>
    </row>
    <row r="231" spans="2:15" x14ac:dyDescent="0.25">
      <c r="B231" s="116" t="s">
        <v>77</v>
      </c>
      <c r="C231" s="186">
        <v>7.180616740088106</v>
      </c>
      <c r="D231" s="187">
        <v>-2.0497355634349299</v>
      </c>
      <c r="E231" s="186">
        <v>5.25</v>
      </c>
      <c r="F231" s="187">
        <f t="shared" si="42"/>
        <v>-1.930616740088106</v>
      </c>
      <c r="G231" s="186">
        <v>7.1073446327683616</v>
      </c>
      <c r="H231" s="187">
        <f t="shared" si="42"/>
        <v>1.8573446327683616</v>
      </c>
      <c r="I231" s="186">
        <v>9.2798742138364787</v>
      </c>
      <c r="J231" s="187">
        <f t="shared" si="42"/>
        <v>2.1725295810681171</v>
      </c>
      <c r="K231" s="186">
        <v>7.7043918918918921</v>
      </c>
      <c r="L231" s="187">
        <f t="shared" si="43"/>
        <v>-1.5754823219445866</v>
      </c>
      <c r="M231" s="186">
        <v>7.7165354330708658</v>
      </c>
      <c r="N231" s="187">
        <f t="shared" si="44"/>
        <v>1.2143541178973649E-2</v>
      </c>
    </row>
    <row r="232" spans="2:15" x14ac:dyDescent="0.25">
      <c r="B232" s="116" t="s">
        <v>79</v>
      </c>
      <c r="C232" s="186" t="s">
        <v>250</v>
      </c>
      <c r="D232" s="187" t="s">
        <v>250</v>
      </c>
      <c r="E232" s="186">
        <v>5.2121212121212119</v>
      </c>
      <c r="F232" s="187" t="str">
        <f>IFERROR(E232-C232,"-")</f>
        <v>-</v>
      </c>
      <c r="G232" s="186">
        <v>6.235611510791367</v>
      </c>
      <c r="H232" s="187">
        <f>IFERROR(G232-E232,"-")</f>
        <v>1.0234902986701551</v>
      </c>
      <c r="I232" s="186">
        <v>7.8366197183098594</v>
      </c>
      <c r="J232" s="187">
        <f>IFERROR(I232-G232,"-")</f>
        <v>1.6010082075184924</v>
      </c>
      <c r="K232" s="186">
        <v>8.6806930693069315</v>
      </c>
      <c r="L232" s="187">
        <f>IFERROR(K232-I232,"-")</f>
        <v>0.84407335099707215</v>
      </c>
      <c r="M232" s="186">
        <v>5.963093145869947</v>
      </c>
      <c r="N232" s="187">
        <f t="shared" si="44"/>
        <v>-2.7175999234369845</v>
      </c>
    </row>
    <row r="233" spans="2:15" x14ac:dyDescent="0.25">
      <c r="B233" s="116" t="s">
        <v>81</v>
      </c>
      <c r="C233" s="186" t="s">
        <v>250</v>
      </c>
      <c r="D233" s="187" t="s">
        <v>250</v>
      </c>
      <c r="E233" s="186">
        <v>4.8250000000000002</v>
      </c>
      <c r="F233" s="187" t="str">
        <f t="shared" ref="F233:J241" si="45">IFERROR(E233-C233,"-")</f>
        <v>-</v>
      </c>
      <c r="G233" s="186">
        <v>6.1355140186915884</v>
      </c>
      <c r="H233" s="187">
        <f t="shared" si="45"/>
        <v>1.3105140186915882</v>
      </c>
      <c r="I233" s="186">
        <v>7.5637065637065639</v>
      </c>
      <c r="J233" s="187">
        <f t="shared" si="45"/>
        <v>1.4281925450149755</v>
      </c>
      <c r="K233" s="186">
        <v>8.140703517587939</v>
      </c>
      <c r="L233" s="187">
        <f t="shared" ref="L233:L241" si="46">IFERROR(K233-I233,"-")</f>
        <v>0.57699695388137506</v>
      </c>
      <c r="M233" s="186">
        <v>11.962085308056873</v>
      </c>
      <c r="N233" s="187">
        <f t="shared" si="44"/>
        <v>3.8213817904689336</v>
      </c>
    </row>
    <row r="234" spans="2:15" x14ac:dyDescent="0.25">
      <c r="B234" s="116" t="s">
        <v>83</v>
      </c>
      <c r="C234" s="186" t="s">
        <v>250</v>
      </c>
      <c r="D234" s="187" t="s">
        <v>250</v>
      </c>
      <c r="E234" s="186">
        <v>6.8023255813953485</v>
      </c>
      <c r="F234" s="187" t="str">
        <f t="shared" si="45"/>
        <v>-</v>
      </c>
      <c r="G234" s="186">
        <v>6.709677419354839</v>
      </c>
      <c r="H234" s="187">
        <f t="shared" si="45"/>
        <v>-9.2648162040509519E-2</v>
      </c>
      <c r="I234" s="186">
        <v>7.7424657534246579</v>
      </c>
      <c r="J234" s="187">
        <f t="shared" si="45"/>
        <v>1.032788334069819</v>
      </c>
      <c r="K234" s="186">
        <v>8.120075046904315</v>
      </c>
      <c r="L234" s="187">
        <f t="shared" si="46"/>
        <v>0.3776092934796571</v>
      </c>
      <c r="M234" s="186">
        <v>7.7861842105263159</v>
      </c>
      <c r="N234" s="187">
        <f t="shared" si="44"/>
        <v>-0.3338908363779991</v>
      </c>
    </row>
    <row r="235" spans="2:15" x14ac:dyDescent="0.25">
      <c r="B235" s="116" t="s">
        <v>85</v>
      </c>
      <c r="C235" s="186" t="s">
        <v>250</v>
      </c>
      <c r="D235" s="187" t="s">
        <v>250</v>
      </c>
      <c r="E235" s="186">
        <v>9.1930693069306937</v>
      </c>
      <c r="F235" s="187" t="str">
        <f t="shared" si="45"/>
        <v>-</v>
      </c>
      <c r="G235" s="186">
        <v>7.8844696969696972</v>
      </c>
      <c r="H235" s="187">
        <f t="shared" si="45"/>
        <v>-1.3085996099609964</v>
      </c>
      <c r="I235" s="186">
        <v>6.6075036075036078</v>
      </c>
      <c r="J235" s="187">
        <f t="shared" si="45"/>
        <v>-1.2769660894660895</v>
      </c>
      <c r="K235" s="186">
        <v>7.4171974522292992</v>
      </c>
      <c r="L235" s="187">
        <f t="shared" si="46"/>
        <v>0.80969384472569139</v>
      </c>
      <c r="M235" s="186"/>
      <c r="N235" s="187"/>
    </row>
    <row r="236" spans="2:15" x14ac:dyDescent="0.25">
      <c r="B236" s="116" t="s">
        <v>87</v>
      </c>
      <c r="C236" s="186">
        <v>5.0167286245353164</v>
      </c>
      <c r="D236" s="187">
        <v>-5.0937976912541565</v>
      </c>
      <c r="E236" s="186">
        <v>4.776859504132231</v>
      </c>
      <c r="F236" s="187">
        <f t="shared" si="45"/>
        <v>-0.23986912040308539</v>
      </c>
      <c r="G236" s="186">
        <v>8.9580152671755719</v>
      </c>
      <c r="H236" s="187">
        <f t="shared" si="45"/>
        <v>4.1811557630433409</v>
      </c>
      <c r="I236" s="186">
        <v>7.5533199195171026</v>
      </c>
      <c r="J236" s="187">
        <f t="shared" si="45"/>
        <v>-1.4046953476584694</v>
      </c>
      <c r="K236" s="186">
        <v>6.4814814814814818</v>
      </c>
      <c r="L236" s="187">
        <f t="shared" si="46"/>
        <v>-1.0718384380356207</v>
      </c>
      <c r="M236" s="186"/>
      <c r="N236" s="187"/>
    </row>
    <row r="237" spans="2:15" x14ac:dyDescent="0.25">
      <c r="B237" s="116" t="s">
        <v>89</v>
      </c>
      <c r="C237" s="186">
        <v>6.0535714285714288</v>
      </c>
      <c r="D237" s="187">
        <v>-3.185034469551896</v>
      </c>
      <c r="E237" s="186">
        <v>6.3159999999999998</v>
      </c>
      <c r="F237" s="187">
        <f t="shared" si="45"/>
        <v>0.26242857142857101</v>
      </c>
      <c r="G237" s="186">
        <v>7.1208459214501509</v>
      </c>
      <c r="H237" s="187">
        <f t="shared" si="45"/>
        <v>0.8048459214501511</v>
      </c>
      <c r="I237" s="186">
        <v>7.6696165191740411</v>
      </c>
      <c r="J237" s="187">
        <f t="shared" si="45"/>
        <v>0.54877059772389014</v>
      </c>
      <c r="K237" s="186">
        <v>7.8940092165898621</v>
      </c>
      <c r="L237" s="187">
        <f t="shared" si="46"/>
        <v>0.22439269741582102</v>
      </c>
      <c r="M237" s="186"/>
      <c r="N237" s="187"/>
    </row>
    <row r="238" spans="2:15" x14ac:dyDescent="0.25">
      <c r="B238" s="116" t="s">
        <v>91</v>
      </c>
      <c r="C238" s="186">
        <v>7.6309523809523814</v>
      </c>
      <c r="D238" s="187">
        <v>-1.2109593837535009</v>
      </c>
      <c r="E238" s="186">
        <v>5.9019607843137258</v>
      </c>
      <c r="F238" s="187">
        <f t="shared" si="45"/>
        <v>-1.7289915966386555</v>
      </c>
      <c r="G238" s="186">
        <v>6.3746701846965701</v>
      </c>
      <c r="H238" s="187">
        <f t="shared" si="45"/>
        <v>0.47270940038284426</v>
      </c>
      <c r="I238" s="186">
        <v>6.2601880877742948</v>
      </c>
      <c r="J238" s="187">
        <f t="shared" si="45"/>
        <v>-0.11448209692227529</v>
      </c>
      <c r="K238" s="186">
        <v>6.36</v>
      </c>
      <c r="L238" s="187">
        <f t="shared" si="46"/>
        <v>9.9811912225705512E-2</v>
      </c>
      <c r="M238" s="186"/>
      <c r="N238" s="187"/>
    </row>
    <row r="239" spans="2:15" x14ac:dyDescent="0.25">
      <c r="B239" s="116" t="s">
        <v>93</v>
      </c>
      <c r="C239" s="186">
        <v>5.4861111111111107</v>
      </c>
      <c r="D239" s="187">
        <v>-3.2607638888888886</v>
      </c>
      <c r="E239" s="186">
        <v>7.4267515923566876</v>
      </c>
      <c r="F239" s="187">
        <f t="shared" si="45"/>
        <v>1.9406404812455769</v>
      </c>
      <c r="G239" s="186">
        <v>7.4951456310679614</v>
      </c>
      <c r="H239" s="187">
        <f t="shared" si="45"/>
        <v>6.8394038711273808E-2</v>
      </c>
      <c r="I239" s="186">
        <v>7.8169336384439356</v>
      </c>
      <c r="J239" s="187">
        <f t="shared" si="45"/>
        <v>0.32178800737597424</v>
      </c>
      <c r="K239" s="186">
        <v>6.4905660377358494</v>
      </c>
      <c r="L239" s="187">
        <f t="shared" si="46"/>
        <v>-1.3263676007080862</v>
      </c>
      <c r="M239" s="186"/>
      <c r="N239" s="187"/>
    </row>
    <row r="240" spans="2:15" x14ac:dyDescent="0.25">
      <c r="B240" s="116" t="s">
        <v>95</v>
      </c>
      <c r="C240" s="186">
        <v>5.2301587301587302</v>
      </c>
      <c r="D240" s="187">
        <v>-3.5128968253968251</v>
      </c>
      <c r="E240" s="186">
        <v>5.7030965391621127</v>
      </c>
      <c r="F240" s="187">
        <f t="shared" si="45"/>
        <v>0.47293780900338245</v>
      </c>
      <c r="G240" s="186">
        <v>6.3891213389121342</v>
      </c>
      <c r="H240" s="187">
        <f t="shared" si="45"/>
        <v>0.68602479975002151</v>
      </c>
      <c r="I240" s="186">
        <v>6.9157088122605366</v>
      </c>
      <c r="J240" s="187">
        <f t="shared" si="45"/>
        <v>0.52658747334840239</v>
      </c>
      <c r="K240" s="186">
        <v>6.6901408450704229</v>
      </c>
      <c r="L240" s="187">
        <f t="shared" si="46"/>
        <v>-0.22556796719011363</v>
      </c>
      <c r="M240" s="186"/>
      <c r="N240" s="187"/>
    </row>
    <row r="241" spans="2:15" ht="15.75" x14ac:dyDescent="0.25">
      <c r="B241" s="119" t="s">
        <v>32</v>
      </c>
      <c r="C241" s="188">
        <v>6.4966408268733851</v>
      </c>
      <c r="D241" s="189">
        <v>-2.7802822500496926</v>
      </c>
      <c r="E241" s="188">
        <v>6.2224880382775121</v>
      </c>
      <c r="F241" s="189">
        <f t="shared" si="45"/>
        <v>-0.274152788595873</v>
      </c>
      <c r="G241" s="188">
        <v>7.0339242722696431</v>
      </c>
      <c r="H241" s="189">
        <f t="shared" si="45"/>
        <v>0.81143623399213105</v>
      </c>
      <c r="I241" s="188">
        <v>7.4551912568306014</v>
      </c>
      <c r="J241" s="189">
        <f t="shared" si="45"/>
        <v>0.42126698456095824</v>
      </c>
      <c r="K241" s="188">
        <v>7.5349631493798306</v>
      </c>
      <c r="L241" s="189">
        <f t="shared" si="46"/>
        <v>7.9771892549229229E-2</v>
      </c>
      <c r="M241" s="188">
        <v>7.46218487394958</v>
      </c>
      <c r="N241" s="189">
        <v>-0.67459324155193912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M244" s="107"/>
    </row>
    <row r="246" spans="2:15" ht="48.75" customHeight="1" thickBot="1" x14ac:dyDescent="0.3">
      <c r="B246" s="280" t="s">
        <v>300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3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v>2020</v>
      </c>
      <c r="D249" s="305"/>
      <c r="E249" s="306">
        <v>2021</v>
      </c>
      <c r="F249" s="305"/>
      <c r="G249" s="306">
        <v>2022</v>
      </c>
      <c r="H249" s="305"/>
      <c r="I249" s="306">
        <v>2023</v>
      </c>
      <c r="J249" s="305"/>
      <c r="K249" s="306">
        <v>2024</v>
      </c>
      <c r="L249" s="305"/>
      <c r="M249" s="306">
        <v>2025</v>
      </c>
      <c r="N249" s="307"/>
    </row>
    <row r="250" spans="2:15" ht="16.5" thickTop="1" thickBot="1" x14ac:dyDescent="0.3">
      <c r="B250" s="87"/>
      <c r="C250" s="113" t="s">
        <v>71</v>
      </c>
      <c r="D250" s="114" t="str">
        <f>CONCATENATE("dif ",RIGHT(C249,2),"/",RIGHT(C249-1,2))</f>
        <v>dif 20/19</v>
      </c>
      <c r="E250" s="115" t="s">
        <v>71</v>
      </c>
      <c r="F250" s="114" t="str">
        <f>CONCATENATE("dif ",RIGHT(E249,2),"/",RIGHT(C249,2))</f>
        <v>dif 21/20</v>
      </c>
      <c r="G250" s="115" t="s">
        <v>71</v>
      </c>
      <c r="H250" s="114" t="str">
        <f>CONCATENATE("dif ",RIGHT(G249,2),"/",RIGHT(E249,2))</f>
        <v>dif 22/21</v>
      </c>
      <c r="I250" s="115" t="s">
        <v>71</v>
      </c>
      <c r="J250" s="114" t="str">
        <f>CONCATENATE("dif ",RIGHT(I249,2),"/",RIGHT(G249,2))</f>
        <v>dif 23/22</v>
      </c>
      <c r="K250" s="115" t="s">
        <v>71</v>
      </c>
      <c r="L250" s="114" t="str">
        <f>CONCATENATE("dif ",RIGHT(K249,2),"/",RIGHT(I249,2))</f>
        <v>dif 24/23</v>
      </c>
      <c r="M250" s="115" t="s">
        <v>71</v>
      </c>
      <c r="N250" s="114" t="str">
        <f>CONCATENATE("dif ",RIGHT(M249,2),"/",RIGHT(K249,2))</f>
        <v>dif 25/24</v>
      </c>
    </row>
    <row r="251" spans="2:15" x14ac:dyDescent="0.25">
      <c r="B251" s="116" t="s">
        <v>73</v>
      </c>
      <c r="C251" s="186">
        <v>7.6333878887070377</v>
      </c>
      <c r="D251" s="187">
        <v>-0.25972375024783201</v>
      </c>
      <c r="E251" s="186">
        <v>5.2777777777777777</v>
      </c>
      <c r="F251" s="187">
        <f t="shared" ref="F251:J253" si="47">IFERROR(E251-C251,"-")</f>
        <v>-2.35561011092926</v>
      </c>
      <c r="G251" s="186">
        <v>7.3537117903930129</v>
      </c>
      <c r="H251" s="187">
        <f t="shared" si="47"/>
        <v>2.0759340126152352</v>
      </c>
      <c r="I251" s="186">
        <v>7.5425414364640888</v>
      </c>
      <c r="J251" s="187">
        <f t="shared" si="47"/>
        <v>0.18882964607107589</v>
      </c>
      <c r="K251" s="186">
        <v>8.7548701298701292</v>
      </c>
      <c r="L251" s="187">
        <f t="shared" ref="L251:L253" si="48">IFERROR(K251-I251,"-")</f>
        <v>1.2123286934060404</v>
      </c>
      <c r="M251" s="186">
        <v>7.822289156626506</v>
      </c>
      <c r="N251" s="187">
        <f t="shared" ref="N251:N256" si="49">IFERROR(M251-K251,"-")</f>
        <v>-0.93258097324362321</v>
      </c>
    </row>
    <row r="252" spans="2:15" x14ac:dyDescent="0.25">
      <c r="B252" s="116" t="s">
        <v>75</v>
      </c>
      <c r="C252" s="186">
        <v>6.9110486891385765</v>
      </c>
      <c r="D252" s="187">
        <v>-0.65821538012549308</v>
      </c>
      <c r="E252" s="186">
        <v>12</v>
      </c>
      <c r="F252" s="187">
        <f t="shared" si="47"/>
        <v>5.0889513108614235</v>
      </c>
      <c r="G252" s="186">
        <v>8.0563063063063058</v>
      </c>
      <c r="H252" s="187">
        <f t="shared" si="47"/>
        <v>-3.9436936936936942</v>
      </c>
      <c r="I252" s="186">
        <v>8.927819548872181</v>
      </c>
      <c r="J252" s="187">
        <f t="shared" si="47"/>
        <v>0.87151324256587515</v>
      </c>
      <c r="K252" s="186">
        <v>7.9670846394984327</v>
      </c>
      <c r="L252" s="187">
        <f t="shared" si="48"/>
        <v>-0.96073490937374828</v>
      </c>
      <c r="M252" s="186">
        <v>7.8127147766323022</v>
      </c>
      <c r="N252" s="187">
        <f t="shared" si="49"/>
        <v>-0.15436986286613052</v>
      </c>
    </row>
    <row r="253" spans="2:15" x14ac:dyDescent="0.25">
      <c r="B253" s="116" t="s">
        <v>77</v>
      </c>
      <c r="C253" s="186">
        <v>11.471631205673759</v>
      </c>
      <c r="D253" s="187">
        <v>3.6772589113014647</v>
      </c>
      <c r="E253" s="186">
        <v>1</v>
      </c>
      <c r="F253" s="187">
        <f t="shared" si="47"/>
        <v>-10.471631205673759</v>
      </c>
      <c r="G253" s="186">
        <v>7.788349514563107</v>
      </c>
      <c r="H253" s="187">
        <f t="shared" si="47"/>
        <v>6.788349514563107</v>
      </c>
      <c r="I253" s="186">
        <v>8.277899343544858</v>
      </c>
      <c r="J253" s="187">
        <f t="shared" si="47"/>
        <v>0.48954982898175103</v>
      </c>
      <c r="K253" s="186">
        <v>8.0641282565130261</v>
      </c>
      <c r="L253" s="187">
        <f t="shared" si="48"/>
        <v>-0.2137710870318319</v>
      </c>
      <c r="M253" s="186">
        <v>7.9</v>
      </c>
      <c r="N253" s="187">
        <f t="shared" si="49"/>
        <v>-0.16412825651302576</v>
      </c>
    </row>
    <row r="254" spans="2:15" x14ac:dyDescent="0.25">
      <c r="B254" s="116" t="s">
        <v>79</v>
      </c>
      <c r="C254" s="186" t="s">
        <v>250</v>
      </c>
      <c r="D254" s="187" t="s">
        <v>250</v>
      </c>
      <c r="E254" s="186" t="s">
        <v>250</v>
      </c>
      <c r="F254" s="187" t="str">
        <f>IFERROR(E254-C254,"-")</f>
        <v>-</v>
      </c>
      <c r="G254" s="186">
        <v>8.2225609756097562</v>
      </c>
      <c r="H254" s="187" t="str">
        <f>IFERROR(G254-E254,"-")</f>
        <v>-</v>
      </c>
      <c r="I254" s="186">
        <v>9.1930693069306937</v>
      </c>
      <c r="J254" s="187">
        <f>IFERROR(I254-G254,"-")</f>
        <v>0.9705083313209375</v>
      </c>
      <c r="K254" s="186">
        <v>7.3793103448275863</v>
      </c>
      <c r="L254" s="187">
        <f>IFERROR(K254-I254,"-")</f>
        <v>-1.8137589621031074</v>
      </c>
      <c r="M254" s="186">
        <v>8.34375</v>
      </c>
      <c r="N254" s="187">
        <f t="shared" si="49"/>
        <v>0.9644396551724137</v>
      </c>
    </row>
    <row r="255" spans="2:15" x14ac:dyDescent="0.25">
      <c r="B255" s="116" t="s">
        <v>81</v>
      </c>
      <c r="C255" s="186" t="s">
        <v>250</v>
      </c>
      <c r="D255" s="187" t="s">
        <v>250</v>
      </c>
      <c r="E255" s="186">
        <v>4.5999999999999996</v>
      </c>
      <c r="F255" s="187" t="str">
        <f t="shared" ref="F255:J263" si="50">IFERROR(E255-C255,"-")</f>
        <v>-</v>
      </c>
      <c r="G255" s="186">
        <v>4.4545454545454541</v>
      </c>
      <c r="H255" s="187">
        <f t="shared" si="50"/>
        <v>-0.1454545454545455</v>
      </c>
      <c r="I255" s="186">
        <v>5.1111111111111107</v>
      </c>
      <c r="J255" s="187">
        <f t="shared" si="50"/>
        <v>0.65656565656565657</v>
      </c>
      <c r="K255" s="186">
        <v>8.7727272727272734</v>
      </c>
      <c r="L255" s="187">
        <f t="shared" ref="L255:L263" si="51">IFERROR(K255-I255,"-")</f>
        <v>3.6616161616161627</v>
      </c>
      <c r="M255" s="186">
        <v>13.555555555555555</v>
      </c>
      <c r="N255" s="187">
        <f t="shared" si="49"/>
        <v>4.782828282828282</v>
      </c>
    </row>
    <row r="256" spans="2:15" x14ac:dyDescent="0.25">
      <c r="B256" s="116" t="s">
        <v>83</v>
      </c>
      <c r="C256" s="186" t="s">
        <v>250</v>
      </c>
      <c r="D256" s="187" t="s">
        <v>250</v>
      </c>
      <c r="E256" s="186">
        <v>10</v>
      </c>
      <c r="F256" s="187" t="str">
        <f t="shared" si="50"/>
        <v>-</v>
      </c>
      <c r="G256" s="186">
        <v>3.7391304347826089</v>
      </c>
      <c r="H256" s="187">
        <f t="shared" si="50"/>
        <v>-6.2608695652173907</v>
      </c>
      <c r="I256" s="186">
        <v>3</v>
      </c>
      <c r="J256" s="187">
        <f t="shared" si="50"/>
        <v>-0.73913043478260887</v>
      </c>
      <c r="K256" s="186">
        <v>4.666666666666667</v>
      </c>
      <c r="L256" s="187">
        <f t="shared" si="51"/>
        <v>1.666666666666667</v>
      </c>
      <c r="M256" s="186">
        <v>5.9130434782608692</v>
      </c>
      <c r="N256" s="187">
        <f t="shared" si="49"/>
        <v>1.2463768115942022</v>
      </c>
    </row>
    <row r="257" spans="2:15" x14ac:dyDescent="0.25">
      <c r="B257" s="116" t="s">
        <v>85</v>
      </c>
      <c r="C257" s="186" t="s">
        <v>250</v>
      </c>
      <c r="D257" s="187" t="s">
        <v>250</v>
      </c>
      <c r="E257" s="186">
        <v>7.9285714285714288</v>
      </c>
      <c r="F257" s="187" t="str">
        <f t="shared" si="50"/>
        <v>-</v>
      </c>
      <c r="G257" s="186">
        <v>8.5374999999999996</v>
      </c>
      <c r="H257" s="187">
        <f t="shared" si="50"/>
        <v>0.60892857142857082</v>
      </c>
      <c r="I257" s="186">
        <v>7</v>
      </c>
      <c r="J257" s="187">
        <f t="shared" si="50"/>
        <v>-1.5374999999999996</v>
      </c>
      <c r="K257" s="186">
        <v>8.4705882352941178</v>
      </c>
      <c r="L257" s="187">
        <f t="shared" si="51"/>
        <v>1.4705882352941178</v>
      </c>
      <c r="M257" s="186"/>
      <c r="N257" s="187"/>
    </row>
    <row r="258" spans="2:15" x14ac:dyDescent="0.25">
      <c r="B258" s="116" t="s">
        <v>87</v>
      </c>
      <c r="C258" s="186" t="s">
        <v>250</v>
      </c>
      <c r="D258" s="187" t="s">
        <v>250</v>
      </c>
      <c r="E258" s="186" t="s">
        <v>250</v>
      </c>
      <c r="F258" s="187" t="str">
        <f t="shared" si="50"/>
        <v>-</v>
      </c>
      <c r="G258" s="186">
        <v>23.428571428571427</v>
      </c>
      <c r="H258" s="187" t="str">
        <f t="shared" si="50"/>
        <v>-</v>
      </c>
      <c r="I258" s="186">
        <v>7.333333333333333</v>
      </c>
      <c r="J258" s="187">
        <f t="shared" si="50"/>
        <v>-16.095238095238095</v>
      </c>
      <c r="K258" s="186">
        <v>6.44</v>
      </c>
      <c r="L258" s="187">
        <f t="shared" si="51"/>
        <v>-0.89333333333333265</v>
      </c>
      <c r="M258" s="186"/>
      <c r="N258" s="187"/>
    </row>
    <row r="259" spans="2:15" x14ac:dyDescent="0.25">
      <c r="B259" s="116" t="s">
        <v>89</v>
      </c>
      <c r="C259" s="186">
        <v>3</v>
      </c>
      <c r="D259" s="187">
        <v>-2</v>
      </c>
      <c r="E259" s="186">
        <v>6.666666666666667</v>
      </c>
      <c r="F259" s="187">
        <f t="shared" si="50"/>
        <v>3.666666666666667</v>
      </c>
      <c r="G259" s="186">
        <v>6</v>
      </c>
      <c r="H259" s="187">
        <f t="shared" si="50"/>
        <v>-0.66666666666666696</v>
      </c>
      <c r="I259" s="186">
        <v>3.8333333333333335</v>
      </c>
      <c r="J259" s="187">
        <f t="shared" si="50"/>
        <v>-2.1666666666666665</v>
      </c>
      <c r="K259" s="186">
        <v>9.4</v>
      </c>
      <c r="L259" s="187">
        <f t="shared" si="51"/>
        <v>5.5666666666666664</v>
      </c>
      <c r="M259" s="186"/>
      <c r="N259" s="187"/>
    </row>
    <row r="260" spans="2:15" x14ac:dyDescent="0.25">
      <c r="B260" s="116" t="s">
        <v>91</v>
      </c>
      <c r="C260" s="186">
        <v>1.5</v>
      </c>
      <c r="D260" s="187">
        <v>-5.0454545454545459</v>
      </c>
      <c r="E260" s="186">
        <v>6.0175438596491224</v>
      </c>
      <c r="F260" s="187">
        <f t="shared" si="50"/>
        <v>4.5175438596491224</v>
      </c>
      <c r="G260" s="186">
        <v>6.2674418604651159</v>
      </c>
      <c r="H260" s="187">
        <f t="shared" si="50"/>
        <v>0.24989800081599345</v>
      </c>
      <c r="I260" s="186">
        <v>7.0779220779220777</v>
      </c>
      <c r="J260" s="187">
        <f t="shared" si="50"/>
        <v>0.81048021745696186</v>
      </c>
      <c r="K260" s="186">
        <v>6.3295454545454541</v>
      </c>
      <c r="L260" s="187">
        <f t="shared" si="51"/>
        <v>-0.74837662337662358</v>
      </c>
      <c r="M260" s="186"/>
      <c r="N260" s="187"/>
    </row>
    <row r="261" spans="2:15" x14ac:dyDescent="0.25">
      <c r="B261" s="116" t="s">
        <v>93</v>
      </c>
      <c r="C261" s="186">
        <v>3.6666666666666665</v>
      </c>
      <c r="D261" s="187">
        <v>-4.2904290429042913</v>
      </c>
      <c r="E261" s="186">
        <v>6.7192374350086652</v>
      </c>
      <c r="F261" s="187">
        <f t="shared" si="50"/>
        <v>3.0525707683419987</v>
      </c>
      <c r="G261" s="186">
        <v>6.6938775510204085</v>
      </c>
      <c r="H261" s="187">
        <f t="shared" si="50"/>
        <v>-2.5359883988256726E-2</v>
      </c>
      <c r="I261" s="186">
        <v>6.2519181585677748</v>
      </c>
      <c r="J261" s="187">
        <f t="shared" si="50"/>
        <v>-0.44195939245263371</v>
      </c>
      <c r="K261" s="186">
        <v>7.6789883268482493</v>
      </c>
      <c r="L261" s="187">
        <f t="shared" si="51"/>
        <v>1.4270701682804745</v>
      </c>
      <c r="M261" s="186"/>
      <c r="N261" s="187"/>
    </row>
    <row r="262" spans="2:15" x14ac:dyDescent="0.25">
      <c r="B262" s="116" t="s">
        <v>95</v>
      </c>
      <c r="C262" s="186">
        <v>8.5</v>
      </c>
      <c r="D262" s="187">
        <v>0.70376175548589348</v>
      </c>
      <c r="E262" s="186">
        <v>7.9391480730223121</v>
      </c>
      <c r="F262" s="187">
        <f t="shared" si="50"/>
        <v>-0.56085192697768793</v>
      </c>
      <c r="G262" s="186">
        <v>7.3633093525179856</v>
      </c>
      <c r="H262" s="187">
        <f t="shared" si="50"/>
        <v>-0.5758387205043265</v>
      </c>
      <c r="I262" s="186">
        <v>7.2767857142857144</v>
      </c>
      <c r="J262" s="187">
        <f t="shared" si="50"/>
        <v>-8.6523638232271161E-2</v>
      </c>
      <c r="K262" s="186">
        <v>7.2662721893491122</v>
      </c>
      <c r="L262" s="187">
        <f t="shared" si="51"/>
        <v>-1.0513524936602181E-2</v>
      </c>
      <c r="M262" s="186"/>
      <c r="N262" s="187"/>
    </row>
    <row r="263" spans="2:15" ht="15.75" x14ac:dyDescent="0.25">
      <c r="B263" s="119" t="s">
        <v>32</v>
      </c>
      <c r="C263" s="188">
        <v>7.7675593734209194</v>
      </c>
      <c r="D263" s="189">
        <v>7.3572552992583695E-2</v>
      </c>
      <c r="E263" s="188">
        <v>7.0028129395218004</v>
      </c>
      <c r="F263" s="189">
        <f t="shared" si="50"/>
        <v>-0.764746433899119</v>
      </c>
      <c r="G263" s="188">
        <v>7.4280986762936223</v>
      </c>
      <c r="H263" s="189">
        <f t="shared" si="50"/>
        <v>0.42528573677182191</v>
      </c>
      <c r="I263" s="188">
        <v>7.6280140883229475</v>
      </c>
      <c r="J263" s="189">
        <f t="shared" si="50"/>
        <v>0.19991541202932517</v>
      </c>
      <c r="K263" s="188">
        <v>7.8162845385067605</v>
      </c>
      <c r="L263" s="189">
        <f t="shared" si="51"/>
        <v>0.18827045018381305</v>
      </c>
      <c r="M263" s="188">
        <v>7.919928825622776</v>
      </c>
      <c r="N263" s="189">
        <v>-0.2549703679256119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2"/>
    </row>
    <row r="268" spans="2:15" ht="48.75" customHeight="1" thickBot="1" x14ac:dyDescent="0.3">
      <c r="B268" s="280" t="s">
        <v>301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3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v>2020</v>
      </c>
      <c r="D271" s="305"/>
      <c r="E271" s="306">
        <v>2021</v>
      </c>
      <c r="F271" s="305"/>
      <c r="G271" s="306">
        <v>2022</v>
      </c>
      <c r="H271" s="305"/>
      <c r="I271" s="306">
        <v>2023</v>
      </c>
      <c r="J271" s="305"/>
      <c r="K271" s="306">
        <v>2024</v>
      </c>
      <c r="L271" s="305"/>
      <c r="M271" s="306">
        <v>2025</v>
      </c>
      <c r="N271" s="307"/>
    </row>
    <row r="272" spans="2:15" ht="16.5" thickTop="1" thickBot="1" x14ac:dyDescent="0.3">
      <c r="B272" s="87"/>
      <c r="C272" s="113" t="s">
        <v>71</v>
      </c>
      <c r="D272" s="114" t="str">
        <f>CONCATENATE("dif ",RIGHT(C271,2),"/",RIGHT(C271-1,2))</f>
        <v>dif 20/19</v>
      </c>
      <c r="E272" s="115" t="s">
        <v>71</v>
      </c>
      <c r="F272" s="114" t="str">
        <f>CONCATENATE("dif ",RIGHT(E271,2),"/",RIGHT(C271,2))</f>
        <v>dif 21/20</v>
      </c>
      <c r="G272" s="115" t="s">
        <v>71</v>
      </c>
      <c r="H272" s="114" t="str">
        <f>CONCATENATE("dif ",RIGHT(G271,2),"/",RIGHT(E271,2))</f>
        <v>dif 22/21</v>
      </c>
      <c r="I272" s="115" t="s">
        <v>71</v>
      </c>
      <c r="J272" s="114" t="str">
        <f>CONCATENATE("dif ",RIGHT(I271,2),"/",RIGHT(G271,2))</f>
        <v>dif 23/22</v>
      </c>
      <c r="K272" s="115" t="s">
        <v>71</v>
      </c>
      <c r="L272" s="114" t="str">
        <f>CONCATENATE("dif ",RIGHT(K271,2),"/",RIGHT(I271,2))</f>
        <v>dif 24/23</v>
      </c>
      <c r="M272" s="115" t="s">
        <v>71</v>
      </c>
      <c r="N272" s="114" t="str">
        <f>CONCATENATE("dif ",RIGHT(M271,2),"/",RIGHT(K271,2))</f>
        <v>dif 25/24</v>
      </c>
    </row>
    <row r="273" spans="2:14" x14ac:dyDescent="0.25">
      <c r="B273" s="116" t="s">
        <v>73</v>
      </c>
      <c r="C273" s="186">
        <v>7.4640423921271761</v>
      </c>
      <c r="D273" s="187">
        <v>-0.33234936045014329</v>
      </c>
      <c r="E273" s="186">
        <v>7.625</v>
      </c>
      <c r="F273" s="187">
        <f t="shared" ref="F273:J275" si="52">IFERROR(E273-C273,"-")</f>
        <v>0.16095760787282387</v>
      </c>
      <c r="G273" s="186">
        <v>7.1120689655172411</v>
      </c>
      <c r="H273" s="187">
        <f t="shared" si="52"/>
        <v>-0.5129310344827589</v>
      </c>
      <c r="I273" s="186">
        <v>7.5795454545454541</v>
      </c>
      <c r="J273" s="187">
        <f t="shared" si="52"/>
        <v>0.46747648902821304</v>
      </c>
      <c r="K273" s="186">
        <v>6.8472505091649696</v>
      </c>
      <c r="L273" s="187">
        <f t="shared" ref="L273:L275" si="53">IFERROR(K273-I273,"-")</f>
        <v>-0.73229494538048456</v>
      </c>
      <c r="M273" s="186">
        <v>7.7660818713450288</v>
      </c>
      <c r="N273" s="187">
        <f t="shared" ref="N273:N278" si="54">IFERROR(M273-K273,"-")</f>
        <v>0.91883136218005923</v>
      </c>
    </row>
    <row r="274" spans="2:14" x14ac:dyDescent="0.25">
      <c r="B274" s="116" t="s">
        <v>75</v>
      </c>
      <c r="C274" s="186">
        <v>6.8924930491195555</v>
      </c>
      <c r="D274" s="187">
        <v>-0.68174666465504163</v>
      </c>
      <c r="E274" s="186">
        <v>3.1818181818181817</v>
      </c>
      <c r="F274" s="187">
        <f t="shared" si="52"/>
        <v>-3.7106748673013739</v>
      </c>
      <c r="G274" s="186">
        <v>5.7731958762886597</v>
      </c>
      <c r="H274" s="187">
        <f t="shared" si="52"/>
        <v>2.5913776944704781</v>
      </c>
      <c r="I274" s="186">
        <v>7.9409190371991247</v>
      </c>
      <c r="J274" s="187">
        <f t="shared" si="52"/>
        <v>2.167723160910465</v>
      </c>
      <c r="K274" s="186">
        <v>7.9557739557739557</v>
      </c>
      <c r="L274" s="187">
        <f t="shared" si="53"/>
        <v>1.4854918574831011E-2</v>
      </c>
      <c r="M274" s="186">
        <v>8.9305555555555554</v>
      </c>
      <c r="N274" s="187">
        <f t="shared" si="54"/>
        <v>0.97478159978159962</v>
      </c>
    </row>
    <row r="275" spans="2:14" x14ac:dyDescent="0.25">
      <c r="B275" s="116" t="s">
        <v>77</v>
      </c>
      <c r="C275" s="186">
        <v>8.9118942731277535</v>
      </c>
      <c r="D275" s="187">
        <v>1.3743332975179978</v>
      </c>
      <c r="E275" s="186">
        <v>4.2666666666666666</v>
      </c>
      <c r="F275" s="187">
        <f t="shared" si="52"/>
        <v>-4.6452276064610869</v>
      </c>
      <c r="G275" s="186">
        <v>8.4865900383141764</v>
      </c>
      <c r="H275" s="187">
        <f t="shared" si="52"/>
        <v>4.2199233716475097</v>
      </c>
      <c r="I275" s="186">
        <v>8.3464285714285715</v>
      </c>
      <c r="J275" s="187">
        <f t="shared" si="52"/>
        <v>-0.14016146688560482</v>
      </c>
      <c r="K275" s="186">
        <v>6.3968609865470851</v>
      </c>
      <c r="L275" s="187">
        <f t="shared" si="53"/>
        <v>-1.9495675848814864</v>
      </c>
      <c r="M275" s="186">
        <v>7.2537764350453173</v>
      </c>
      <c r="N275" s="187">
        <f t="shared" si="54"/>
        <v>0.8569154484982322</v>
      </c>
    </row>
    <row r="276" spans="2:14" x14ac:dyDescent="0.25">
      <c r="B276" s="116" t="s">
        <v>79</v>
      </c>
      <c r="C276" s="186" t="s">
        <v>250</v>
      </c>
      <c r="D276" s="187" t="s">
        <v>250</v>
      </c>
      <c r="E276" s="186" t="s">
        <v>250</v>
      </c>
      <c r="F276" s="187" t="str">
        <f>IFERROR(E276-C276,"-")</f>
        <v>-</v>
      </c>
      <c r="G276" s="186">
        <v>7.2406417112299462</v>
      </c>
      <c r="H276" s="187" t="str">
        <f>IFERROR(G276-E276,"-")</f>
        <v>-</v>
      </c>
      <c r="I276" s="186">
        <v>8.6014234875444835</v>
      </c>
      <c r="J276" s="187">
        <f>IFERROR(I276-G276,"-")</f>
        <v>1.3607817763145373</v>
      </c>
      <c r="K276" s="186">
        <v>9.5833333333333339</v>
      </c>
      <c r="L276" s="187">
        <f>IFERROR(K276-I276,"-")</f>
        <v>0.98190984578885043</v>
      </c>
      <c r="M276" s="186">
        <v>9.4421052631578952</v>
      </c>
      <c r="N276" s="187">
        <f t="shared" si="54"/>
        <v>-0.1412280701754387</v>
      </c>
    </row>
    <row r="277" spans="2:14" x14ac:dyDescent="0.25">
      <c r="B277" s="116" t="s">
        <v>81</v>
      </c>
      <c r="C277" s="186" t="s">
        <v>250</v>
      </c>
      <c r="D277" s="187" t="s">
        <v>250</v>
      </c>
      <c r="E277" s="186">
        <v>3.6666666666666665</v>
      </c>
      <c r="F277" s="187" t="str">
        <f t="shared" ref="F277:J285" si="55">IFERROR(E277-C277,"-")</f>
        <v>-</v>
      </c>
      <c r="G277" s="186">
        <v>6</v>
      </c>
      <c r="H277" s="187">
        <f t="shared" si="55"/>
        <v>2.3333333333333335</v>
      </c>
      <c r="I277" s="186">
        <v>4.75</v>
      </c>
      <c r="J277" s="187">
        <f t="shared" si="55"/>
        <v>-1.25</v>
      </c>
      <c r="K277" s="186">
        <v>5.0714285714285712</v>
      </c>
      <c r="L277" s="187">
        <f t="shared" ref="L277:L285" si="56">IFERROR(K277-I277,"-")</f>
        <v>0.32142857142857117</v>
      </c>
      <c r="M277" s="186">
        <v>5.6428571428571432</v>
      </c>
      <c r="N277" s="187">
        <f t="shared" si="54"/>
        <v>0.57142857142857206</v>
      </c>
    </row>
    <row r="278" spans="2:14" x14ac:dyDescent="0.25">
      <c r="B278" s="116" t="s">
        <v>83</v>
      </c>
      <c r="C278" s="186" t="s">
        <v>250</v>
      </c>
      <c r="D278" s="187" t="s">
        <v>250</v>
      </c>
      <c r="E278" s="186">
        <v>2.75</v>
      </c>
      <c r="F278" s="187" t="str">
        <f t="shared" si="55"/>
        <v>-</v>
      </c>
      <c r="G278" s="186">
        <v>3.8333333333333335</v>
      </c>
      <c r="H278" s="187">
        <f t="shared" si="55"/>
        <v>1.0833333333333335</v>
      </c>
      <c r="I278" s="186">
        <v>3.8181818181818183</v>
      </c>
      <c r="J278" s="187">
        <f t="shared" si="55"/>
        <v>-1.5151515151515138E-2</v>
      </c>
      <c r="K278" s="186">
        <v>4.8</v>
      </c>
      <c r="L278" s="187">
        <f t="shared" si="56"/>
        <v>0.98181818181818148</v>
      </c>
      <c r="M278" s="186">
        <v>7.2173913043478262</v>
      </c>
      <c r="N278" s="187">
        <f t="shared" si="54"/>
        <v>2.4173913043478263</v>
      </c>
    </row>
    <row r="279" spans="2:14" x14ac:dyDescent="0.25">
      <c r="B279" s="116" t="s">
        <v>85</v>
      </c>
      <c r="C279" s="186" t="s">
        <v>250</v>
      </c>
      <c r="D279" s="187" t="s">
        <v>250</v>
      </c>
      <c r="E279" s="186">
        <v>2</v>
      </c>
      <c r="F279" s="187" t="str">
        <f t="shared" si="55"/>
        <v>-</v>
      </c>
      <c r="G279" s="186">
        <v>3.4827586206896552</v>
      </c>
      <c r="H279" s="187">
        <f t="shared" si="55"/>
        <v>1.4827586206896552</v>
      </c>
      <c r="I279" s="186">
        <v>8.615384615384615</v>
      </c>
      <c r="J279" s="187">
        <f t="shared" si="55"/>
        <v>5.1326259946949602</v>
      </c>
      <c r="K279" s="186">
        <v>5.84</v>
      </c>
      <c r="L279" s="187">
        <f t="shared" si="56"/>
        <v>-2.7753846153846151</v>
      </c>
      <c r="M279" s="186"/>
      <c r="N279" s="187"/>
    </row>
    <row r="280" spans="2:14" x14ac:dyDescent="0.25">
      <c r="B280" s="116" t="s">
        <v>87</v>
      </c>
      <c r="C280" s="186">
        <v>5.666666666666667</v>
      </c>
      <c r="D280" s="187">
        <v>-8.1794871794871788</v>
      </c>
      <c r="E280" s="186" t="s">
        <v>250</v>
      </c>
      <c r="F280" s="187" t="str">
        <f t="shared" si="55"/>
        <v>-</v>
      </c>
      <c r="G280" s="186">
        <v>11.222222222222221</v>
      </c>
      <c r="H280" s="187" t="str">
        <f t="shared" si="55"/>
        <v>-</v>
      </c>
      <c r="I280" s="186">
        <v>5.875</v>
      </c>
      <c r="J280" s="187">
        <f t="shared" si="55"/>
        <v>-5.3472222222222214</v>
      </c>
      <c r="K280" s="186">
        <v>1</v>
      </c>
      <c r="L280" s="187">
        <f t="shared" si="56"/>
        <v>-4.875</v>
      </c>
      <c r="M280" s="186"/>
      <c r="N280" s="187"/>
    </row>
    <row r="281" spans="2:14" x14ac:dyDescent="0.25">
      <c r="B281" s="116" t="s">
        <v>89</v>
      </c>
      <c r="C281" s="186" t="s">
        <v>250</v>
      </c>
      <c r="D281" s="187" t="s">
        <v>250</v>
      </c>
      <c r="E281" s="186" t="s">
        <v>250</v>
      </c>
      <c r="F281" s="187" t="str">
        <f t="shared" si="55"/>
        <v>-</v>
      </c>
      <c r="G281" s="186" t="s">
        <v>250</v>
      </c>
      <c r="H281" s="187" t="str">
        <f t="shared" si="55"/>
        <v>-</v>
      </c>
      <c r="I281" s="186">
        <v>4.8181818181818183</v>
      </c>
      <c r="J281" s="187" t="str">
        <f t="shared" si="55"/>
        <v>-</v>
      </c>
      <c r="K281" s="186">
        <v>8.5</v>
      </c>
      <c r="L281" s="187">
        <f t="shared" si="56"/>
        <v>3.6818181818181817</v>
      </c>
      <c r="M281" s="186"/>
      <c r="N281" s="187"/>
    </row>
    <row r="282" spans="2:14" x14ac:dyDescent="0.25">
      <c r="B282" s="116" t="s">
        <v>91</v>
      </c>
      <c r="C282" s="186">
        <v>5.807017543859649</v>
      </c>
      <c r="D282" s="187">
        <v>0.18158799059504371</v>
      </c>
      <c r="E282" s="186">
        <v>3.140845070422535</v>
      </c>
      <c r="F282" s="187">
        <f t="shared" si="55"/>
        <v>-2.6661724734371139</v>
      </c>
      <c r="G282" s="186">
        <v>4.0529801324503314</v>
      </c>
      <c r="H282" s="187">
        <f t="shared" si="55"/>
        <v>0.91213506202779637</v>
      </c>
      <c r="I282" s="186">
        <v>4.2424242424242422</v>
      </c>
      <c r="J282" s="187">
        <f t="shared" si="55"/>
        <v>0.18944410997391081</v>
      </c>
      <c r="K282" s="186">
        <v>4.9301310043668121</v>
      </c>
      <c r="L282" s="187">
        <f t="shared" si="56"/>
        <v>0.68770676194256986</v>
      </c>
      <c r="M282" s="186"/>
      <c r="N282" s="187"/>
    </row>
    <row r="283" spans="2:14" x14ac:dyDescent="0.25">
      <c r="B283" s="116" t="s">
        <v>93</v>
      </c>
      <c r="C283" s="186">
        <v>8.5714285714285712</v>
      </c>
      <c r="D283" s="187">
        <v>0.37586142670888378</v>
      </c>
      <c r="E283" s="186">
        <v>7.8885941644562338</v>
      </c>
      <c r="F283" s="187">
        <f t="shared" si="55"/>
        <v>-0.68283440697233733</v>
      </c>
      <c r="G283" s="186">
        <v>7.0791366906474824</v>
      </c>
      <c r="H283" s="187">
        <f t="shared" si="55"/>
        <v>-0.80945747380875144</v>
      </c>
      <c r="I283" s="186">
        <v>7.3499079189686922</v>
      </c>
      <c r="J283" s="187">
        <f t="shared" si="55"/>
        <v>0.27077122832120981</v>
      </c>
      <c r="K283" s="186">
        <v>6.8747591522158</v>
      </c>
      <c r="L283" s="187">
        <f t="shared" si="56"/>
        <v>-0.47514876675289219</v>
      </c>
      <c r="M283" s="186"/>
      <c r="N283" s="187"/>
    </row>
    <row r="284" spans="2:14" x14ac:dyDescent="0.25">
      <c r="B284" s="116" t="s">
        <v>95</v>
      </c>
      <c r="C284" s="186">
        <v>4.583333333333333</v>
      </c>
      <c r="D284" s="187">
        <v>-2.1572431633407243</v>
      </c>
      <c r="E284" s="186">
        <v>7.285333333333333</v>
      </c>
      <c r="F284" s="187">
        <f t="shared" si="55"/>
        <v>2.702</v>
      </c>
      <c r="G284" s="186">
        <v>6.9846153846153847</v>
      </c>
      <c r="H284" s="187">
        <f t="shared" si="55"/>
        <v>-0.30071794871794832</v>
      </c>
      <c r="I284" s="186">
        <v>6.8734622144112478</v>
      </c>
      <c r="J284" s="187">
        <f t="shared" si="55"/>
        <v>-0.11115317020413684</v>
      </c>
      <c r="K284" s="186">
        <v>7.6053719008264462</v>
      </c>
      <c r="L284" s="187">
        <f t="shared" si="56"/>
        <v>0.73190968641519838</v>
      </c>
      <c r="M284" s="186"/>
      <c r="N284" s="187"/>
    </row>
    <row r="285" spans="2:14" ht="15.75" x14ac:dyDescent="0.25">
      <c r="B285" s="119" t="s">
        <v>32</v>
      </c>
      <c r="C285" s="188">
        <v>7.288641975308642</v>
      </c>
      <c r="D285" s="189">
        <v>-0.40819133123371465</v>
      </c>
      <c r="E285" s="188">
        <v>6.7138331573389651</v>
      </c>
      <c r="F285" s="189">
        <f t="shared" si="55"/>
        <v>-0.57480881796967687</v>
      </c>
      <c r="G285" s="188">
        <v>6.860990860990861</v>
      </c>
      <c r="H285" s="189">
        <f t="shared" si="55"/>
        <v>0.14715770365189584</v>
      </c>
      <c r="I285" s="188">
        <v>7.4090121317157713</v>
      </c>
      <c r="J285" s="189">
        <f t="shared" si="55"/>
        <v>0.54802127072491036</v>
      </c>
      <c r="K285" s="188">
        <v>6.9926766752105456</v>
      </c>
      <c r="L285" s="189">
        <f t="shared" si="56"/>
        <v>-0.41633545650522574</v>
      </c>
      <c r="M285" s="188">
        <v>8.0247026532479406</v>
      </c>
      <c r="N285" s="189">
        <v>0.84992540855979826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2"/>
      <c r="K288" s="122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ABFC2-4F5F-4EB6-81C9-1614EEB29A31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80" t="s">
        <v>290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2" t="s">
        <v>134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CONCATENATE("def ",RIGHT(M7,2),"/",RIGHT(K7,2))</f>
        <v>def 25/24</v>
      </c>
    </row>
    <row r="9" spans="1:15" x14ac:dyDescent="0.25">
      <c r="A9" s="1" t="s">
        <v>72</v>
      </c>
      <c r="B9" s="116" t="s">
        <v>73</v>
      </c>
      <c r="C9" s="186">
        <v>7.5032095478103749</v>
      </c>
      <c r="D9" s="187">
        <v>-0.41634465685021294</v>
      </c>
      <c r="E9" s="186">
        <v>4.2534147517274628</v>
      </c>
      <c r="F9" s="187">
        <f t="shared" ref="F9:J21" si="0">IFERROR(E9-C9,"-")</f>
        <v>-3.2497947960829121</v>
      </c>
      <c r="G9" s="186">
        <v>7.3644056930375692</v>
      </c>
      <c r="H9" s="187">
        <f t="shared" si="0"/>
        <v>3.1109909413101065</v>
      </c>
      <c r="I9" s="186">
        <v>7.2885726989773234</v>
      </c>
      <c r="J9" s="187">
        <f t="shared" si="0"/>
        <v>-7.5832994060245795E-2</v>
      </c>
      <c r="K9" s="186">
        <v>7.65598233995585</v>
      </c>
      <c r="L9" s="187">
        <f t="shared" ref="L9:L21" si="1">IFERROR(K9-I9,"-")</f>
        <v>0.36740964097852657</v>
      </c>
      <c r="M9" s="186">
        <v>7.5436789772727275</v>
      </c>
      <c r="N9" s="187">
        <f t="shared" ref="N9:N14" si="2">IFERROR(M9-K9,"-")</f>
        <v>-0.11230336268312247</v>
      </c>
    </row>
    <row r="10" spans="1:15" x14ac:dyDescent="0.25">
      <c r="A10" s="1" t="s">
        <v>74</v>
      </c>
      <c r="B10" s="116" t="s">
        <v>75</v>
      </c>
      <c r="C10" s="186">
        <v>7.7170021872070702</v>
      </c>
      <c r="D10" s="187">
        <v>0.18300645293042272</v>
      </c>
      <c r="E10" s="186">
        <v>3.6048685491723464</v>
      </c>
      <c r="F10" s="187">
        <f t="shared" si="0"/>
        <v>-4.1121336380347238</v>
      </c>
      <c r="G10" s="186">
        <v>6.5212775777716239</v>
      </c>
      <c r="H10" s="187">
        <f t="shared" si="0"/>
        <v>2.9164090285992774</v>
      </c>
      <c r="I10" s="186">
        <v>6.7735424066533829</v>
      </c>
      <c r="J10" s="187">
        <f t="shared" si="0"/>
        <v>0.25226482888175905</v>
      </c>
      <c r="K10" s="186">
        <v>6.9712386605911121</v>
      </c>
      <c r="L10" s="187">
        <f t="shared" si="1"/>
        <v>0.19769625393772916</v>
      </c>
      <c r="M10" s="186">
        <v>7.2220742967575688</v>
      </c>
      <c r="N10" s="187">
        <f t="shared" si="2"/>
        <v>0.25083563616645677</v>
      </c>
    </row>
    <row r="11" spans="1:15" x14ac:dyDescent="0.25">
      <c r="A11" s="1" t="s">
        <v>76</v>
      </c>
      <c r="B11" s="116" t="s">
        <v>77</v>
      </c>
      <c r="C11" s="186">
        <v>9.2506486181613088</v>
      </c>
      <c r="D11" s="187">
        <v>2.2028171886796724</v>
      </c>
      <c r="E11" s="186">
        <v>4.0907075558839834</v>
      </c>
      <c r="F11" s="187">
        <f t="shared" si="0"/>
        <v>-5.1599410622773254</v>
      </c>
      <c r="G11" s="186">
        <v>6.6980792586928164</v>
      </c>
      <c r="H11" s="187">
        <f t="shared" si="0"/>
        <v>2.607371702808833</v>
      </c>
      <c r="I11" s="186">
        <v>6.7377011388261332</v>
      </c>
      <c r="J11" s="187">
        <f t="shared" si="0"/>
        <v>3.96218801333168E-2</v>
      </c>
      <c r="K11" s="186">
        <v>6.4654920309986839</v>
      </c>
      <c r="L11" s="187">
        <f t="shared" si="1"/>
        <v>-0.27220910782744934</v>
      </c>
      <c r="M11" s="186">
        <v>6.9178930739170204</v>
      </c>
      <c r="N11" s="187">
        <f t="shared" si="2"/>
        <v>0.45240104291833649</v>
      </c>
    </row>
    <row r="12" spans="1:15" x14ac:dyDescent="0.25">
      <c r="A12" s="1" t="s">
        <v>78</v>
      </c>
      <c r="B12" s="116" t="s">
        <v>79</v>
      </c>
      <c r="C12" s="186" t="s">
        <v>250</v>
      </c>
      <c r="D12" s="187" t="s">
        <v>250</v>
      </c>
      <c r="E12" s="186">
        <v>3.4268915364381867</v>
      </c>
      <c r="F12" s="187" t="str">
        <f t="shared" si="0"/>
        <v>-</v>
      </c>
      <c r="G12" s="186">
        <v>6.3827739181384446</v>
      </c>
      <c r="H12" s="187">
        <f t="shared" si="0"/>
        <v>2.955882381700258</v>
      </c>
      <c r="I12" s="186">
        <v>6.1673905637881115</v>
      </c>
      <c r="J12" s="187">
        <f t="shared" si="0"/>
        <v>-0.21538335435033318</v>
      </c>
      <c r="K12" s="186">
        <v>6.965188020716055</v>
      </c>
      <c r="L12" s="187">
        <f t="shared" si="1"/>
        <v>0.79779745692794357</v>
      </c>
      <c r="M12" s="186">
        <v>6.8137684550908393</v>
      </c>
      <c r="N12" s="187">
        <f t="shared" si="2"/>
        <v>-0.15141956562521575</v>
      </c>
    </row>
    <row r="13" spans="1:15" x14ac:dyDescent="0.25">
      <c r="A13" s="1" t="s">
        <v>80</v>
      </c>
      <c r="B13" s="116" t="s">
        <v>81</v>
      </c>
      <c r="C13" s="186" t="s">
        <v>250</v>
      </c>
      <c r="D13" s="187" t="s">
        <v>250</v>
      </c>
      <c r="E13" s="186">
        <v>3.5315843470614099</v>
      </c>
      <c r="F13" s="187" t="str">
        <f t="shared" si="0"/>
        <v>-</v>
      </c>
      <c r="G13" s="186">
        <v>6.2174707421855713</v>
      </c>
      <c r="H13" s="187">
        <f t="shared" si="0"/>
        <v>2.6858863951241614</v>
      </c>
      <c r="I13" s="186">
        <v>6.5183552234649831</v>
      </c>
      <c r="J13" s="187">
        <f t="shared" si="0"/>
        <v>0.30088448127941181</v>
      </c>
      <c r="K13" s="186">
        <v>6.820077615250117</v>
      </c>
      <c r="L13" s="187">
        <f t="shared" si="1"/>
        <v>0.30172239178513394</v>
      </c>
      <c r="M13" s="186">
        <v>7.3308251433251437</v>
      </c>
      <c r="N13" s="187">
        <f t="shared" si="2"/>
        <v>0.51074752807502666</v>
      </c>
    </row>
    <row r="14" spans="1:15" x14ac:dyDescent="0.25">
      <c r="A14" s="1" t="s">
        <v>82</v>
      </c>
      <c r="B14" s="116" t="s">
        <v>83</v>
      </c>
      <c r="C14" s="186" t="s">
        <v>250</v>
      </c>
      <c r="D14" s="187" t="s">
        <v>250</v>
      </c>
      <c r="E14" s="186">
        <v>4.9431877958968959</v>
      </c>
      <c r="F14" s="187" t="str">
        <f t="shared" si="0"/>
        <v>-</v>
      </c>
      <c r="G14" s="186">
        <v>7.000953086942709</v>
      </c>
      <c r="H14" s="187">
        <f t="shared" si="0"/>
        <v>2.0577652910458131</v>
      </c>
      <c r="I14" s="186">
        <v>6.7547590790410634</v>
      </c>
      <c r="J14" s="187">
        <f t="shared" si="0"/>
        <v>-0.24619400790164558</v>
      </c>
      <c r="K14" s="186">
        <v>6.8785517271573049</v>
      </c>
      <c r="L14" s="187">
        <f t="shared" si="1"/>
        <v>0.12379264811624147</v>
      </c>
      <c r="M14" s="186">
        <v>6.7413964333520449</v>
      </c>
      <c r="N14" s="187">
        <f t="shared" si="2"/>
        <v>-0.13715529380526004</v>
      </c>
    </row>
    <row r="15" spans="1:15" x14ac:dyDescent="0.25">
      <c r="A15" s="1" t="s">
        <v>84</v>
      </c>
      <c r="B15" s="116" t="s">
        <v>85</v>
      </c>
      <c r="C15" s="186" t="s">
        <v>250</v>
      </c>
      <c r="D15" s="187" t="s">
        <v>250</v>
      </c>
      <c r="E15" s="186">
        <v>5.9776886192386733</v>
      </c>
      <c r="F15" s="187" t="str">
        <f t="shared" si="0"/>
        <v>-</v>
      </c>
      <c r="G15" s="186">
        <v>6.9023408766388297</v>
      </c>
      <c r="H15" s="187">
        <f t="shared" si="0"/>
        <v>0.92465225740015633</v>
      </c>
      <c r="I15" s="186">
        <v>6.8557834898665346</v>
      </c>
      <c r="J15" s="187">
        <f t="shared" si="0"/>
        <v>-4.655738677229504E-2</v>
      </c>
      <c r="K15" s="186">
        <v>6.9805567830313739</v>
      </c>
      <c r="L15" s="187">
        <f t="shared" si="1"/>
        <v>0.12477329316483932</v>
      </c>
      <c r="M15" s="186"/>
      <c r="N15" s="187"/>
    </row>
    <row r="16" spans="1:15" x14ac:dyDescent="0.25">
      <c r="A16" s="1" t="s">
        <v>86</v>
      </c>
      <c r="B16" s="116" t="s">
        <v>87</v>
      </c>
      <c r="C16" s="186">
        <v>4.5515607371192175</v>
      </c>
      <c r="D16" s="187">
        <v>-2.8081057811534764</v>
      </c>
      <c r="E16" s="186">
        <v>5.1992433795712483</v>
      </c>
      <c r="F16" s="187">
        <f t="shared" si="0"/>
        <v>0.64768264245203078</v>
      </c>
      <c r="G16" s="186">
        <v>7.2397501926274384</v>
      </c>
      <c r="H16" s="187">
        <f t="shared" si="0"/>
        <v>2.0405068130561901</v>
      </c>
      <c r="I16" s="186">
        <v>7.1337124926456168</v>
      </c>
      <c r="J16" s="187">
        <f t="shared" si="0"/>
        <v>-0.10603769998182155</v>
      </c>
      <c r="K16" s="186">
        <v>7.0900904459101861</v>
      </c>
      <c r="L16" s="187">
        <f t="shared" si="1"/>
        <v>-4.3622046735430686E-2</v>
      </c>
      <c r="M16" s="186"/>
      <c r="N16" s="187"/>
    </row>
    <row r="17" spans="1:15" x14ac:dyDescent="0.25">
      <c r="A17" s="1" t="s">
        <v>88</v>
      </c>
      <c r="B17" s="116" t="s">
        <v>89</v>
      </c>
      <c r="C17" s="186">
        <v>4.0015720524017464</v>
      </c>
      <c r="D17" s="187">
        <v>-3.4080175453227559</v>
      </c>
      <c r="E17" s="186">
        <v>5.8313355603589443</v>
      </c>
      <c r="F17" s="187">
        <f t="shared" si="0"/>
        <v>1.8297635079571979</v>
      </c>
      <c r="G17" s="186">
        <v>6.7605067064083455</v>
      </c>
      <c r="H17" s="187">
        <f t="shared" si="0"/>
        <v>0.92917114604940121</v>
      </c>
      <c r="I17" s="186">
        <v>6.8220845019451737</v>
      </c>
      <c r="J17" s="187">
        <f t="shared" si="0"/>
        <v>6.1577795536828184E-2</v>
      </c>
      <c r="K17" s="186">
        <v>6.8866018317439339</v>
      </c>
      <c r="L17" s="187">
        <f t="shared" si="1"/>
        <v>6.4517329798760237E-2</v>
      </c>
      <c r="M17" s="186"/>
      <c r="N17" s="187"/>
    </row>
    <row r="18" spans="1:15" x14ac:dyDescent="0.25">
      <c r="A18" s="1" t="s">
        <v>90</v>
      </c>
      <c r="B18" s="116" t="s">
        <v>91</v>
      </c>
      <c r="C18" s="186">
        <v>3.6523630907726932</v>
      </c>
      <c r="D18" s="187">
        <v>-3.4295121010880272</v>
      </c>
      <c r="E18" s="186">
        <v>5.9282195332757128</v>
      </c>
      <c r="F18" s="187">
        <f t="shared" si="0"/>
        <v>2.2758564425030197</v>
      </c>
      <c r="G18" s="186">
        <v>6.9025843149549875</v>
      </c>
      <c r="H18" s="187">
        <f t="shared" si="0"/>
        <v>0.97436478167927465</v>
      </c>
      <c r="I18" s="186">
        <v>6.8264086055904345</v>
      </c>
      <c r="J18" s="187">
        <f t="shared" si="0"/>
        <v>-7.6175709364552979E-2</v>
      </c>
      <c r="K18" s="186">
        <v>6.499798836911598</v>
      </c>
      <c r="L18" s="187">
        <f t="shared" si="1"/>
        <v>-0.32660976867883651</v>
      </c>
      <c r="M18" s="186"/>
      <c r="N18" s="187"/>
    </row>
    <row r="19" spans="1:15" x14ac:dyDescent="0.25">
      <c r="A19" s="1" t="s">
        <v>92</v>
      </c>
      <c r="B19" s="116" t="s">
        <v>93</v>
      </c>
      <c r="C19" s="186">
        <v>6.220779220779221</v>
      </c>
      <c r="D19" s="187">
        <v>-1.2079309678614418</v>
      </c>
      <c r="E19" s="186">
        <v>6.9308398023994355</v>
      </c>
      <c r="F19" s="187">
        <f t="shared" si="0"/>
        <v>0.71006058162021457</v>
      </c>
      <c r="G19" s="186">
        <v>7.2594999762797094</v>
      </c>
      <c r="H19" s="187">
        <f t="shared" si="0"/>
        <v>0.32866017388027391</v>
      </c>
      <c r="I19" s="186">
        <v>6.7909695542611646</v>
      </c>
      <c r="J19" s="187">
        <f t="shared" si="0"/>
        <v>-0.46853042201854489</v>
      </c>
      <c r="K19" s="186">
        <v>6.9614775499721784</v>
      </c>
      <c r="L19" s="187">
        <f t="shared" si="1"/>
        <v>0.17050799571101383</v>
      </c>
      <c r="M19" s="186"/>
      <c r="N19" s="187"/>
    </row>
    <row r="20" spans="1:15" x14ac:dyDescent="0.25">
      <c r="A20" s="1" t="s">
        <v>94</v>
      </c>
      <c r="B20" s="116" t="s">
        <v>95</v>
      </c>
      <c r="C20" s="186">
        <v>5.3013895543842837</v>
      </c>
      <c r="D20" s="187">
        <v>-1.8246712828427594</v>
      </c>
      <c r="E20" s="186">
        <v>6.2279114435907807</v>
      </c>
      <c r="F20" s="187">
        <f t="shared" si="0"/>
        <v>0.92652188920649703</v>
      </c>
      <c r="G20" s="186">
        <v>6.7056474124973162</v>
      </c>
      <c r="H20" s="187">
        <f t="shared" si="0"/>
        <v>0.47773596890653547</v>
      </c>
      <c r="I20" s="186">
        <v>6.5663159638803741</v>
      </c>
      <c r="J20" s="187">
        <f t="shared" si="0"/>
        <v>-0.13933144861694213</v>
      </c>
      <c r="K20" s="186">
        <v>6.8930442249892661</v>
      </c>
      <c r="L20" s="187">
        <f t="shared" si="1"/>
        <v>0.32672826110889197</v>
      </c>
      <c r="M20" s="186"/>
      <c r="N20" s="187"/>
    </row>
    <row r="21" spans="1:15" ht="15.75" x14ac:dyDescent="0.25">
      <c r="A21" s="1" t="s">
        <v>0</v>
      </c>
      <c r="B21" s="119" t="s">
        <v>32</v>
      </c>
      <c r="C21" s="188">
        <v>6.3173322576307651</v>
      </c>
      <c r="D21" s="189">
        <v>-1.1030430860612865</v>
      </c>
      <c r="E21" s="188">
        <v>5.5219885141008653</v>
      </c>
      <c r="F21" s="189">
        <f t="shared" si="0"/>
        <v>-0.79534374352989978</v>
      </c>
      <c r="G21" s="188">
        <v>6.81836284648623</v>
      </c>
      <c r="H21" s="189">
        <f t="shared" si="0"/>
        <v>1.2963743323853647</v>
      </c>
      <c r="I21" s="188">
        <v>6.7723569064660403</v>
      </c>
      <c r="J21" s="189">
        <f t="shared" si="0"/>
        <v>-4.6005940020189762E-2</v>
      </c>
      <c r="K21" s="188">
        <v>6.910044821236232</v>
      </c>
      <c r="L21" s="189">
        <f t="shared" si="1"/>
        <v>0.13768791477019171</v>
      </c>
      <c r="M21" s="188">
        <v>7.0848197552640286</v>
      </c>
      <c r="N21" s="189">
        <v>0.14252151482364717</v>
      </c>
    </row>
    <row r="22" spans="1:15" ht="6" customHeight="1" x14ac:dyDescent="0.25"/>
    <row r="23" spans="1:15" x14ac:dyDescent="0.25">
      <c r="B23" s="107" t="s">
        <v>57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80" t="s">
        <v>302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97</v>
      </c>
    </row>
    <row r="28" spans="1:15" ht="22.5" thickTop="1" thickBot="1" x14ac:dyDescent="0.3">
      <c r="B28" s="123" t="s">
        <v>98</v>
      </c>
      <c r="C28" s="312" t="s">
        <v>139</v>
      </c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3" t="s">
        <v>71</v>
      </c>
      <c r="D30" s="114" t="str">
        <f>CONCATENATE("dif ",RIGHT(C29,2),"/",RIGHT(C29-1,2))</f>
        <v>dif 20/19</v>
      </c>
      <c r="E30" s="115" t="s">
        <v>71</v>
      </c>
      <c r="F30" s="114" t="str">
        <f>CONCATENATE("dif ",RIGHT(E29,2),"/",RIGHT(C29,2))</f>
        <v>dif 21/20</v>
      </c>
      <c r="G30" s="115" t="s">
        <v>71</v>
      </c>
      <c r="H30" s="114" t="str">
        <f>CONCATENATE("dif ",RIGHT(G29,2),"/",RIGHT(E29,2))</f>
        <v>dif 22/21</v>
      </c>
      <c r="I30" s="115" t="s">
        <v>71</v>
      </c>
      <c r="J30" s="114" t="str">
        <f>CONCATENATE("dif ",RIGHT(I29,2),"/",RIGHT(G29,2))</f>
        <v>dif 23/22</v>
      </c>
      <c r="K30" s="115" t="s">
        <v>71</v>
      </c>
      <c r="L30" s="114" t="str">
        <f>CONCATENATE("dif ",RIGHT(K29,2),"/",RIGHT(I29,2))</f>
        <v>dif 24/23</v>
      </c>
      <c r="M30" s="115" t="s">
        <v>71</v>
      </c>
      <c r="N30" s="114" t="str">
        <f>CONCATENATE("def ",RIGHT(M29,2),"/",RIGHT(K29,2))</f>
        <v>def 25/24</v>
      </c>
    </row>
    <row r="31" spans="1:15" x14ac:dyDescent="0.25">
      <c r="B31" s="116" t="s">
        <v>73</v>
      </c>
      <c r="C31" s="186">
        <v>7.1722886288253331</v>
      </c>
      <c r="D31" s="187">
        <v>-0.87553624568665711</v>
      </c>
      <c r="E31" s="186">
        <v>4.0495641770637496</v>
      </c>
      <c r="F31" s="187">
        <f t="shared" ref="F31:J43" si="3">IFERROR(E31-C31,"-")</f>
        <v>-3.1227244517615835</v>
      </c>
      <c r="G31" s="186">
        <v>7.4232942910967319</v>
      </c>
      <c r="H31" s="187">
        <f t="shared" si="3"/>
        <v>3.3737301140329823</v>
      </c>
      <c r="I31" s="186">
        <v>7.3121399847842623</v>
      </c>
      <c r="J31" s="187">
        <f t="shared" si="3"/>
        <v>-0.11115430631246959</v>
      </c>
      <c r="K31" s="186">
        <v>7.7830106115304671</v>
      </c>
      <c r="L31" s="187">
        <f t="shared" ref="L31:L43" si="4">IFERROR(K31-I31,"-")</f>
        <v>0.47087062674620483</v>
      </c>
      <c r="M31" s="186">
        <v>7.6305019305019304</v>
      </c>
      <c r="N31" s="187">
        <f>IFERROR(M31-K31,"-")</f>
        <v>-0.15250868102853676</v>
      </c>
    </row>
    <row r="32" spans="1:15" x14ac:dyDescent="0.25">
      <c r="B32" s="116" t="s">
        <v>75</v>
      </c>
      <c r="C32" s="186">
        <v>7.7980511144824369</v>
      </c>
      <c r="D32" s="187">
        <v>0.24538060109288207</v>
      </c>
      <c r="E32" s="186">
        <v>3.3648678658671995</v>
      </c>
      <c r="F32" s="187">
        <f t="shared" si="3"/>
        <v>-4.4331832486152374</v>
      </c>
      <c r="G32" s="186">
        <v>6.4787005649717511</v>
      </c>
      <c r="H32" s="187">
        <f t="shared" si="3"/>
        <v>3.1138326991045515</v>
      </c>
      <c r="I32" s="186">
        <v>6.7495257166947722</v>
      </c>
      <c r="J32" s="187">
        <f t="shared" si="3"/>
        <v>0.27082515172302113</v>
      </c>
      <c r="K32" s="186">
        <v>7.0446694460988688</v>
      </c>
      <c r="L32" s="187">
        <f t="shared" si="4"/>
        <v>0.29514372940409661</v>
      </c>
      <c r="M32" s="186">
        <v>7.1990871891721753</v>
      </c>
      <c r="N32" s="187">
        <f t="shared" ref="N32:N36" si="5">IFERROR(M32-K32,"-")</f>
        <v>0.15441774307330647</v>
      </c>
    </row>
    <row r="33" spans="2:15" x14ac:dyDescent="0.25">
      <c r="B33" s="116" t="s">
        <v>77</v>
      </c>
      <c r="C33" s="186">
        <v>9.5442463533225279</v>
      </c>
      <c r="D33" s="187">
        <v>2.2861546909714141</v>
      </c>
      <c r="E33" s="186">
        <v>3.9265434880576837</v>
      </c>
      <c r="F33" s="187">
        <f t="shared" si="3"/>
        <v>-5.6177028652648442</v>
      </c>
      <c r="G33" s="186">
        <v>6.8313158042902993</v>
      </c>
      <c r="H33" s="187">
        <f t="shared" si="3"/>
        <v>2.9047723162326156</v>
      </c>
      <c r="I33" s="186">
        <v>6.7355343379730819</v>
      </c>
      <c r="J33" s="187">
        <f t="shared" si="3"/>
        <v>-9.5781466317217401E-2</v>
      </c>
      <c r="K33" s="186">
        <v>6.5830399855582638</v>
      </c>
      <c r="L33" s="187">
        <f t="shared" si="4"/>
        <v>-0.15249435241481812</v>
      </c>
      <c r="M33" s="186">
        <v>6.8430692311616754</v>
      </c>
      <c r="N33" s="187">
        <f t="shared" si="5"/>
        <v>0.26002924560341167</v>
      </c>
    </row>
    <row r="34" spans="2:15" x14ac:dyDescent="0.25">
      <c r="B34" s="116" t="s">
        <v>79</v>
      </c>
      <c r="C34" s="186" t="s">
        <v>250</v>
      </c>
      <c r="D34" s="187" t="s">
        <v>250</v>
      </c>
      <c r="E34" s="186">
        <v>3.1638516792855755</v>
      </c>
      <c r="F34" s="187" t="str">
        <f t="shared" si="3"/>
        <v>-</v>
      </c>
      <c r="G34" s="186">
        <v>6.5079556291723133</v>
      </c>
      <c r="H34" s="187">
        <f t="shared" si="3"/>
        <v>3.3441039498867378</v>
      </c>
      <c r="I34" s="186">
        <v>6.2256879784812744</v>
      </c>
      <c r="J34" s="187">
        <f t="shared" si="3"/>
        <v>-0.28226765069103887</v>
      </c>
      <c r="K34" s="186">
        <v>7.0874621376027696</v>
      </c>
      <c r="L34" s="187">
        <f t="shared" si="4"/>
        <v>0.86177415912149513</v>
      </c>
      <c r="M34" s="186">
        <v>6.8284109816971714</v>
      </c>
      <c r="N34" s="187">
        <f t="shared" si="5"/>
        <v>-0.25905115590559813</v>
      </c>
    </row>
    <row r="35" spans="2:15" x14ac:dyDescent="0.25">
      <c r="B35" s="116" t="s">
        <v>81</v>
      </c>
      <c r="C35" s="186" t="s">
        <v>250</v>
      </c>
      <c r="D35" s="187" t="s">
        <v>250</v>
      </c>
      <c r="E35" s="186">
        <v>3.4084800302858222</v>
      </c>
      <c r="F35" s="187" t="str">
        <f t="shared" si="3"/>
        <v>-</v>
      </c>
      <c r="G35" s="186">
        <v>6.3496859616363945</v>
      </c>
      <c r="H35" s="187">
        <f t="shared" si="3"/>
        <v>2.9412059313505723</v>
      </c>
      <c r="I35" s="186">
        <v>6.6629379024337005</v>
      </c>
      <c r="J35" s="187">
        <f t="shared" si="3"/>
        <v>0.31325194079730601</v>
      </c>
      <c r="K35" s="186">
        <v>7.071705031574659</v>
      </c>
      <c r="L35" s="187">
        <f t="shared" si="4"/>
        <v>0.40876712914095847</v>
      </c>
      <c r="M35" s="186">
        <v>7.8248397332124586</v>
      </c>
      <c r="N35" s="187">
        <f t="shared" si="5"/>
        <v>0.75313470163779961</v>
      </c>
    </row>
    <row r="36" spans="2:15" x14ac:dyDescent="0.25">
      <c r="B36" s="116" t="s">
        <v>83</v>
      </c>
      <c r="C36" s="186" t="s">
        <v>250</v>
      </c>
      <c r="D36" s="187" t="s">
        <v>250</v>
      </c>
      <c r="E36" s="186">
        <v>5.217721518987342</v>
      </c>
      <c r="F36" s="187" t="str">
        <f t="shared" si="3"/>
        <v>-</v>
      </c>
      <c r="G36" s="186">
        <v>7.3215162773125115</v>
      </c>
      <c r="H36" s="187">
        <f t="shared" si="3"/>
        <v>2.1037947583251695</v>
      </c>
      <c r="I36" s="186">
        <v>6.9370747342968002</v>
      </c>
      <c r="J36" s="187">
        <f t="shared" si="3"/>
        <v>-0.38444154301571132</v>
      </c>
      <c r="K36" s="186">
        <v>7.119649250246459</v>
      </c>
      <c r="L36" s="187">
        <f t="shared" si="4"/>
        <v>0.18257451594965879</v>
      </c>
      <c r="M36" s="186">
        <v>6.8711458333333333</v>
      </c>
      <c r="N36" s="187">
        <f t="shared" si="5"/>
        <v>-0.24850341691312572</v>
      </c>
    </row>
    <row r="37" spans="2:15" x14ac:dyDescent="0.25">
      <c r="B37" s="116" t="s">
        <v>85</v>
      </c>
      <c r="C37" s="186" t="s">
        <v>250</v>
      </c>
      <c r="D37" s="187" t="s">
        <v>250</v>
      </c>
      <c r="E37" s="186">
        <v>5.9580014482259234</v>
      </c>
      <c r="F37" s="187" t="str">
        <f t="shared" si="3"/>
        <v>-</v>
      </c>
      <c r="G37" s="186">
        <v>7.2865069625993701</v>
      </c>
      <c r="H37" s="187">
        <f t="shared" si="3"/>
        <v>1.3285055143734468</v>
      </c>
      <c r="I37" s="186">
        <v>6.9112867374660407</v>
      </c>
      <c r="J37" s="187">
        <f t="shared" si="3"/>
        <v>-0.37522022513332942</v>
      </c>
      <c r="K37" s="186">
        <v>7.1540335151987531</v>
      </c>
      <c r="L37" s="187">
        <f t="shared" si="4"/>
        <v>0.24274677773271236</v>
      </c>
      <c r="M37" s="186"/>
      <c r="N37" s="187"/>
    </row>
    <row r="38" spans="2:15" x14ac:dyDescent="0.25">
      <c r="B38" s="116" t="s">
        <v>87</v>
      </c>
      <c r="C38" s="186">
        <v>4.5153065649119766</v>
      </c>
      <c r="D38" s="187">
        <v>-2.8611240796310389</v>
      </c>
      <c r="E38" s="186">
        <v>5.031186868686869</v>
      </c>
      <c r="F38" s="187">
        <f t="shared" si="3"/>
        <v>0.51588030377489247</v>
      </c>
      <c r="G38" s="186">
        <v>7.3807104118825428</v>
      </c>
      <c r="H38" s="187">
        <f t="shared" si="3"/>
        <v>2.3495235431956738</v>
      </c>
      <c r="I38" s="186">
        <v>7.3794321023981171</v>
      </c>
      <c r="J38" s="187">
        <f t="shared" si="3"/>
        <v>-1.2783094844257548E-3</v>
      </c>
      <c r="K38" s="186">
        <v>7.2201022146507663</v>
      </c>
      <c r="L38" s="187">
        <f t="shared" si="4"/>
        <v>-0.1593298877473508</v>
      </c>
      <c r="M38" s="186"/>
      <c r="N38" s="187"/>
    </row>
    <row r="39" spans="2:15" x14ac:dyDescent="0.25">
      <c r="B39" s="116" t="s">
        <v>89</v>
      </c>
      <c r="C39" s="186">
        <v>3.9986810287975381</v>
      </c>
      <c r="D39" s="187">
        <v>-3.4416486738812964</v>
      </c>
      <c r="E39" s="186">
        <v>5.8902299289588269</v>
      </c>
      <c r="F39" s="187">
        <f t="shared" si="3"/>
        <v>1.8915489001612888</v>
      </c>
      <c r="G39" s="186">
        <v>6.9096228868660594</v>
      </c>
      <c r="H39" s="187">
        <f t="shared" si="3"/>
        <v>1.0193929579072325</v>
      </c>
      <c r="I39" s="186">
        <v>6.9975186104218361</v>
      </c>
      <c r="J39" s="187">
        <f t="shared" si="3"/>
        <v>8.7895723555776684E-2</v>
      </c>
      <c r="K39" s="186">
        <v>7.0984699200185464</v>
      </c>
      <c r="L39" s="187">
        <f t="shared" si="4"/>
        <v>0.10095130959671028</v>
      </c>
      <c r="M39" s="186"/>
      <c r="N39" s="187"/>
    </row>
    <row r="40" spans="2:15" x14ac:dyDescent="0.25">
      <c r="B40" s="116" t="s">
        <v>91</v>
      </c>
      <c r="C40" s="186">
        <v>3.5746102449888641</v>
      </c>
      <c r="D40" s="187">
        <v>-3.6582917882828547</v>
      </c>
      <c r="E40" s="186">
        <v>5.9594374235629841</v>
      </c>
      <c r="F40" s="187">
        <f t="shared" si="3"/>
        <v>2.38482717857412</v>
      </c>
      <c r="G40" s="186">
        <v>6.9936959076824445</v>
      </c>
      <c r="H40" s="187">
        <f t="shared" si="3"/>
        <v>1.0342584841194604</v>
      </c>
      <c r="I40" s="186">
        <v>6.9798752558230195</v>
      </c>
      <c r="J40" s="187">
        <f t="shared" si="3"/>
        <v>-1.3820651859425048E-2</v>
      </c>
      <c r="K40" s="186">
        <v>6.6309703145768717</v>
      </c>
      <c r="L40" s="187">
        <f t="shared" si="4"/>
        <v>-0.34890494124614779</v>
      </c>
      <c r="M40" s="186"/>
      <c r="N40" s="187"/>
    </row>
    <row r="41" spans="2:15" x14ac:dyDescent="0.25">
      <c r="B41" s="116" t="s">
        <v>93</v>
      </c>
      <c r="C41" s="186">
        <v>6.106996819627442</v>
      </c>
      <c r="D41" s="187">
        <v>-1.4409483858520105</v>
      </c>
      <c r="E41" s="186">
        <v>6.9410620974602013</v>
      </c>
      <c r="F41" s="187">
        <f t="shared" si="3"/>
        <v>0.8340652778327593</v>
      </c>
      <c r="G41" s="186">
        <v>7.5262712888029952</v>
      </c>
      <c r="H41" s="187">
        <f t="shared" si="3"/>
        <v>0.58520919134279392</v>
      </c>
      <c r="I41" s="186">
        <v>6.7701183875318449</v>
      </c>
      <c r="J41" s="187">
        <f t="shared" si="3"/>
        <v>-0.75615290127115031</v>
      </c>
      <c r="K41" s="186">
        <v>7.0974414220307027</v>
      </c>
      <c r="L41" s="187">
        <f t="shared" si="4"/>
        <v>0.3273230344988578</v>
      </c>
      <c r="M41" s="186"/>
      <c r="N41" s="187"/>
    </row>
    <row r="42" spans="2:15" x14ac:dyDescent="0.25">
      <c r="B42" s="116" t="s">
        <v>95</v>
      </c>
      <c r="C42" s="186">
        <v>5.2586779911373709</v>
      </c>
      <c r="D42" s="187">
        <v>-2.0825300625539045</v>
      </c>
      <c r="E42" s="186">
        <v>6.2516087926091108</v>
      </c>
      <c r="F42" s="187">
        <f t="shared" si="3"/>
        <v>0.99293080147173995</v>
      </c>
      <c r="G42" s="186">
        <v>6.8146903504560727</v>
      </c>
      <c r="H42" s="187">
        <f t="shared" si="3"/>
        <v>0.5630815578469619</v>
      </c>
      <c r="I42" s="186">
        <v>6.5663884479492038</v>
      </c>
      <c r="J42" s="187">
        <f t="shared" si="3"/>
        <v>-0.2483019025068689</v>
      </c>
      <c r="K42" s="186">
        <v>7.0378726397229885</v>
      </c>
      <c r="L42" s="187">
        <f t="shared" si="4"/>
        <v>0.47148419177378464</v>
      </c>
      <c r="M42" s="186"/>
      <c r="N42" s="187"/>
    </row>
    <row r="43" spans="2:15" ht="15.75" x14ac:dyDescent="0.25">
      <c r="B43" s="119" t="s">
        <v>32</v>
      </c>
      <c r="C43" s="188">
        <v>6.1436409624489263</v>
      </c>
      <c r="D43" s="189">
        <v>-1.5301397799910923</v>
      </c>
      <c r="E43" s="188">
        <v>5.4757354833176084</v>
      </c>
      <c r="F43" s="189">
        <f t="shared" si="3"/>
        <v>-0.66790547913131793</v>
      </c>
      <c r="G43" s="188">
        <v>6.9692850855190303</v>
      </c>
      <c r="H43" s="189">
        <f t="shared" si="3"/>
        <v>1.4935496022014219</v>
      </c>
      <c r="I43" s="188">
        <v>6.8539201732403097</v>
      </c>
      <c r="J43" s="189">
        <f t="shared" si="3"/>
        <v>-0.11536491227872059</v>
      </c>
      <c r="K43" s="188">
        <v>7.063027169075573</v>
      </c>
      <c r="L43" s="189">
        <f t="shared" si="4"/>
        <v>0.20910699583526338</v>
      </c>
      <c r="M43" s="188">
        <v>7.1727147865688368</v>
      </c>
      <c r="N43" s="189">
        <v>7.6880570354910915E-2</v>
      </c>
    </row>
    <row r="44" spans="2:15" ht="6" customHeight="1" x14ac:dyDescent="0.25"/>
    <row r="45" spans="2:15" x14ac:dyDescent="0.25">
      <c r="B45" s="107" t="s">
        <v>57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80" t="s">
        <v>303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101</v>
      </c>
    </row>
    <row r="50" spans="1:15" ht="22.5" thickTop="1" thickBot="1" x14ac:dyDescent="0.3">
      <c r="B50" s="111"/>
      <c r="C50" s="312" t="s">
        <v>63</v>
      </c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f>M$7</f>
        <v>2025</v>
      </c>
      <c r="N51" s="307"/>
    </row>
    <row r="52" spans="1:15" ht="16.5" thickTop="1" thickBot="1" x14ac:dyDescent="0.3">
      <c r="B52" s="87"/>
      <c r="C52" s="113" t="s">
        <v>71</v>
      </c>
      <c r="D52" s="114" t="str">
        <f>CONCATENATE("dif ",RIGHT(C51,2),"/",RIGHT(C51-1,2))</f>
        <v>dif 20/19</v>
      </c>
      <c r="E52" s="115" t="s">
        <v>71</v>
      </c>
      <c r="F52" s="114" t="str">
        <f>CONCATENATE("dif ",RIGHT(E51,2),"/",RIGHT(C51,2))</f>
        <v>dif 21/20</v>
      </c>
      <c r="G52" s="115" t="s">
        <v>71</v>
      </c>
      <c r="H52" s="114" t="str">
        <f>CONCATENATE("dif ",RIGHT(G51,2),"/",RIGHT(E51,2))</f>
        <v>dif 22/21</v>
      </c>
      <c r="I52" s="115" t="s">
        <v>71</v>
      </c>
      <c r="J52" s="114" t="str">
        <f>CONCATENATE("dif ",RIGHT(I51,2),"/",RIGHT(G51,2))</f>
        <v>dif 23/22</v>
      </c>
      <c r="K52" s="115" t="s">
        <v>71</v>
      </c>
      <c r="L52" s="114" t="str">
        <f>CONCATENATE("dif ",RIGHT(K51,2),"/",RIGHT(I51,2))</f>
        <v>dif 24/23</v>
      </c>
      <c r="M52" s="115" t="s">
        <v>71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73</v>
      </c>
      <c r="C53" s="186">
        <v>6.6858373639661428</v>
      </c>
      <c r="D53" s="187">
        <v>-1.3342627393150197</v>
      </c>
      <c r="E53" s="186" t="s">
        <v>250</v>
      </c>
      <c r="F53" s="187" t="str">
        <f t="shared" ref="F53:J65" si="6">IFERROR(E53-C53,"-")</f>
        <v>-</v>
      </c>
      <c r="G53" s="186">
        <v>7.9259781077273219</v>
      </c>
      <c r="H53" s="187" t="str">
        <f t="shared" si="6"/>
        <v>-</v>
      </c>
      <c r="I53" s="186">
        <v>7.5696016069635084</v>
      </c>
      <c r="J53" s="187">
        <f t="shared" si="6"/>
        <v>-0.35637650076381355</v>
      </c>
      <c r="K53" s="186">
        <v>7.9239933119687889</v>
      </c>
      <c r="L53" s="187">
        <f t="shared" ref="L53:L65" si="7">IFERROR(K53-I53,"-")</f>
        <v>0.3543917050052805</v>
      </c>
      <c r="M53" s="186">
        <v>7.7086852477477477</v>
      </c>
      <c r="N53" s="187">
        <f>IFERROR(M53-K53,"-")</f>
        <v>-0.21530806422104121</v>
      </c>
    </row>
    <row r="54" spans="1:15" x14ac:dyDescent="0.25">
      <c r="A54" s="1"/>
      <c r="B54" s="116" t="s">
        <v>75</v>
      </c>
      <c r="C54" s="186">
        <v>7.6288147622427251</v>
      </c>
      <c r="D54" s="187">
        <v>-0.22527807205583095</v>
      </c>
      <c r="E54" s="186" t="s">
        <v>250</v>
      </c>
      <c r="F54" s="187" t="str">
        <f t="shared" si="6"/>
        <v>-</v>
      </c>
      <c r="G54" s="186">
        <v>6.6174134790528232</v>
      </c>
      <c r="H54" s="187" t="str">
        <f t="shared" si="6"/>
        <v>-</v>
      </c>
      <c r="I54" s="186">
        <v>7.1070247129791788</v>
      </c>
      <c r="J54" s="187">
        <f t="shared" si="6"/>
        <v>0.48961123392635564</v>
      </c>
      <c r="K54" s="186">
        <v>7.2324605998983227</v>
      </c>
      <c r="L54" s="187">
        <f t="shared" si="7"/>
        <v>0.12543588691914387</v>
      </c>
      <c r="M54" s="186">
        <v>7.367411718026716</v>
      </c>
      <c r="N54" s="187">
        <f t="shared" ref="N54:N58" si="8">IFERROR(M54-K54,"-")</f>
        <v>0.13495111812839333</v>
      </c>
    </row>
    <row r="55" spans="1:15" x14ac:dyDescent="0.25">
      <c r="A55" s="1"/>
      <c r="B55" s="116" t="s">
        <v>77</v>
      </c>
      <c r="C55" s="186">
        <v>8.848810437452034</v>
      </c>
      <c r="D55" s="187">
        <v>1.4140643511595563</v>
      </c>
      <c r="E55" s="186" t="s">
        <v>250</v>
      </c>
      <c r="F55" s="187" t="str">
        <f t="shared" si="6"/>
        <v>-</v>
      </c>
      <c r="G55" s="186">
        <v>6.8081226387678004</v>
      </c>
      <c r="H55" s="187" t="str">
        <f t="shared" si="6"/>
        <v>-</v>
      </c>
      <c r="I55" s="186">
        <v>7.0281066163120052</v>
      </c>
      <c r="J55" s="187">
        <f t="shared" si="6"/>
        <v>0.21998397754420473</v>
      </c>
      <c r="K55" s="186">
        <v>6.6665713795666344</v>
      </c>
      <c r="L55" s="187">
        <f t="shared" si="7"/>
        <v>-0.3615352367453708</v>
      </c>
      <c r="M55" s="186">
        <v>7.0097489486427937</v>
      </c>
      <c r="N55" s="187">
        <f t="shared" si="8"/>
        <v>0.34317756907615937</v>
      </c>
    </row>
    <row r="56" spans="1:15" x14ac:dyDescent="0.25">
      <c r="A56" s="1"/>
      <c r="B56" s="116" t="s">
        <v>79</v>
      </c>
      <c r="C56" s="186" t="s">
        <v>250</v>
      </c>
      <c r="D56" s="187" t="s">
        <v>250</v>
      </c>
      <c r="E56" s="186" t="s">
        <v>250</v>
      </c>
      <c r="F56" s="187" t="str">
        <f t="shared" si="6"/>
        <v>-</v>
      </c>
      <c r="G56" s="186">
        <v>6.5498000499875033</v>
      </c>
      <c r="H56" s="187" t="str">
        <f t="shared" si="6"/>
        <v>-</v>
      </c>
      <c r="I56" s="186">
        <v>6.4091439688715957</v>
      </c>
      <c r="J56" s="187">
        <f t="shared" si="6"/>
        <v>-0.14065608111590766</v>
      </c>
      <c r="K56" s="186">
        <v>7.219209496829893</v>
      </c>
      <c r="L56" s="187">
        <f t="shared" si="7"/>
        <v>0.81006552795829734</v>
      </c>
      <c r="M56" s="186">
        <v>6.8985964460468709</v>
      </c>
      <c r="N56" s="187">
        <f t="shared" si="8"/>
        <v>-0.32061305078302205</v>
      </c>
    </row>
    <row r="57" spans="1:15" x14ac:dyDescent="0.25">
      <c r="A57" s="1"/>
      <c r="B57" s="116" t="s">
        <v>81</v>
      </c>
      <c r="C57" s="186" t="s">
        <v>250</v>
      </c>
      <c r="D57" s="187" t="s">
        <v>250</v>
      </c>
      <c r="E57" s="186" t="s">
        <v>250</v>
      </c>
      <c r="F57" s="187" t="str">
        <f t="shared" si="6"/>
        <v>-</v>
      </c>
      <c r="G57" s="186">
        <v>6.3911605532170777</v>
      </c>
      <c r="H57" s="187" t="str">
        <f t="shared" si="6"/>
        <v>-</v>
      </c>
      <c r="I57" s="186">
        <v>6.6776628459603016</v>
      </c>
      <c r="J57" s="187">
        <f t="shared" si="6"/>
        <v>0.28650229274322392</v>
      </c>
      <c r="K57" s="186">
        <v>7.0987581312832644</v>
      </c>
      <c r="L57" s="187">
        <f t="shared" si="7"/>
        <v>0.42109528532296281</v>
      </c>
      <c r="M57" s="186">
        <v>8.7607566765578628</v>
      </c>
      <c r="N57" s="187">
        <f t="shared" si="8"/>
        <v>1.6619985452745984</v>
      </c>
    </row>
    <row r="58" spans="1:15" x14ac:dyDescent="0.25">
      <c r="A58" s="1"/>
      <c r="B58" s="116" t="s">
        <v>83</v>
      </c>
      <c r="C58" s="186" t="s">
        <v>250</v>
      </c>
      <c r="D58" s="187" t="s">
        <v>250</v>
      </c>
      <c r="E58" s="186" t="s">
        <v>250</v>
      </c>
      <c r="F58" s="187" t="str">
        <f t="shared" si="6"/>
        <v>-</v>
      </c>
      <c r="G58" s="186">
        <v>7.6223715960013791</v>
      </c>
      <c r="H58" s="187" t="str">
        <f t="shared" si="6"/>
        <v>-</v>
      </c>
      <c r="I58" s="186">
        <v>7.1394742559200521</v>
      </c>
      <c r="J58" s="187">
        <f t="shared" si="6"/>
        <v>-0.48289734008132701</v>
      </c>
      <c r="K58" s="186">
        <v>7.222138964577657</v>
      </c>
      <c r="L58" s="187">
        <f t="shared" si="7"/>
        <v>8.2664708657604891E-2</v>
      </c>
      <c r="M58" s="186">
        <v>7.2048691170486912</v>
      </c>
      <c r="N58" s="187">
        <f t="shared" si="8"/>
        <v>-1.7269847528965876E-2</v>
      </c>
    </row>
    <row r="59" spans="1:15" x14ac:dyDescent="0.25">
      <c r="A59" s="1"/>
      <c r="B59" s="116" t="s">
        <v>85</v>
      </c>
      <c r="C59" s="186" t="s">
        <v>250</v>
      </c>
      <c r="D59" s="187" t="s">
        <v>250</v>
      </c>
      <c r="E59" s="186">
        <v>6.5758733624454146</v>
      </c>
      <c r="F59" s="187" t="str">
        <f t="shared" si="6"/>
        <v>-</v>
      </c>
      <c r="G59" s="186">
        <v>7.7461226264676037</v>
      </c>
      <c r="H59" s="187">
        <f t="shared" si="6"/>
        <v>1.1702492640221891</v>
      </c>
      <c r="I59" s="186">
        <v>7.1045693075643159</v>
      </c>
      <c r="J59" s="187">
        <f t="shared" si="6"/>
        <v>-0.64155331890328782</v>
      </c>
      <c r="K59" s="186">
        <v>7.3560683324834271</v>
      </c>
      <c r="L59" s="187">
        <f t="shared" si="7"/>
        <v>0.25149902491911114</v>
      </c>
      <c r="M59" s="186"/>
      <c r="N59" s="187"/>
    </row>
    <row r="60" spans="1:15" x14ac:dyDescent="0.25">
      <c r="A60" s="1"/>
      <c r="B60" s="116" t="s">
        <v>87</v>
      </c>
      <c r="C60" s="186">
        <v>4.7418665400142483</v>
      </c>
      <c r="D60" s="187">
        <v>-2.2227567206840977</v>
      </c>
      <c r="E60" s="186">
        <v>5.4869713369412709</v>
      </c>
      <c r="F60" s="187">
        <f t="shared" si="6"/>
        <v>0.74510479692702258</v>
      </c>
      <c r="G60" s="186">
        <v>7.6563286361348766</v>
      </c>
      <c r="H60" s="187">
        <f t="shared" si="6"/>
        <v>2.1693572991936056</v>
      </c>
      <c r="I60" s="186">
        <v>7.7446084724005138</v>
      </c>
      <c r="J60" s="187">
        <f t="shared" si="6"/>
        <v>8.8279836265637179E-2</v>
      </c>
      <c r="K60" s="186">
        <v>7.669089242454004</v>
      </c>
      <c r="L60" s="187">
        <f t="shared" si="7"/>
        <v>-7.5519229946509725E-2</v>
      </c>
      <c r="M60" s="186"/>
      <c r="N60" s="187"/>
    </row>
    <row r="61" spans="1:15" x14ac:dyDescent="0.25">
      <c r="A61" s="1"/>
      <c r="B61" s="116" t="s">
        <v>89</v>
      </c>
      <c r="C61" s="186" t="s">
        <v>250</v>
      </c>
      <c r="D61" s="187" t="s">
        <v>250</v>
      </c>
      <c r="E61" s="186">
        <v>6.1032858936793639</v>
      </c>
      <c r="F61" s="187" t="str">
        <f t="shared" si="6"/>
        <v>-</v>
      </c>
      <c r="G61" s="186">
        <v>7.0747476304230563</v>
      </c>
      <c r="H61" s="187">
        <f t="shared" si="6"/>
        <v>0.97146173674369241</v>
      </c>
      <c r="I61" s="186">
        <v>7.0548697823760254</v>
      </c>
      <c r="J61" s="187">
        <f t="shared" si="6"/>
        <v>-1.9877848047030966E-2</v>
      </c>
      <c r="K61" s="186">
        <v>7.4543844791746858</v>
      </c>
      <c r="L61" s="187">
        <f t="shared" si="7"/>
        <v>0.39951469679866047</v>
      </c>
      <c r="M61" s="186"/>
      <c r="N61" s="187"/>
    </row>
    <row r="62" spans="1:15" x14ac:dyDescent="0.25">
      <c r="A62" s="1"/>
      <c r="B62" s="116" t="s">
        <v>91</v>
      </c>
      <c r="C62" s="186" t="s">
        <v>250</v>
      </c>
      <c r="D62" s="187" t="s">
        <v>250</v>
      </c>
      <c r="E62" s="186">
        <v>6.2974696288341496</v>
      </c>
      <c r="F62" s="187" t="str">
        <f t="shared" si="6"/>
        <v>-</v>
      </c>
      <c r="G62" s="186">
        <v>7.0171175404443851</v>
      </c>
      <c r="H62" s="187">
        <f t="shared" si="6"/>
        <v>0.71964791161023545</v>
      </c>
      <c r="I62" s="186">
        <v>7.3329767822311709</v>
      </c>
      <c r="J62" s="187">
        <f t="shared" si="6"/>
        <v>0.31585924178678582</v>
      </c>
      <c r="K62" s="186">
        <v>6.8535038932146826</v>
      </c>
      <c r="L62" s="187">
        <f t="shared" si="7"/>
        <v>-0.47947288901648832</v>
      </c>
      <c r="M62" s="186"/>
      <c r="N62" s="187"/>
    </row>
    <row r="63" spans="1:15" x14ac:dyDescent="0.25">
      <c r="A63" s="1"/>
      <c r="B63" s="116" t="s">
        <v>93</v>
      </c>
      <c r="C63" s="186" t="s">
        <v>250</v>
      </c>
      <c r="D63" s="187" t="s">
        <v>250</v>
      </c>
      <c r="E63" s="186">
        <v>7.1325370675453046</v>
      </c>
      <c r="F63" s="187" t="str">
        <f t="shared" si="6"/>
        <v>-</v>
      </c>
      <c r="G63" s="186">
        <v>7.4343215592562171</v>
      </c>
      <c r="H63" s="187">
        <f t="shared" si="6"/>
        <v>0.30178449171091248</v>
      </c>
      <c r="I63" s="186">
        <v>7.0038556349156185</v>
      </c>
      <c r="J63" s="187">
        <f t="shared" si="6"/>
        <v>-0.4304659243405986</v>
      </c>
      <c r="K63" s="186">
        <v>7.313558145989453</v>
      </c>
      <c r="L63" s="187">
        <f t="shared" si="7"/>
        <v>0.30970251107383451</v>
      </c>
      <c r="M63" s="186"/>
      <c r="N63" s="187"/>
    </row>
    <row r="64" spans="1:15" x14ac:dyDescent="0.25">
      <c r="A64" s="1"/>
      <c r="B64" s="116" t="s">
        <v>95</v>
      </c>
      <c r="C64" s="186" t="s">
        <v>250</v>
      </c>
      <c r="D64" s="187" t="s">
        <v>250</v>
      </c>
      <c r="E64" s="186">
        <v>6.3402881271733733</v>
      </c>
      <c r="F64" s="187" t="str">
        <f t="shared" si="6"/>
        <v>-</v>
      </c>
      <c r="G64" s="186">
        <v>6.6331723867936843</v>
      </c>
      <c r="H64" s="187">
        <f t="shared" si="6"/>
        <v>0.29288425962031095</v>
      </c>
      <c r="I64" s="186">
        <v>6.6860472644868887</v>
      </c>
      <c r="J64" s="187">
        <f t="shared" si="6"/>
        <v>5.2874877693204425E-2</v>
      </c>
      <c r="K64" s="186">
        <v>7.1532647919929193</v>
      </c>
      <c r="L64" s="187">
        <f t="shared" si="7"/>
        <v>0.46721752750603063</v>
      </c>
      <c r="M64" s="186"/>
      <c r="N64" s="187"/>
    </row>
    <row r="65" spans="1:15" ht="15.75" x14ac:dyDescent="0.25">
      <c r="B65" s="119" t="s">
        <v>32</v>
      </c>
      <c r="C65" s="188" t="s">
        <v>250</v>
      </c>
      <c r="D65" s="189" t="s">
        <v>250</v>
      </c>
      <c r="E65" s="188">
        <v>5.6931988597987475</v>
      </c>
      <c r="F65" s="189" t="str">
        <f t="shared" si="6"/>
        <v>-</v>
      </c>
      <c r="G65" s="188">
        <v>7.0897793341589743</v>
      </c>
      <c r="H65" s="189">
        <f t="shared" si="6"/>
        <v>1.3965804743602268</v>
      </c>
      <c r="I65" s="188">
        <v>7.0736233461824725</v>
      </c>
      <c r="J65" s="189">
        <f t="shared" si="6"/>
        <v>-1.6155987976501862E-2</v>
      </c>
      <c r="K65" s="188">
        <v>7.2451577712929884</v>
      </c>
      <c r="L65" s="189">
        <f t="shared" si="7"/>
        <v>0.17153442511051598</v>
      </c>
      <c r="M65" s="188">
        <v>7.4206491183235368</v>
      </c>
      <c r="N65" s="189">
        <v>0.21369615751925508</v>
      </c>
    </row>
    <row r="66" spans="1:15" ht="6" customHeight="1" x14ac:dyDescent="0.25"/>
    <row r="67" spans="1:15" x14ac:dyDescent="0.25">
      <c r="B67" s="107" t="s">
        <v>57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80" t="s">
        <v>304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104</v>
      </c>
    </row>
    <row r="72" spans="1:15" ht="22.5" thickTop="1" thickBot="1" x14ac:dyDescent="0.3">
      <c r="B72" s="111"/>
      <c r="C72" s="312" t="s">
        <v>64</v>
      </c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f>M$7</f>
        <v>2025</v>
      </c>
      <c r="N73" s="307"/>
    </row>
    <row r="74" spans="1:15" ht="16.5" thickTop="1" thickBot="1" x14ac:dyDescent="0.3">
      <c r="B74" s="87"/>
      <c r="C74" s="113" t="s">
        <v>71</v>
      </c>
      <c r="D74" s="114" t="str">
        <f>CONCATENATE("dif ",RIGHT(C73,2),"/",RIGHT(C73-1,2))</f>
        <v>dif 20/19</v>
      </c>
      <c r="E74" s="115" t="s">
        <v>71</v>
      </c>
      <c r="F74" s="114" t="str">
        <f>CONCATENATE("dif ",RIGHT(E73,2),"/",RIGHT(C73,2))</f>
        <v>dif 21/20</v>
      </c>
      <c r="G74" s="115" t="s">
        <v>71</v>
      </c>
      <c r="H74" s="114" t="str">
        <f>CONCATENATE("dif ",RIGHT(G73,2),"/",RIGHT(E73,2))</f>
        <v>dif 22/21</v>
      </c>
      <c r="I74" s="115" t="s">
        <v>71</v>
      </c>
      <c r="J74" s="114" t="str">
        <f>CONCATENATE("dif ",RIGHT(I73,2),"/",RIGHT(G73,2))</f>
        <v>dif 23/22</v>
      </c>
      <c r="K74" s="115" t="s">
        <v>71</v>
      </c>
      <c r="L74" s="114" t="str">
        <f>CONCATENATE("dif ",RIGHT(K73,2),"/",RIGHT(I73,2))</f>
        <v>dif 24/23</v>
      </c>
      <c r="M74" s="115" t="s">
        <v>71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73</v>
      </c>
      <c r="C75" s="186">
        <v>9.5154714233709505</v>
      </c>
      <c r="D75" s="187">
        <v>1.2690286231432903</v>
      </c>
      <c r="E75" s="186" t="s">
        <v>250</v>
      </c>
      <c r="F75" s="187" t="str">
        <f t="shared" ref="F75:J87" si="9">IFERROR(E75-C75,"-")</f>
        <v>-</v>
      </c>
      <c r="G75" s="186">
        <v>5.8678739101274315</v>
      </c>
      <c r="H75" s="187" t="str">
        <f t="shared" si="9"/>
        <v>-</v>
      </c>
      <c r="I75" s="186">
        <v>6.2030573983270836</v>
      </c>
      <c r="J75" s="187">
        <f t="shared" si="9"/>
        <v>0.33518348819965205</v>
      </c>
      <c r="K75" s="186">
        <v>7.2678207739307537</v>
      </c>
      <c r="L75" s="187">
        <f t="shared" ref="L75:L87" si="10">IFERROR(K75-I75,"-")</f>
        <v>1.0647633756036701</v>
      </c>
      <c r="M75" s="186">
        <v>7.3472718001019892</v>
      </c>
      <c r="N75" s="187">
        <f>IFERROR(M75-K75,"-")</f>
        <v>7.9451026171235561E-2</v>
      </c>
    </row>
    <row r="76" spans="1:15" x14ac:dyDescent="0.25">
      <c r="A76" s="1"/>
      <c r="B76" s="116" t="s">
        <v>75</v>
      </c>
      <c r="C76" s="186">
        <v>8.580380577427821</v>
      </c>
      <c r="D76" s="187">
        <v>2.816912132071228</v>
      </c>
      <c r="E76" s="186" t="s">
        <v>250</v>
      </c>
      <c r="F76" s="187" t="str">
        <f t="shared" si="9"/>
        <v>-</v>
      </c>
      <c r="G76" s="186">
        <v>5.999748427672956</v>
      </c>
      <c r="H76" s="187" t="str">
        <f t="shared" si="9"/>
        <v>-</v>
      </c>
      <c r="I76" s="186">
        <v>5.2008991289688113</v>
      </c>
      <c r="J76" s="187">
        <f t="shared" si="9"/>
        <v>-0.79884929870414467</v>
      </c>
      <c r="K76" s="186">
        <v>6.3748866727107885</v>
      </c>
      <c r="L76" s="187">
        <f t="shared" si="10"/>
        <v>1.1739875437419771</v>
      </c>
      <c r="M76" s="186">
        <v>6.5530456852791881</v>
      </c>
      <c r="N76" s="187">
        <f t="shared" ref="N76:N80" si="11">IFERROR(M76-K76,"-")</f>
        <v>0.17815901256839961</v>
      </c>
    </row>
    <row r="77" spans="1:15" x14ac:dyDescent="0.25">
      <c r="A77" s="1"/>
      <c r="B77" s="116" t="s">
        <v>77</v>
      </c>
      <c r="C77" s="186">
        <v>13.32776617954071</v>
      </c>
      <c r="D77" s="187">
        <v>7.0527980537438548</v>
      </c>
      <c r="E77" s="186" t="s">
        <v>250</v>
      </c>
      <c r="F77" s="187" t="str">
        <f t="shared" si="9"/>
        <v>-</v>
      </c>
      <c r="G77" s="186">
        <v>6.9111833875406559</v>
      </c>
      <c r="H77" s="187" t="str">
        <f t="shared" si="9"/>
        <v>-</v>
      </c>
      <c r="I77" s="186">
        <v>5.6217860105059438</v>
      </c>
      <c r="J77" s="187">
        <f t="shared" si="9"/>
        <v>-1.289397377034712</v>
      </c>
      <c r="K77" s="186">
        <v>6.2699807156631673</v>
      </c>
      <c r="L77" s="187">
        <f t="shared" si="10"/>
        <v>0.64819470515722344</v>
      </c>
      <c r="M77" s="186">
        <v>6.1735346813411827</v>
      </c>
      <c r="N77" s="187">
        <f t="shared" si="11"/>
        <v>-9.6446034321984619E-2</v>
      </c>
    </row>
    <row r="78" spans="1:15" x14ac:dyDescent="0.25">
      <c r="A78" s="1"/>
      <c r="B78" s="116" t="s">
        <v>79</v>
      </c>
      <c r="C78" s="186" t="s">
        <v>250</v>
      </c>
      <c r="D78" s="187" t="s">
        <v>250</v>
      </c>
      <c r="E78" s="186" t="s">
        <v>250</v>
      </c>
      <c r="F78" s="187" t="str">
        <f t="shared" si="9"/>
        <v>-</v>
      </c>
      <c r="G78" s="186">
        <v>6.3370757846389383</v>
      </c>
      <c r="H78" s="187" t="str">
        <f t="shared" si="9"/>
        <v>-</v>
      </c>
      <c r="I78" s="186">
        <v>5.5025562372188137</v>
      </c>
      <c r="J78" s="187">
        <f t="shared" si="9"/>
        <v>-0.83451954742012457</v>
      </c>
      <c r="K78" s="186">
        <v>6.5540688148552704</v>
      </c>
      <c r="L78" s="187">
        <f t="shared" si="10"/>
        <v>1.0515125776364567</v>
      </c>
      <c r="M78" s="186">
        <v>6.5337837837837842</v>
      </c>
      <c r="N78" s="187">
        <f t="shared" si="11"/>
        <v>-2.0285031071486159E-2</v>
      </c>
    </row>
    <row r="79" spans="1:15" x14ac:dyDescent="0.25">
      <c r="A79" s="1"/>
      <c r="B79" s="116" t="s">
        <v>81</v>
      </c>
      <c r="C79" s="186" t="s">
        <v>250</v>
      </c>
      <c r="D79" s="187" t="s">
        <v>250</v>
      </c>
      <c r="E79" s="186" t="s">
        <v>250</v>
      </c>
      <c r="F79" s="187" t="str">
        <f t="shared" si="9"/>
        <v>-</v>
      </c>
      <c r="G79" s="186">
        <v>6.2233920805676357</v>
      </c>
      <c r="H79" s="187" t="str">
        <f t="shared" si="9"/>
        <v>-</v>
      </c>
      <c r="I79" s="186">
        <v>6.6105027376804379</v>
      </c>
      <c r="J79" s="187">
        <f t="shared" si="9"/>
        <v>0.38711065711280224</v>
      </c>
      <c r="K79" s="186">
        <v>6.9784921892687342</v>
      </c>
      <c r="L79" s="187">
        <f t="shared" si="10"/>
        <v>0.36798945158829621</v>
      </c>
      <c r="M79" s="186">
        <v>5.6585104099592183</v>
      </c>
      <c r="N79" s="187">
        <f t="shared" si="11"/>
        <v>-1.3199817793095159</v>
      </c>
    </row>
    <row r="80" spans="1:15" x14ac:dyDescent="0.25">
      <c r="A80" s="1"/>
      <c r="B80" s="116" t="s">
        <v>83</v>
      </c>
      <c r="C80" s="186" t="s">
        <v>250</v>
      </c>
      <c r="D80" s="187" t="s">
        <v>250</v>
      </c>
      <c r="E80" s="186" t="s">
        <v>250</v>
      </c>
      <c r="F80" s="187" t="str">
        <f t="shared" si="9"/>
        <v>-</v>
      </c>
      <c r="G80" s="186">
        <v>6.5052606967500584</v>
      </c>
      <c r="H80" s="187" t="str">
        <f t="shared" si="9"/>
        <v>-</v>
      </c>
      <c r="I80" s="186">
        <v>6.2337695017614498</v>
      </c>
      <c r="J80" s="187">
        <f t="shared" si="9"/>
        <v>-0.27149119498860852</v>
      </c>
      <c r="K80" s="186">
        <v>6.792074896581755</v>
      </c>
      <c r="L80" s="187">
        <f t="shared" si="10"/>
        <v>0.55830539482030517</v>
      </c>
      <c r="M80" s="186">
        <v>5.7662775033677596</v>
      </c>
      <c r="N80" s="187">
        <f t="shared" si="11"/>
        <v>-1.0257973932139954</v>
      </c>
    </row>
    <row r="81" spans="1:15" x14ac:dyDescent="0.25">
      <c r="A81" s="1"/>
      <c r="B81" s="116" t="s">
        <v>85</v>
      </c>
      <c r="C81" s="186" t="s">
        <v>250</v>
      </c>
      <c r="D81" s="187" t="s">
        <v>250</v>
      </c>
      <c r="E81" s="186">
        <v>4.7408602150537638</v>
      </c>
      <c r="F81" s="187" t="str">
        <f t="shared" si="9"/>
        <v>-</v>
      </c>
      <c r="G81" s="186">
        <v>6.0040444893832152</v>
      </c>
      <c r="H81" s="187">
        <f t="shared" si="9"/>
        <v>1.2631842743294515</v>
      </c>
      <c r="I81" s="186">
        <v>6.2574150248971643</v>
      </c>
      <c r="J81" s="187">
        <f t="shared" si="9"/>
        <v>0.25337053551394906</v>
      </c>
      <c r="K81" s="186">
        <v>6.4991735537190083</v>
      </c>
      <c r="L81" s="187">
        <f t="shared" si="10"/>
        <v>0.24175852882184401</v>
      </c>
      <c r="M81" s="186"/>
      <c r="N81" s="187"/>
    </row>
    <row r="82" spans="1:15" x14ac:dyDescent="0.25">
      <c r="A82" s="1"/>
      <c r="B82" s="116" t="s">
        <v>87</v>
      </c>
      <c r="C82" s="186">
        <v>3.9015760694757158</v>
      </c>
      <c r="D82" s="187">
        <v>-5.5490024429209779</v>
      </c>
      <c r="E82" s="186">
        <v>4.2553735926305016</v>
      </c>
      <c r="F82" s="187">
        <f t="shared" si="9"/>
        <v>0.35379752315478585</v>
      </c>
      <c r="G82" s="186">
        <v>6.4222270837891049</v>
      </c>
      <c r="H82" s="187">
        <f t="shared" si="9"/>
        <v>2.1668534911586033</v>
      </c>
      <c r="I82" s="186">
        <v>6.1968405736853045</v>
      </c>
      <c r="J82" s="187">
        <f t="shared" si="9"/>
        <v>-0.2253865101038004</v>
      </c>
      <c r="K82" s="186">
        <v>5.9193854324734447</v>
      </c>
      <c r="L82" s="187">
        <f t="shared" si="10"/>
        <v>-0.27745514121185977</v>
      </c>
      <c r="M82" s="186"/>
      <c r="N82" s="187"/>
    </row>
    <row r="83" spans="1:15" x14ac:dyDescent="0.25">
      <c r="A83" s="1"/>
      <c r="B83" s="116" t="s">
        <v>89</v>
      </c>
      <c r="C83" s="186" t="s">
        <v>250</v>
      </c>
      <c r="D83" s="187" t="s">
        <v>250</v>
      </c>
      <c r="E83" s="186">
        <v>5.3142857142857141</v>
      </c>
      <c r="F83" s="187" t="str">
        <f t="shared" si="9"/>
        <v>-</v>
      </c>
      <c r="G83" s="186">
        <v>6.3658969804618115</v>
      </c>
      <c r="H83" s="187">
        <f t="shared" si="9"/>
        <v>1.0516112661760975</v>
      </c>
      <c r="I83" s="186">
        <v>6.8024271844660191</v>
      </c>
      <c r="J83" s="187">
        <f t="shared" si="9"/>
        <v>0.43653020400420761</v>
      </c>
      <c r="K83" s="186">
        <v>6.0145369284876908</v>
      </c>
      <c r="L83" s="187">
        <f t="shared" si="10"/>
        <v>-0.78789025597832829</v>
      </c>
      <c r="M83" s="186"/>
      <c r="N83" s="187"/>
    </row>
    <row r="84" spans="1:15" x14ac:dyDescent="0.25">
      <c r="A84" s="1"/>
      <c r="B84" s="116" t="s">
        <v>91</v>
      </c>
      <c r="C84" s="186" t="s">
        <v>250</v>
      </c>
      <c r="D84" s="187" t="s">
        <v>250</v>
      </c>
      <c r="E84" s="186">
        <v>4.8935449735449739</v>
      </c>
      <c r="F84" s="187" t="str">
        <f t="shared" si="9"/>
        <v>-</v>
      </c>
      <c r="G84" s="186">
        <v>6.9023815755037949</v>
      </c>
      <c r="H84" s="187">
        <f t="shared" si="9"/>
        <v>2.0088366019588211</v>
      </c>
      <c r="I84" s="186">
        <v>5.767552387124649</v>
      </c>
      <c r="J84" s="187">
        <f t="shared" si="9"/>
        <v>-1.1348291883791459</v>
      </c>
      <c r="K84" s="186">
        <v>5.7592592592592595</v>
      </c>
      <c r="L84" s="187">
        <f t="shared" si="10"/>
        <v>-8.2931278653894935E-3</v>
      </c>
      <c r="M84" s="186"/>
      <c r="N84" s="187"/>
    </row>
    <row r="85" spans="1:15" x14ac:dyDescent="0.25">
      <c r="A85" s="1"/>
      <c r="B85" s="116" t="s">
        <v>93</v>
      </c>
      <c r="C85" s="186" t="s">
        <v>250</v>
      </c>
      <c r="D85" s="187" t="s">
        <v>250</v>
      </c>
      <c r="E85" s="186">
        <v>6.4027327466419637</v>
      </c>
      <c r="F85" s="187" t="str">
        <f t="shared" si="9"/>
        <v>-</v>
      </c>
      <c r="G85" s="186">
        <v>7.9150615724660565</v>
      </c>
      <c r="H85" s="187">
        <f t="shared" si="9"/>
        <v>1.5123288258240928</v>
      </c>
      <c r="I85" s="186">
        <v>5.8892329680800382</v>
      </c>
      <c r="J85" s="187">
        <f t="shared" si="9"/>
        <v>-2.0258286043860183</v>
      </c>
      <c r="K85" s="186">
        <v>6.3474596677100887</v>
      </c>
      <c r="L85" s="187">
        <f t="shared" si="10"/>
        <v>0.45822669963005058</v>
      </c>
      <c r="M85" s="186"/>
      <c r="N85" s="187"/>
    </row>
    <row r="86" spans="1:15" x14ac:dyDescent="0.25">
      <c r="A86" s="1"/>
      <c r="B86" s="116" t="s">
        <v>95</v>
      </c>
      <c r="C86" s="186" t="s">
        <v>250</v>
      </c>
      <c r="D86" s="187" t="s">
        <v>250</v>
      </c>
      <c r="E86" s="186">
        <v>5.9554879734586672</v>
      </c>
      <c r="F86" s="187" t="str">
        <f t="shared" si="9"/>
        <v>-</v>
      </c>
      <c r="G86" s="186">
        <v>7.6278865828705058</v>
      </c>
      <c r="H86" s="187">
        <f t="shared" si="9"/>
        <v>1.6723986094118386</v>
      </c>
      <c r="I86" s="186">
        <v>6.1138589618021548</v>
      </c>
      <c r="J86" s="187">
        <f t="shared" si="9"/>
        <v>-1.514027621068351</v>
      </c>
      <c r="K86" s="186">
        <v>6.5914120126448896</v>
      </c>
      <c r="L86" s="187">
        <f t="shared" si="10"/>
        <v>0.47755305084273481</v>
      </c>
      <c r="M86" s="186"/>
      <c r="N86" s="187"/>
    </row>
    <row r="87" spans="1:15" ht="15.75" x14ac:dyDescent="0.25">
      <c r="B87" s="119" t="s">
        <v>32</v>
      </c>
      <c r="C87" s="188" t="s">
        <v>250</v>
      </c>
      <c r="D87" s="189" t="s">
        <v>250</v>
      </c>
      <c r="E87" s="188">
        <v>4.826008140370079</v>
      </c>
      <c r="F87" s="189" t="str">
        <f t="shared" si="9"/>
        <v>-</v>
      </c>
      <c r="G87" s="188">
        <v>6.5524744117336713</v>
      </c>
      <c r="H87" s="189">
        <f t="shared" si="9"/>
        <v>1.7264662713635923</v>
      </c>
      <c r="I87" s="188">
        <v>6.0468086842964412</v>
      </c>
      <c r="J87" s="189">
        <f t="shared" si="9"/>
        <v>-0.50566572743723004</v>
      </c>
      <c r="K87" s="188">
        <v>6.4281585702062936</v>
      </c>
      <c r="L87" s="189">
        <f t="shared" si="10"/>
        <v>0.3813498859098523</v>
      </c>
      <c r="M87" s="188">
        <v>6.3044504108697419</v>
      </c>
      <c r="N87" s="189">
        <v>-0.39195521240219211</v>
      </c>
    </row>
    <row r="88" spans="1:15" ht="6" customHeight="1" x14ac:dyDescent="0.25"/>
    <row r="89" spans="1:15" x14ac:dyDescent="0.25">
      <c r="B89" s="107" t="s">
        <v>57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80" t="s">
        <v>305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117</v>
      </c>
    </row>
    <row r="94" spans="1:15" ht="22.5" thickTop="1" thickBot="1" x14ac:dyDescent="0.3">
      <c r="B94" s="123" t="s">
        <v>98</v>
      </c>
      <c r="C94" s="312" t="s">
        <v>34</v>
      </c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f>M$7</f>
        <v>2025</v>
      </c>
      <c r="N95" s="307"/>
    </row>
    <row r="96" spans="1:15" ht="16.5" thickTop="1" thickBot="1" x14ac:dyDescent="0.3">
      <c r="B96" s="87"/>
      <c r="C96" s="113" t="s">
        <v>71</v>
      </c>
      <c r="D96" s="114" t="str">
        <f>CONCATENATE("dif ",RIGHT(C95,2),"/",RIGHT(C95-1,2))</f>
        <v>dif 20/19</v>
      </c>
      <c r="E96" s="115" t="s">
        <v>71</v>
      </c>
      <c r="F96" s="114" t="str">
        <f>CONCATENATE("dif ",RIGHT(E95,2),"/",RIGHT(C95,2))</f>
        <v>dif 21/20</v>
      </c>
      <c r="G96" s="115" t="s">
        <v>71</v>
      </c>
      <c r="H96" s="114" t="str">
        <f>CONCATENATE("dif ",RIGHT(G95,2),"/",RIGHT(E95,2))</f>
        <v>dif 22/21</v>
      </c>
      <c r="I96" s="115" t="s">
        <v>71</v>
      </c>
      <c r="J96" s="114" t="str">
        <f>CONCATENATE("dif ",RIGHT(I95,2),"/",RIGHT(G95,2))</f>
        <v>dif 23/22</v>
      </c>
      <c r="K96" s="115" t="s">
        <v>71</v>
      </c>
      <c r="L96" s="114" t="str">
        <f>CONCATENATE("dif ",RIGHT(K95,2),"/",RIGHT(I95,2))</f>
        <v>dif 24/23</v>
      </c>
      <c r="M96" s="115" t="s">
        <v>71</v>
      </c>
      <c r="N96" s="114" t="str">
        <f>CONCATENATE("def ",RIGHT(M95,2),"/",RIGHT(K95,2))</f>
        <v>def 25/24</v>
      </c>
    </row>
    <row r="97" spans="2:14" x14ac:dyDescent="0.25">
      <c r="B97" s="116" t="s">
        <v>73</v>
      </c>
      <c r="C97" s="186">
        <v>8.5498812351543947</v>
      </c>
      <c r="D97" s="187">
        <v>0.97130451165550635</v>
      </c>
      <c r="E97" s="186">
        <v>7.459677419354839</v>
      </c>
      <c r="F97" s="187">
        <f t="shared" ref="F97:J109" si="12">IFERROR(E97-C97,"-")</f>
        <v>-1.0902038157995557</v>
      </c>
      <c r="G97" s="186">
        <v>7.1522573030392449</v>
      </c>
      <c r="H97" s="187">
        <f t="shared" si="12"/>
        <v>-0.30742011631559407</v>
      </c>
      <c r="I97" s="186">
        <v>7.1824853228962819</v>
      </c>
      <c r="J97" s="187">
        <f t="shared" si="12"/>
        <v>3.0228019857037047E-2</v>
      </c>
      <c r="K97" s="186">
        <v>7.124313186813187</v>
      </c>
      <c r="L97" s="187">
        <f t="shared" ref="L97:L109" si="13">IFERROR(K97-I97,"-")</f>
        <v>-5.8172136083094905E-2</v>
      </c>
      <c r="M97" s="186">
        <v>7.185766257389723</v>
      </c>
      <c r="N97" s="187">
        <f>IFERROR(M97-K97,"-")</f>
        <v>6.1453070576535929E-2</v>
      </c>
    </row>
    <row r="98" spans="2:14" x14ac:dyDescent="0.25">
      <c r="B98" s="116" t="s">
        <v>75</v>
      </c>
      <c r="C98" s="186">
        <v>7.4531813865147196</v>
      </c>
      <c r="D98" s="187">
        <v>-3.656445047038126E-2</v>
      </c>
      <c r="E98" s="186">
        <v>5.3148734177215191</v>
      </c>
      <c r="F98" s="187">
        <f t="shared" si="12"/>
        <v>-2.1383079687932005</v>
      </c>
      <c r="G98" s="186">
        <v>6.7112960161371662</v>
      </c>
      <c r="H98" s="187">
        <f t="shared" si="12"/>
        <v>1.3964225984156471</v>
      </c>
      <c r="I98" s="186">
        <v>6.8844282238442824</v>
      </c>
      <c r="J98" s="187">
        <f t="shared" si="12"/>
        <v>0.17313220770711624</v>
      </c>
      <c r="K98" s="186">
        <v>6.5791147627882323</v>
      </c>
      <c r="L98" s="187">
        <f t="shared" si="13"/>
        <v>-0.30531346105605017</v>
      </c>
      <c r="M98" s="186">
        <v>7.3258347146578258</v>
      </c>
      <c r="N98" s="187">
        <f t="shared" ref="N98:N102" si="14">IFERROR(M98-K98,"-")</f>
        <v>0.7467199518695935</v>
      </c>
    </row>
    <row r="99" spans="2:14" x14ac:dyDescent="0.25">
      <c r="B99" s="116" t="s">
        <v>77</v>
      </c>
      <c r="C99" s="186">
        <v>8.57847866419295</v>
      </c>
      <c r="D99" s="187">
        <v>2.0284403500167052</v>
      </c>
      <c r="E99" s="186">
        <v>4.8379487179487182</v>
      </c>
      <c r="F99" s="187">
        <f t="shared" si="12"/>
        <v>-3.7405299462442319</v>
      </c>
      <c r="G99" s="186">
        <v>6.1686800894854583</v>
      </c>
      <c r="H99" s="187">
        <f t="shared" si="12"/>
        <v>1.3307313715367401</v>
      </c>
      <c r="I99" s="186">
        <v>6.7464559609574719</v>
      </c>
      <c r="J99" s="187">
        <f t="shared" si="12"/>
        <v>0.57777587147201359</v>
      </c>
      <c r="K99" s="186">
        <v>5.9644093882262412</v>
      </c>
      <c r="L99" s="187">
        <f t="shared" si="13"/>
        <v>-0.78204657273123068</v>
      </c>
      <c r="M99" s="186">
        <v>7.2472490455872443</v>
      </c>
      <c r="N99" s="187">
        <f t="shared" si="14"/>
        <v>1.282839657361003</v>
      </c>
    </row>
    <row r="100" spans="2:14" x14ac:dyDescent="0.25">
      <c r="B100" s="116" t="s">
        <v>79</v>
      </c>
      <c r="C100" s="186" t="s">
        <v>250</v>
      </c>
      <c r="D100" s="187" t="s">
        <v>250</v>
      </c>
      <c r="E100" s="186">
        <v>4.4596036585365857</v>
      </c>
      <c r="F100" s="187" t="str">
        <f t="shared" si="12"/>
        <v>-</v>
      </c>
      <c r="G100" s="186">
        <v>5.7547217325610678</v>
      </c>
      <c r="H100" s="187">
        <f t="shared" si="12"/>
        <v>1.2951180740244821</v>
      </c>
      <c r="I100" s="186">
        <v>5.8959537572254339</v>
      </c>
      <c r="J100" s="187">
        <f t="shared" si="12"/>
        <v>0.14123202466436613</v>
      </c>
      <c r="K100" s="186">
        <v>6.3570083400591875</v>
      </c>
      <c r="L100" s="187">
        <f t="shared" si="13"/>
        <v>0.46105458283375356</v>
      </c>
      <c r="M100" s="186">
        <v>6.7478342308592838</v>
      </c>
      <c r="N100" s="187">
        <f t="shared" si="14"/>
        <v>0.39082589080009633</v>
      </c>
    </row>
    <row r="101" spans="2:14" x14ac:dyDescent="0.25">
      <c r="B101" s="116" t="s">
        <v>81</v>
      </c>
      <c r="C101" s="186" t="s">
        <v>250</v>
      </c>
      <c r="D101" s="187" t="s">
        <v>250</v>
      </c>
      <c r="E101" s="186">
        <v>3.953896103896104</v>
      </c>
      <c r="F101" s="187" t="str">
        <f t="shared" si="12"/>
        <v>-</v>
      </c>
      <c r="G101" s="186">
        <v>5.3110938712179987</v>
      </c>
      <c r="H101" s="187">
        <f t="shared" si="12"/>
        <v>1.3571977673218947</v>
      </c>
      <c r="I101" s="186">
        <v>5.6957466625271653</v>
      </c>
      <c r="J101" s="187">
        <f t="shared" si="12"/>
        <v>0.38465279130916663</v>
      </c>
      <c r="K101" s="186">
        <v>5.5242591135588777</v>
      </c>
      <c r="L101" s="187">
        <f t="shared" si="13"/>
        <v>-0.17148754896828766</v>
      </c>
      <c r="M101" s="186">
        <v>5.4668946982653308</v>
      </c>
      <c r="N101" s="187">
        <f t="shared" si="14"/>
        <v>-5.7364415293546855E-2</v>
      </c>
    </row>
    <row r="102" spans="2:14" x14ac:dyDescent="0.25">
      <c r="B102" s="116" t="s">
        <v>83</v>
      </c>
      <c r="C102" s="186" t="s">
        <v>250</v>
      </c>
      <c r="D102" s="187" t="s">
        <v>250</v>
      </c>
      <c r="E102" s="186">
        <v>4.488826815642458</v>
      </c>
      <c r="F102" s="187" t="str">
        <f t="shared" si="12"/>
        <v>-</v>
      </c>
      <c r="G102" s="186">
        <v>5.3068219633943432</v>
      </c>
      <c r="H102" s="187">
        <f t="shared" si="12"/>
        <v>0.8179951477518852</v>
      </c>
      <c r="I102" s="186">
        <v>5.7669104204753197</v>
      </c>
      <c r="J102" s="187">
        <f t="shared" si="12"/>
        <v>0.46008845708097645</v>
      </c>
      <c r="K102" s="186">
        <v>5.5762331838565027</v>
      </c>
      <c r="L102" s="187">
        <f t="shared" si="13"/>
        <v>-0.19067723661881697</v>
      </c>
      <c r="M102" s="186">
        <v>6.1121495327102799</v>
      </c>
      <c r="N102" s="187">
        <f t="shared" si="14"/>
        <v>0.53591634885377726</v>
      </c>
    </row>
    <row r="103" spans="2:14" x14ac:dyDescent="0.25">
      <c r="B103" s="116" t="s">
        <v>85</v>
      </c>
      <c r="C103" s="186" t="s">
        <v>250</v>
      </c>
      <c r="D103" s="187" t="s">
        <v>250</v>
      </c>
      <c r="E103" s="186">
        <v>6.0620796689084324</v>
      </c>
      <c r="F103" s="187" t="str">
        <f t="shared" si="12"/>
        <v>-</v>
      </c>
      <c r="G103" s="186">
        <v>5.2538919413919416</v>
      </c>
      <c r="H103" s="187">
        <f t="shared" si="12"/>
        <v>-0.80818772751649082</v>
      </c>
      <c r="I103" s="186">
        <v>6.5770280327462167</v>
      </c>
      <c r="J103" s="187">
        <f t="shared" si="12"/>
        <v>1.3231360913542751</v>
      </c>
      <c r="K103" s="186">
        <v>6.1647193585337918</v>
      </c>
      <c r="L103" s="187">
        <f t="shared" si="13"/>
        <v>-0.4123086742124249</v>
      </c>
      <c r="M103" s="186"/>
      <c r="N103" s="187"/>
    </row>
    <row r="104" spans="2:14" x14ac:dyDescent="0.25">
      <c r="B104" s="116" t="s">
        <v>87</v>
      </c>
      <c r="C104" s="186">
        <v>4.7885487528344672</v>
      </c>
      <c r="D104" s="187">
        <v>-2.5236410734682622</v>
      </c>
      <c r="E104" s="186">
        <v>6.3088786994581074</v>
      </c>
      <c r="F104" s="187">
        <f t="shared" si="12"/>
        <v>1.5203299466236402</v>
      </c>
      <c r="G104" s="186">
        <v>6.5515267175572518</v>
      </c>
      <c r="H104" s="187">
        <f t="shared" si="12"/>
        <v>0.24264801809914438</v>
      </c>
      <c r="I104" s="186">
        <v>6.1520376175548588</v>
      </c>
      <c r="J104" s="187">
        <f t="shared" si="12"/>
        <v>-0.39948910000239302</v>
      </c>
      <c r="K104" s="186">
        <v>6.5305823209049016</v>
      </c>
      <c r="L104" s="187">
        <f t="shared" si="13"/>
        <v>0.37854470335004287</v>
      </c>
      <c r="M104" s="186"/>
      <c r="N104" s="187"/>
    </row>
    <row r="105" spans="2:14" x14ac:dyDescent="0.25">
      <c r="B105" s="116" t="s">
        <v>89</v>
      </c>
      <c r="C105" s="186">
        <v>4.0127551020408161</v>
      </c>
      <c r="D105" s="187">
        <v>-3.2957266950157296</v>
      </c>
      <c r="E105" s="186">
        <v>5.477022058823529</v>
      </c>
      <c r="F105" s="187">
        <f t="shared" si="12"/>
        <v>1.4642669567827129</v>
      </c>
      <c r="G105" s="186">
        <v>5.9750933997509339</v>
      </c>
      <c r="H105" s="187">
        <f t="shared" si="12"/>
        <v>0.4980713409274049</v>
      </c>
      <c r="I105" s="186">
        <v>6.0209015361369929</v>
      </c>
      <c r="J105" s="187">
        <f t="shared" si="12"/>
        <v>4.5808136386058962E-2</v>
      </c>
      <c r="K105" s="186">
        <v>5.9559572301425661</v>
      </c>
      <c r="L105" s="187">
        <f t="shared" si="13"/>
        <v>-6.4944305994426799E-2</v>
      </c>
      <c r="M105" s="186"/>
      <c r="N105" s="187"/>
    </row>
    <row r="106" spans="2:14" x14ac:dyDescent="0.25">
      <c r="B106" s="116" t="s">
        <v>91</v>
      </c>
      <c r="C106" s="186">
        <v>4.2004830917874392</v>
      </c>
      <c r="D106" s="187">
        <v>-2.4052353565826206</v>
      </c>
      <c r="E106" s="186">
        <v>5.7539817974971559</v>
      </c>
      <c r="F106" s="187">
        <f t="shared" si="12"/>
        <v>1.5534987057097167</v>
      </c>
      <c r="G106" s="186">
        <v>6.4300360210584646</v>
      </c>
      <c r="H106" s="187">
        <f t="shared" si="12"/>
        <v>0.67605422356130873</v>
      </c>
      <c r="I106" s="186">
        <v>6.1241917502787064</v>
      </c>
      <c r="J106" s="187">
        <f t="shared" si="12"/>
        <v>-0.30584427077975818</v>
      </c>
      <c r="K106" s="186">
        <v>5.8792705931670506</v>
      </c>
      <c r="L106" s="187">
        <f t="shared" si="13"/>
        <v>-0.24492115711165585</v>
      </c>
      <c r="M106" s="186"/>
      <c r="N106" s="187"/>
    </row>
    <row r="107" spans="2:14" x14ac:dyDescent="0.25">
      <c r="B107" s="116" t="s">
        <v>93</v>
      </c>
      <c r="C107" s="186">
        <v>7.1730038022813689</v>
      </c>
      <c r="D107" s="187">
        <v>3.489099258184325E-2</v>
      </c>
      <c r="E107" s="186">
        <v>6.8810650887573965</v>
      </c>
      <c r="F107" s="187">
        <f t="shared" si="12"/>
        <v>-0.29193871352397238</v>
      </c>
      <c r="G107" s="186">
        <v>6.2824596328245965</v>
      </c>
      <c r="H107" s="187">
        <f t="shared" si="12"/>
        <v>-0.59860545593280001</v>
      </c>
      <c r="I107" s="186">
        <v>6.8906399235912126</v>
      </c>
      <c r="J107" s="187">
        <f t="shared" si="12"/>
        <v>0.60818029076661606</v>
      </c>
      <c r="K107" s="186">
        <v>6.4353897457273863</v>
      </c>
      <c r="L107" s="187">
        <f t="shared" si="13"/>
        <v>-0.45525017786382627</v>
      </c>
      <c r="M107" s="186"/>
      <c r="N107" s="187"/>
    </row>
    <row r="108" spans="2:14" x14ac:dyDescent="0.25">
      <c r="B108" s="116" t="s">
        <v>95</v>
      </c>
      <c r="C108" s="186">
        <v>5.5751479289940828</v>
      </c>
      <c r="D108" s="187">
        <v>-1.0231398550032829</v>
      </c>
      <c r="E108" s="186">
        <v>6.1369528001956466</v>
      </c>
      <c r="F108" s="187">
        <f t="shared" si="12"/>
        <v>0.56180487120156375</v>
      </c>
      <c r="G108" s="186">
        <v>6.2551784927280742</v>
      </c>
      <c r="H108" s="187">
        <f t="shared" si="12"/>
        <v>0.11822569253242765</v>
      </c>
      <c r="I108" s="186">
        <v>6.5660091047040972</v>
      </c>
      <c r="J108" s="187">
        <f t="shared" si="12"/>
        <v>0.31083061197602291</v>
      </c>
      <c r="K108" s="186">
        <v>6.3361764094029542</v>
      </c>
      <c r="L108" s="187">
        <f t="shared" si="13"/>
        <v>-0.22983269530114292</v>
      </c>
      <c r="M108" s="186"/>
      <c r="N108" s="187"/>
    </row>
    <row r="109" spans="2:14" ht="15.75" x14ac:dyDescent="0.25">
      <c r="B109" s="119" t="s">
        <v>32</v>
      </c>
      <c r="C109" s="188">
        <v>7.0010211375472275</v>
      </c>
      <c r="D109" s="189">
        <v>0.22502895325510153</v>
      </c>
      <c r="E109" s="188">
        <v>5.7489897289105913</v>
      </c>
      <c r="F109" s="189">
        <f t="shared" si="12"/>
        <v>-1.2520314086366362</v>
      </c>
      <c r="G109" s="188">
        <v>6.1223728147711647</v>
      </c>
      <c r="H109" s="189">
        <f t="shared" si="12"/>
        <v>0.37338308586057334</v>
      </c>
      <c r="I109" s="188">
        <v>6.3953136352627755</v>
      </c>
      <c r="J109" s="189">
        <f t="shared" si="12"/>
        <v>0.27294082049161084</v>
      </c>
      <c r="K109" s="188">
        <v>6.214340786430224</v>
      </c>
      <c r="L109" s="189">
        <f t="shared" si="13"/>
        <v>-0.18097284883255149</v>
      </c>
      <c r="M109" s="188">
        <v>6.7018151750206716</v>
      </c>
      <c r="N109" s="189">
        <v>0.50080850480747063</v>
      </c>
    </row>
    <row r="110" spans="2:14" ht="6" customHeight="1" x14ac:dyDescent="0.25"/>
    <row r="111" spans="2:14" x14ac:dyDescent="0.25">
      <c r="B111" s="107" t="s">
        <v>57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49779-BEB9-4CCD-A80C-7B9293B0067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C00C-6EF9-43CB-B485-6B5B364D30E7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4"/>
    </row>
    <row r="2" spans="1:16" ht="18.75" x14ac:dyDescent="0.3">
      <c r="D2" s="194"/>
    </row>
    <row r="4" spans="1:16" ht="48.75" customHeight="1" thickBot="1" x14ac:dyDescent="0.3">
      <c r="B4" s="280" t="s">
        <v>306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2" t="s">
        <v>154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6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6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CONCATENATE("var ",RIGHT(M7,2),"/",RIGHT(K7,2))</f>
        <v>var 25/24</v>
      </c>
    </row>
    <row r="9" spans="1:16" x14ac:dyDescent="0.25">
      <c r="A9" s="1" t="s">
        <v>72</v>
      </c>
      <c r="B9" s="116" t="s">
        <v>73</v>
      </c>
      <c r="C9" s="195">
        <v>0.7387999999999999</v>
      </c>
      <c r="D9" s="118">
        <v>9.42751742041259E-3</v>
      </c>
      <c r="E9" s="195">
        <v>0.22309999999999999</v>
      </c>
      <c r="F9" s="118">
        <f t="shared" ref="F9:L21" si="0">IFERROR(E9/C9-1,"-")</f>
        <v>-0.6980238224147266</v>
      </c>
      <c r="G9" s="195">
        <v>0.57789999999999997</v>
      </c>
      <c r="H9" s="118">
        <f t="shared" si="0"/>
        <v>1.5903182429403855</v>
      </c>
      <c r="I9" s="195">
        <v>0.82430000000000003</v>
      </c>
      <c r="J9" s="118">
        <f t="shared" si="0"/>
        <v>0.42637134452327397</v>
      </c>
      <c r="K9" s="195">
        <v>0.872</v>
      </c>
      <c r="L9" s="118">
        <f t="shared" si="0"/>
        <v>5.7867281329613052E-2</v>
      </c>
      <c r="M9" s="195">
        <v>0.84379999999999999</v>
      </c>
      <c r="N9" s="118">
        <f t="shared" ref="N9:N14" si="1">IFERROR(M9/K9-1,"-")</f>
        <v>-3.2339449541284426E-2</v>
      </c>
    </row>
    <row r="10" spans="1:16" x14ac:dyDescent="0.25">
      <c r="A10" s="1" t="s">
        <v>74</v>
      </c>
      <c r="B10" s="116" t="s">
        <v>75</v>
      </c>
      <c r="C10" s="195">
        <v>0.82779999999999998</v>
      </c>
      <c r="D10" s="118">
        <v>0.10270414280005347</v>
      </c>
      <c r="E10" s="195">
        <v>0.2339</v>
      </c>
      <c r="F10" s="118">
        <f t="shared" si="0"/>
        <v>-0.71744382701135545</v>
      </c>
      <c r="G10" s="195">
        <v>0.78700000000000003</v>
      </c>
      <c r="H10" s="118">
        <f t="shared" si="0"/>
        <v>2.3646857631466442</v>
      </c>
      <c r="I10" s="195">
        <v>0.87060000000000004</v>
      </c>
      <c r="J10" s="118">
        <f t="shared" si="0"/>
        <v>0.10622617534942824</v>
      </c>
      <c r="K10" s="195">
        <v>0.89639999999999997</v>
      </c>
      <c r="L10" s="118">
        <f t="shared" si="0"/>
        <v>2.9634734665747731E-2</v>
      </c>
      <c r="M10" s="195">
        <v>0.9244</v>
      </c>
      <c r="N10" s="118">
        <f t="shared" si="1"/>
        <v>3.1236055332440893E-2</v>
      </c>
    </row>
    <row r="11" spans="1:16" x14ac:dyDescent="0.25">
      <c r="A11" s="1" t="s">
        <v>76</v>
      </c>
      <c r="B11" s="116" t="s">
        <v>77</v>
      </c>
      <c r="C11" s="195">
        <v>0.36729999999999996</v>
      </c>
      <c r="D11" s="118">
        <v>-0.49337931034482763</v>
      </c>
      <c r="E11" s="195">
        <v>0.25269999999999998</v>
      </c>
      <c r="F11" s="118">
        <f t="shared" si="0"/>
        <v>-0.31200653416825486</v>
      </c>
      <c r="G11" s="195">
        <v>0.74909999999999999</v>
      </c>
      <c r="H11" s="118">
        <f t="shared" si="0"/>
        <v>1.9643846458250893</v>
      </c>
      <c r="I11" s="195">
        <v>0.73480000000000001</v>
      </c>
      <c r="J11" s="118">
        <f t="shared" si="0"/>
        <v>-1.9089574155653377E-2</v>
      </c>
      <c r="K11" s="195">
        <v>0.88939999999999997</v>
      </c>
      <c r="L11" s="118">
        <f t="shared" si="0"/>
        <v>0.21039738704409361</v>
      </c>
      <c r="M11" s="195">
        <v>0.82620000000000005</v>
      </c>
      <c r="N11" s="118">
        <f t="shared" si="1"/>
        <v>-7.1059140993928405E-2</v>
      </c>
    </row>
    <row r="12" spans="1:16" x14ac:dyDescent="0.25">
      <c r="A12" s="1" t="s">
        <v>78</v>
      </c>
      <c r="B12" s="116" t="s">
        <v>79</v>
      </c>
      <c r="C12" s="195">
        <v>0</v>
      </c>
      <c r="D12" s="118">
        <v>-1</v>
      </c>
      <c r="E12" s="195">
        <v>0.2611</v>
      </c>
      <c r="F12" s="118" t="str">
        <f t="shared" si="0"/>
        <v>-</v>
      </c>
      <c r="G12" s="195">
        <v>0.79280000000000006</v>
      </c>
      <c r="H12" s="118">
        <f t="shared" si="0"/>
        <v>2.0363845270011494</v>
      </c>
      <c r="I12" s="195">
        <v>0.78159999999999996</v>
      </c>
      <c r="J12" s="118">
        <f t="shared" si="0"/>
        <v>-1.4127144298688332E-2</v>
      </c>
      <c r="K12" s="195">
        <v>0.80359999999999998</v>
      </c>
      <c r="L12" s="118">
        <f t="shared" si="0"/>
        <v>2.814738996929389E-2</v>
      </c>
      <c r="M12" s="195">
        <v>0.8216</v>
      </c>
      <c r="N12" s="118">
        <f t="shared" si="1"/>
        <v>2.2399203583872485E-2</v>
      </c>
    </row>
    <row r="13" spans="1:16" x14ac:dyDescent="0.25">
      <c r="A13" s="1" t="s">
        <v>80</v>
      </c>
      <c r="B13" s="116" t="s">
        <v>81</v>
      </c>
      <c r="C13" s="195">
        <v>0</v>
      </c>
      <c r="D13" s="118">
        <v>-1</v>
      </c>
      <c r="E13" s="195">
        <v>0.27500000000000002</v>
      </c>
      <c r="F13" s="118" t="str">
        <f t="shared" si="0"/>
        <v>-</v>
      </c>
      <c r="G13" s="195">
        <v>0.63340000000000007</v>
      </c>
      <c r="H13" s="118">
        <f t="shared" si="0"/>
        <v>1.3032727272727271</v>
      </c>
      <c r="I13" s="195">
        <v>0.73349999999999993</v>
      </c>
      <c r="J13" s="118">
        <f t="shared" si="0"/>
        <v>0.15803599621092501</v>
      </c>
      <c r="K13" s="195">
        <v>0.80420000000000003</v>
      </c>
      <c r="L13" s="118">
        <f t="shared" si="0"/>
        <v>9.6387184730743147E-2</v>
      </c>
      <c r="M13" s="195">
        <v>0.71109999999999995</v>
      </c>
      <c r="N13" s="118">
        <f t="shared" si="1"/>
        <v>-0.11576722208405876</v>
      </c>
    </row>
    <row r="14" spans="1:16" x14ac:dyDescent="0.25">
      <c r="A14" s="1" t="s">
        <v>82</v>
      </c>
      <c r="B14" s="116" t="s">
        <v>83</v>
      </c>
      <c r="C14" s="195">
        <v>0</v>
      </c>
      <c r="D14" s="118">
        <v>-1</v>
      </c>
      <c r="E14" s="195">
        <v>0.20440000000000003</v>
      </c>
      <c r="F14" s="118" t="str">
        <f t="shared" si="0"/>
        <v>-</v>
      </c>
      <c r="G14" s="195">
        <v>0.6873999999999999</v>
      </c>
      <c r="H14" s="118">
        <f t="shared" si="0"/>
        <v>2.363013698630136</v>
      </c>
      <c r="I14" s="195">
        <v>0.76780000000000004</v>
      </c>
      <c r="J14" s="118">
        <f t="shared" si="0"/>
        <v>0.11696246726796655</v>
      </c>
      <c r="K14" s="195">
        <v>0.81640000000000001</v>
      </c>
      <c r="L14" s="118">
        <f t="shared" si="0"/>
        <v>6.3297733784839716E-2</v>
      </c>
      <c r="M14" s="195">
        <v>0.80099999999999993</v>
      </c>
      <c r="N14" s="118">
        <f t="shared" si="1"/>
        <v>-1.8863302302792873E-2</v>
      </c>
    </row>
    <row r="15" spans="1:16" x14ac:dyDescent="0.25">
      <c r="A15" s="1" t="s">
        <v>84</v>
      </c>
      <c r="B15" s="116" t="s">
        <v>85</v>
      </c>
      <c r="C15" s="195">
        <v>0</v>
      </c>
      <c r="D15" s="118">
        <v>-1</v>
      </c>
      <c r="E15" s="195">
        <v>0.39960000000000001</v>
      </c>
      <c r="F15" s="118" t="str">
        <f t="shared" si="0"/>
        <v>-</v>
      </c>
      <c r="G15" s="195">
        <v>0.80249999999999999</v>
      </c>
      <c r="H15" s="118">
        <f t="shared" si="0"/>
        <v>1.008258258258258</v>
      </c>
      <c r="I15" s="195">
        <v>0.83689999999999998</v>
      </c>
      <c r="J15" s="118">
        <f t="shared" si="0"/>
        <v>4.2866043613707161E-2</v>
      </c>
      <c r="K15" s="195">
        <v>0.87379999999999991</v>
      </c>
      <c r="L15" s="118">
        <f t="shared" si="0"/>
        <v>4.4091289281873447E-2</v>
      </c>
      <c r="M15" s="195"/>
      <c r="N15" s="118"/>
    </row>
    <row r="16" spans="1:16" x14ac:dyDescent="0.25">
      <c r="A16" s="1" t="s">
        <v>86</v>
      </c>
      <c r="B16" s="116" t="s">
        <v>87</v>
      </c>
      <c r="C16" s="195">
        <v>0.43909999999999999</v>
      </c>
      <c r="D16" s="118">
        <v>-0.48426121681935641</v>
      </c>
      <c r="E16" s="195">
        <v>0.62039999999999995</v>
      </c>
      <c r="F16" s="118">
        <f t="shared" si="0"/>
        <v>0.41289000227738559</v>
      </c>
      <c r="G16" s="195">
        <v>0.89769999999999994</v>
      </c>
      <c r="H16" s="118">
        <f t="shared" si="0"/>
        <v>0.44696969696969702</v>
      </c>
      <c r="I16" s="195">
        <v>0.91459999999999997</v>
      </c>
      <c r="J16" s="118">
        <f t="shared" si="0"/>
        <v>1.8825888381419187E-2</v>
      </c>
      <c r="K16" s="195">
        <v>0.90269999999999995</v>
      </c>
      <c r="L16" s="118">
        <f t="shared" si="0"/>
        <v>-1.3011152416356864E-2</v>
      </c>
      <c r="M16" s="195"/>
      <c r="N16" s="118"/>
    </row>
    <row r="17" spans="1:29" x14ac:dyDescent="0.25">
      <c r="A17" s="1" t="s">
        <v>88</v>
      </c>
      <c r="B17" s="116" t="s">
        <v>89</v>
      </c>
      <c r="C17" s="195">
        <v>0.20370000000000002</v>
      </c>
      <c r="D17" s="118">
        <v>-0.74345088161209061</v>
      </c>
      <c r="E17" s="195">
        <v>0.5484</v>
      </c>
      <c r="F17" s="118">
        <f t="shared" si="0"/>
        <v>1.6921944035346095</v>
      </c>
      <c r="G17" s="195">
        <v>0.70709999999999995</v>
      </c>
      <c r="H17" s="118">
        <f t="shared" si="0"/>
        <v>0.2893873085339167</v>
      </c>
      <c r="I17" s="195">
        <v>0.78359999999999996</v>
      </c>
      <c r="J17" s="118">
        <f t="shared" si="0"/>
        <v>0.10818837505303347</v>
      </c>
      <c r="K17" s="195">
        <v>0.75800000000000001</v>
      </c>
      <c r="L17" s="118">
        <f t="shared" si="0"/>
        <v>-3.2669729453802865E-2</v>
      </c>
      <c r="M17" s="195"/>
      <c r="N17" s="118"/>
    </row>
    <row r="18" spans="1:29" x14ac:dyDescent="0.25">
      <c r="A18" s="1" t="s">
        <v>90</v>
      </c>
      <c r="B18" s="116" t="s">
        <v>91</v>
      </c>
      <c r="C18" s="195">
        <v>0.20949999999999999</v>
      </c>
      <c r="D18" s="118">
        <v>-0.72292024864435922</v>
      </c>
      <c r="E18" s="195">
        <v>0.69010000000000005</v>
      </c>
      <c r="F18" s="118">
        <f t="shared" si="0"/>
        <v>2.2940334128878286</v>
      </c>
      <c r="G18" s="195">
        <v>0.77500000000000002</v>
      </c>
      <c r="H18" s="118">
        <f t="shared" si="0"/>
        <v>0.12302564845674535</v>
      </c>
      <c r="I18" s="195">
        <v>0.85840000000000005</v>
      </c>
      <c r="J18" s="118">
        <f t="shared" si="0"/>
        <v>0.10761290322580641</v>
      </c>
      <c r="K18" s="195">
        <v>0.89359999999999995</v>
      </c>
      <c r="L18" s="118">
        <f t="shared" si="0"/>
        <v>4.1006523765144243E-2</v>
      </c>
      <c r="M18" s="195"/>
      <c r="N18" s="118"/>
      <c r="AB18" s="196"/>
    </row>
    <row r="19" spans="1:29" x14ac:dyDescent="0.25">
      <c r="A19" s="1" t="s">
        <v>92</v>
      </c>
      <c r="B19" s="116" t="s">
        <v>93</v>
      </c>
      <c r="C19" s="195">
        <v>0.27260000000000001</v>
      </c>
      <c r="D19" s="118">
        <v>-0.61223328591749637</v>
      </c>
      <c r="E19" s="195">
        <v>0.71479999999999999</v>
      </c>
      <c r="F19" s="118">
        <f t="shared" si="0"/>
        <v>1.6221570066030813</v>
      </c>
      <c r="G19" s="195">
        <v>0.79510000000000003</v>
      </c>
      <c r="H19" s="118">
        <f t="shared" si="0"/>
        <v>0.11233911583659761</v>
      </c>
      <c r="I19" s="195">
        <v>0.85420000000000007</v>
      </c>
      <c r="J19" s="118">
        <f t="shared" si="0"/>
        <v>7.4330272921645069E-2</v>
      </c>
      <c r="K19" s="195">
        <v>0.83440000000000003</v>
      </c>
      <c r="L19" s="118">
        <f t="shared" si="0"/>
        <v>-2.317958323577618E-2</v>
      </c>
      <c r="M19" s="195"/>
      <c r="N19" s="118"/>
      <c r="AB19" s="196"/>
      <c r="AC19" s="196"/>
    </row>
    <row r="20" spans="1:29" x14ac:dyDescent="0.25">
      <c r="A20" s="1" t="s">
        <v>94</v>
      </c>
      <c r="B20" s="116" t="s">
        <v>95</v>
      </c>
      <c r="C20" s="195">
        <v>0.2797</v>
      </c>
      <c r="D20" s="118">
        <v>-0.60031437553586742</v>
      </c>
      <c r="E20" s="195">
        <v>0.61990000000000001</v>
      </c>
      <c r="F20" s="118">
        <f t="shared" si="0"/>
        <v>1.2163031819806935</v>
      </c>
      <c r="G20" s="195">
        <v>0.78520000000000001</v>
      </c>
      <c r="H20" s="118">
        <f t="shared" si="0"/>
        <v>0.26665591224391028</v>
      </c>
      <c r="I20" s="195">
        <v>0.79709999999999992</v>
      </c>
      <c r="J20" s="118">
        <f t="shared" si="0"/>
        <v>1.5155374426897517E-2</v>
      </c>
      <c r="K20" s="195">
        <v>0.79709999999999992</v>
      </c>
      <c r="L20" s="118">
        <f t="shared" si="0"/>
        <v>0</v>
      </c>
      <c r="M20" s="195"/>
      <c r="N20" s="118"/>
      <c r="O20" s="124"/>
    </row>
    <row r="21" spans="1:29" ht="15.75" x14ac:dyDescent="0.25">
      <c r="A21" s="1" t="s">
        <v>0</v>
      </c>
      <c r="B21" s="119" t="s">
        <v>32</v>
      </c>
      <c r="C21" s="197">
        <v>0.49125694136118242</v>
      </c>
      <c r="D21" s="121">
        <v>-0.33462581029377603</v>
      </c>
      <c r="E21" s="197">
        <v>0.48201408869433904</v>
      </c>
      <c r="F21" s="121">
        <f t="shared" si="0"/>
        <v>-1.881470140906949E-2</v>
      </c>
      <c r="G21" s="197">
        <v>0.74892677369097149</v>
      </c>
      <c r="H21" s="121">
        <f t="shared" si="0"/>
        <v>0.5537445714909186</v>
      </c>
      <c r="I21" s="197">
        <v>0.81331329152256404</v>
      </c>
      <c r="J21" s="121">
        <f t="shared" si="0"/>
        <v>8.5971713248110149E-2</v>
      </c>
      <c r="K21" s="197">
        <v>0.84524916570756325</v>
      </c>
      <c r="L21" s="121">
        <f t="shared" si="0"/>
        <v>3.9266386665357089E-2</v>
      </c>
      <c r="M21" s="197"/>
      <c r="N21" s="121"/>
      <c r="O21" s="314"/>
    </row>
    <row r="22" spans="1:29" ht="6" customHeight="1" x14ac:dyDescent="0.25">
      <c r="O22" s="314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4"/>
    </row>
    <row r="24" spans="1:29" x14ac:dyDescent="0.25">
      <c r="C24" s="198"/>
      <c r="K24" s="198"/>
      <c r="M24" s="198"/>
      <c r="N24" s="118"/>
      <c r="O24" s="314"/>
    </row>
    <row r="26" spans="1:29" ht="21.75" customHeight="1" thickBot="1" x14ac:dyDescent="0.3">
      <c r="B26" s="280" t="s">
        <v>307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2" t="s">
        <v>62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29" ht="22.5" thickTop="1" thickBot="1" x14ac:dyDescent="0.3">
      <c r="B29" s="111"/>
      <c r="C29" s="304">
        <f>C$7</f>
        <v>2020</v>
      </c>
      <c r="D29" s="319"/>
      <c r="E29" s="304">
        <f>E$7</f>
        <v>2021</v>
      </c>
      <c r="F29" s="319"/>
      <c r="G29" s="304">
        <f>G$7</f>
        <v>2022</v>
      </c>
      <c r="H29" s="319"/>
      <c r="I29" s="304">
        <f>I$7</f>
        <v>2023</v>
      </c>
      <c r="J29" s="319"/>
      <c r="K29" s="304">
        <f>K$7</f>
        <v>2024</v>
      </c>
      <c r="L29" s="319"/>
      <c r="M29" s="306">
        <v>2025</v>
      </c>
      <c r="N29" s="307"/>
    </row>
    <row r="30" spans="1:29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",RIGHT(E29,2),"/",RIGHT(C29,2))</f>
        <v>var 21/20</v>
      </c>
      <c r="G30" s="115" t="s">
        <v>71</v>
      </c>
      <c r="H30" s="114" t="str">
        <f>CONCATENATE("var ",RIGHT(G29,2),"/",RIGHT(E29,2))</f>
        <v>var 22/21</v>
      </c>
      <c r="I30" s="115" t="s">
        <v>71</v>
      </c>
      <c r="J30" s="114" t="str">
        <f>CONCATENATE("var ",RIGHT(I29,2),"/",RIGHT(G29,2))</f>
        <v>var 23/22</v>
      </c>
      <c r="K30" s="115" t="s">
        <v>71</v>
      </c>
      <c r="L30" s="114" t="str">
        <f>CONCATENATE("var ",RIGHT(K29,2),"/",RIGHT(I29,2))</f>
        <v>var 24/23</v>
      </c>
      <c r="M30" s="115" t="s">
        <v>71</v>
      </c>
      <c r="N30" s="114" t="str">
        <f>CONCATENATE("var ",RIGHT(M29,2),"/",RIGHT(K29,2))</f>
        <v>var 25/24</v>
      </c>
    </row>
    <row r="31" spans="1:29" x14ac:dyDescent="0.25">
      <c r="B31" s="116" t="s">
        <v>73</v>
      </c>
      <c r="C31" s="195">
        <v>0.8327</v>
      </c>
      <c r="D31" s="118"/>
      <c r="E31" s="195">
        <v>0.32579999999999998</v>
      </c>
      <c r="F31" s="118">
        <f t="shared" ref="F31:J42" si="2">IFERROR(E31/C31-1,"-")</f>
        <v>-0.60874264440975145</v>
      </c>
      <c r="G31" s="195">
        <v>0.61520000000000008</v>
      </c>
      <c r="H31" s="118">
        <f t="shared" si="2"/>
        <v>0.88827501534683884</v>
      </c>
      <c r="I31" s="195">
        <v>0.91280000000000006</v>
      </c>
      <c r="J31" s="118">
        <f t="shared" si="2"/>
        <v>0.48374512353706112</v>
      </c>
      <c r="K31" s="195">
        <v>0.96530000000000005</v>
      </c>
      <c r="L31" s="118">
        <f t="shared" ref="L31:L43" si="3">IFERROR(K31/I31-1,"-")</f>
        <v>5.7515337423312829E-2</v>
      </c>
      <c r="M31" s="195">
        <v>0.93849999999999989</v>
      </c>
      <c r="N31" s="118">
        <f t="shared" ref="N31:N36" si="4">IFERROR(M31/K31-1,"-")</f>
        <v>-2.776338961980751E-2</v>
      </c>
    </row>
    <row r="32" spans="1:29" x14ac:dyDescent="0.25">
      <c r="B32" s="116" t="s">
        <v>75</v>
      </c>
      <c r="C32" s="195">
        <v>0.9698</v>
      </c>
      <c r="D32" s="118"/>
      <c r="E32" s="195">
        <v>0.40229999999999999</v>
      </c>
      <c r="F32" s="118">
        <f t="shared" si="2"/>
        <v>-0.58517220045370177</v>
      </c>
      <c r="G32" s="195">
        <v>0.86180000000000012</v>
      </c>
      <c r="H32" s="118">
        <f t="shared" si="2"/>
        <v>1.1421824509072835</v>
      </c>
      <c r="I32" s="195">
        <v>0.96200000000000008</v>
      </c>
      <c r="J32" s="118">
        <f t="shared" si="2"/>
        <v>0.11626827570201903</v>
      </c>
      <c r="K32" s="195">
        <v>1.0661</v>
      </c>
      <c r="L32" s="118">
        <f t="shared" si="3"/>
        <v>0.10821205821205826</v>
      </c>
      <c r="M32" s="195">
        <v>1.0306999999999999</v>
      </c>
      <c r="N32" s="118">
        <f t="shared" si="4"/>
        <v>-3.3205140230747721E-2</v>
      </c>
    </row>
    <row r="33" spans="2:16" x14ac:dyDescent="0.25">
      <c r="B33" s="116" t="s">
        <v>77</v>
      </c>
      <c r="C33" s="195">
        <v>0.39979999999999999</v>
      </c>
      <c r="D33" s="118"/>
      <c r="E33" s="195">
        <v>0.41789999999999999</v>
      </c>
      <c r="F33" s="118">
        <f t="shared" si="2"/>
        <v>4.5272636318159032E-2</v>
      </c>
      <c r="G33" s="195">
        <v>0.8236</v>
      </c>
      <c r="H33" s="118">
        <f t="shared" si="2"/>
        <v>0.97080641301746828</v>
      </c>
      <c r="I33" s="195">
        <v>0.7944</v>
      </c>
      <c r="J33" s="118">
        <f t="shared" si="2"/>
        <v>-3.5454103933948544E-2</v>
      </c>
      <c r="K33" s="195">
        <v>0.98959999999999992</v>
      </c>
      <c r="L33" s="118">
        <f t="shared" si="3"/>
        <v>0.2457200402819737</v>
      </c>
      <c r="M33" s="195">
        <v>0.90989999999999993</v>
      </c>
      <c r="N33" s="118">
        <f t="shared" si="4"/>
        <v>-8.0537590945836679E-2</v>
      </c>
    </row>
    <row r="34" spans="2:16" x14ac:dyDescent="0.25">
      <c r="B34" s="116" t="s">
        <v>79</v>
      </c>
      <c r="C34" s="195">
        <v>0</v>
      </c>
      <c r="D34" s="118"/>
      <c r="E34" s="195">
        <v>0.40389999999999998</v>
      </c>
      <c r="F34" s="118" t="str">
        <f t="shared" si="2"/>
        <v>-</v>
      </c>
      <c r="G34" s="195">
        <v>0.90949999999999998</v>
      </c>
      <c r="H34" s="118">
        <f t="shared" si="2"/>
        <v>1.2517949987620698</v>
      </c>
      <c r="I34" s="195">
        <v>0.88819999999999988</v>
      </c>
      <c r="J34" s="118">
        <f t="shared" si="2"/>
        <v>-2.3419461242440986E-2</v>
      </c>
      <c r="K34" s="195">
        <v>0.91859999999999997</v>
      </c>
      <c r="L34" s="118">
        <f t="shared" si="3"/>
        <v>3.4226525557307097E-2</v>
      </c>
      <c r="M34" s="195">
        <v>0.92059999999999997</v>
      </c>
      <c r="N34" s="118">
        <f t="shared" si="4"/>
        <v>2.1772262138035625E-3</v>
      </c>
    </row>
    <row r="35" spans="2:16" x14ac:dyDescent="0.25">
      <c r="B35" s="116" t="s">
        <v>81</v>
      </c>
      <c r="C35" s="195">
        <v>0</v>
      </c>
      <c r="D35" s="118"/>
      <c r="E35" s="195">
        <v>0.43189999999999995</v>
      </c>
      <c r="F35" s="118" t="str">
        <f t="shared" si="2"/>
        <v>-</v>
      </c>
      <c r="G35" s="195">
        <v>0.76180000000000003</v>
      </c>
      <c r="H35" s="118">
        <f t="shared" si="2"/>
        <v>0.76383422088446418</v>
      </c>
      <c r="I35" s="195">
        <v>0.872</v>
      </c>
      <c r="J35" s="118">
        <f t="shared" si="2"/>
        <v>0.14465739039117875</v>
      </c>
      <c r="K35" s="195">
        <v>0.94200000000000006</v>
      </c>
      <c r="L35" s="118">
        <f t="shared" si="3"/>
        <v>8.0275229357798183E-2</v>
      </c>
      <c r="M35" s="195">
        <v>0.81980000000000008</v>
      </c>
      <c r="N35" s="118">
        <f t="shared" si="4"/>
        <v>-0.12972399150743097</v>
      </c>
    </row>
    <row r="36" spans="2:16" x14ac:dyDescent="0.25">
      <c r="B36" s="116" t="s">
        <v>83</v>
      </c>
      <c r="C36" s="195">
        <v>0</v>
      </c>
      <c r="D36" s="118"/>
      <c r="E36" s="195">
        <v>0.26039999999999996</v>
      </c>
      <c r="F36" s="118" t="str">
        <f t="shared" si="2"/>
        <v>-</v>
      </c>
      <c r="G36" s="195">
        <v>0.81559999999999999</v>
      </c>
      <c r="H36" s="118">
        <f t="shared" si="2"/>
        <v>2.1321044546851002</v>
      </c>
      <c r="I36" s="195">
        <v>0.9104000000000001</v>
      </c>
      <c r="J36" s="118">
        <f t="shared" si="2"/>
        <v>0.11623344776851408</v>
      </c>
      <c r="K36" s="195">
        <v>0.96189999999999998</v>
      </c>
      <c r="L36" s="118">
        <f t="shared" si="3"/>
        <v>5.656854130052702E-2</v>
      </c>
      <c r="M36" s="195">
        <v>0.92480000000000007</v>
      </c>
      <c r="N36" s="118">
        <f t="shared" si="4"/>
        <v>-3.8569497868801261E-2</v>
      </c>
    </row>
    <row r="37" spans="2:16" x14ac:dyDescent="0.25">
      <c r="B37" s="116" t="s">
        <v>85</v>
      </c>
      <c r="C37" s="195">
        <v>0</v>
      </c>
      <c r="D37" s="118"/>
      <c r="E37" s="195">
        <v>0.4869</v>
      </c>
      <c r="F37" s="118" t="str">
        <f t="shared" si="2"/>
        <v>-</v>
      </c>
      <c r="G37" s="195">
        <v>0.92709999999999992</v>
      </c>
      <c r="H37" s="118">
        <f t="shared" si="2"/>
        <v>0.90408708153624961</v>
      </c>
      <c r="I37" s="195">
        <v>0.94920000000000004</v>
      </c>
      <c r="J37" s="118">
        <f t="shared" si="2"/>
        <v>2.3837773702944709E-2</v>
      </c>
      <c r="K37" s="195">
        <v>0.99629999999999996</v>
      </c>
      <c r="L37" s="118">
        <f t="shared" si="3"/>
        <v>4.9620733249051696E-2</v>
      </c>
      <c r="M37" s="195"/>
      <c r="N37" s="118"/>
    </row>
    <row r="38" spans="2:16" x14ac:dyDescent="0.25">
      <c r="B38" s="116" t="s">
        <v>87</v>
      </c>
      <c r="C38" s="195">
        <v>0.52979999999999994</v>
      </c>
      <c r="D38" s="118"/>
      <c r="E38" s="195">
        <v>0.78590000000000004</v>
      </c>
      <c r="F38" s="118">
        <f t="shared" si="2"/>
        <v>0.48338995847489641</v>
      </c>
      <c r="G38" s="195">
        <v>1.0247999999999999</v>
      </c>
      <c r="H38" s="118">
        <f t="shared" si="2"/>
        <v>0.30398269499936359</v>
      </c>
      <c r="I38" s="195">
        <v>1.0207999999999999</v>
      </c>
      <c r="J38" s="118">
        <f t="shared" si="2"/>
        <v>-3.9032006245121043E-3</v>
      </c>
      <c r="K38" s="195">
        <v>1.0063</v>
      </c>
      <c r="L38" s="118">
        <f t="shared" si="3"/>
        <v>-1.4204545454545414E-2</v>
      </c>
      <c r="M38" s="195"/>
      <c r="N38" s="118"/>
    </row>
    <row r="39" spans="2:16" x14ac:dyDescent="0.25">
      <c r="B39" s="116" t="s">
        <v>89</v>
      </c>
      <c r="C39" s="195">
        <v>0.25850000000000001</v>
      </c>
      <c r="D39" s="118"/>
      <c r="E39" s="195">
        <v>0.68519999999999992</v>
      </c>
      <c r="F39" s="118">
        <f t="shared" si="2"/>
        <v>1.6506769825918757</v>
      </c>
      <c r="G39" s="195">
        <v>0.81950000000000001</v>
      </c>
      <c r="H39" s="118">
        <f t="shared" si="2"/>
        <v>0.19600116754232366</v>
      </c>
      <c r="I39" s="195">
        <v>0.88959999999999995</v>
      </c>
      <c r="J39" s="118">
        <f t="shared" si="2"/>
        <v>8.5539963392312401E-2</v>
      </c>
      <c r="K39" s="195">
        <v>0.85860000000000003</v>
      </c>
      <c r="L39" s="118">
        <f t="shared" si="3"/>
        <v>-3.484712230215814E-2</v>
      </c>
      <c r="M39" s="195"/>
      <c r="N39" s="118"/>
    </row>
    <row r="40" spans="2:16" x14ac:dyDescent="0.25">
      <c r="B40" s="116" t="s">
        <v>91</v>
      </c>
      <c r="C40" s="195">
        <v>0.28689999999999999</v>
      </c>
      <c r="D40" s="118"/>
      <c r="E40" s="195">
        <v>0.79390000000000005</v>
      </c>
      <c r="F40" s="118">
        <f t="shared" si="2"/>
        <v>1.7671662600209137</v>
      </c>
      <c r="G40" s="195">
        <v>0.8881</v>
      </c>
      <c r="H40" s="118">
        <f t="shared" si="2"/>
        <v>0.11865474241088281</v>
      </c>
      <c r="I40" s="195">
        <v>0.97180000000000011</v>
      </c>
      <c r="J40" s="118">
        <f t="shared" si="2"/>
        <v>9.424614345231408E-2</v>
      </c>
      <c r="K40" s="195">
        <v>1.0153000000000001</v>
      </c>
      <c r="L40" s="118">
        <f t="shared" si="3"/>
        <v>4.4762296768882548E-2</v>
      </c>
      <c r="M40" s="195"/>
      <c r="N40" s="118"/>
    </row>
    <row r="41" spans="2:16" x14ac:dyDescent="0.25">
      <c r="B41" s="116" t="s">
        <v>93</v>
      </c>
      <c r="C41" s="195">
        <v>0.38200000000000001</v>
      </c>
      <c r="D41" s="118"/>
      <c r="E41" s="195">
        <v>0.8012999999999999</v>
      </c>
      <c r="F41" s="118">
        <f t="shared" si="2"/>
        <v>1.0976439790575911</v>
      </c>
      <c r="G41" s="195">
        <v>0.87360000000000004</v>
      </c>
      <c r="H41" s="118">
        <f t="shared" si="2"/>
        <v>9.0228378884313232E-2</v>
      </c>
      <c r="I41" s="195">
        <v>0.95010000000000006</v>
      </c>
      <c r="J41" s="118">
        <f t="shared" si="2"/>
        <v>8.7568681318681341E-2</v>
      </c>
      <c r="K41" s="195">
        <v>0.92370000000000008</v>
      </c>
      <c r="L41" s="118">
        <f t="shared" si="3"/>
        <v>-2.7786548784338505E-2</v>
      </c>
      <c r="M41" s="195"/>
      <c r="N41" s="118"/>
    </row>
    <row r="42" spans="2:16" x14ac:dyDescent="0.25">
      <c r="B42" s="116" t="s">
        <v>95</v>
      </c>
      <c r="C42" s="195">
        <v>0.39159999999999995</v>
      </c>
      <c r="D42" s="118"/>
      <c r="E42" s="195">
        <v>0.66610000000000003</v>
      </c>
      <c r="F42" s="118">
        <f t="shared" si="2"/>
        <v>0.70097037793667027</v>
      </c>
      <c r="G42" s="195">
        <v>0.86670000000000003</v>
      </c>
      <c r="H42" s="118">
        <f t="shared" si="2"/>
        <v>0.30115598258519749</v>
      </c>
      <c r="I42" s="195">
        <v>0.87</v>
      </c>
      <c r="J42" s="118">
        <f t="shared" si="2"/>
        <v>3.8075458636206427E-3</v>
      </c>
      <c r="K42" s="195">
        <v>0.88249999999999995</v>
      </c>
      <c r="L42" s="118">
        <f t="shared" si="3"/>
        <v>1.4367816091954033E-2</v>
      </c>
      <c r="M42" s="195"/>
      <c r="N42" s="118"/>
    </row>
    <row r="43" spans="2:16" ht="15.75" x14ac:dyDescent="0.25">
      <c r="B43" s="119" t="s">
        <v>32</v>
      </c>
      <c r="C43" s="197">
        <v>0.52310000000000001</v>
      </c>
      <c r="D43" s="121">
        <v>-0.38489098729636306</v>
      </c>
      <c r="E43" s="197">
        <v>0.61734478770601819</v>
      </c>
      <c r="F43" s="121">
        <v>0.18016591035369567</v>
      </c>
      <c r="G43" s="197">
        <v>0.84878834356712252</v>
      </c>
      <c r="H43" s="121">
        <v>0.3749016116603523</v>
      </c>
      <c r="I43" s="197">
        <v>0.9159504223366709</v>
      </c>
      <c r="J43" s="121">
        <v>7.9127004133082934E-2</v>
      </c>
      <c r="K43" s="197">
        <v>0.95750805881643142</v>
      </c>
      <c r="L43" s="121">
        <f t="shared" si="3"/>
        <v>4.5371054443911207E-2</v>
      </c>
      <c r="M43" s="197"/>
      <c r="N43" s="121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198"/>
      <c r="K46" s="198"/>
      <c r="L46" s="198"/>
    </row>
    <row r="48" spans="2:16" ht="21.75" customHeight="1" thickBot="1" x14ac:dyDescent="0.3">
      <c r="B48" s="280" t="s">
        <v>308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2" t="s">
        <v>63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2:16" ht="22.5" thickTop="1" thickBot="1" x14ac:dyDescent="0.3">
      <c r="B51" s="111"/>
      <c r="C51" s="304">
        <f>C$7</f>
        <v>2020</v>
      </c>
      <c r="D51" s="319"/>
      <c r="E51" s="304">
        <f>E$7</f>
        <v>2021</v>
      </c>
      <c r="F51" s="319"/>
      <c r="G51" s="304">
        <f>G$7</f>
        <v>2022</v>
      </c>
      <c r="H51" s="319"/>
      <c r="I51" s="304">
        <f>I$7</f>
        <v>2023</v>
      </c>
      <c r="J51" s="319"/>
      <c r="K51" s="304">
        <f>K$7</f>
        <v>2024</v>
      </c>
      <c r="L51" s="319"/>
      <c r="M51" s="306">
        <v>2025</v>
      </c>
      <c r="N51" s="307"/>
    </row>
    <row r="52" spans="2:16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",RIGHT(E51,2),"/",RIGHT(C51,2))</f>
        <v>var 21/20</v>
      </c>
      <c r="G52" s="115" t="s">
        <v>71</v>
      </c>
      <c r="H52" s="114" t="str">
        <f>CONCATENATE("var ",RIGHT(G51,2),"/",RIGHT(E51,2))</f>
        <v>var 22/21</v>
      </c>
      <c r="I52" s="115" t="s">
        <v>71</v>
      </c>
      <c r="J52" s="114" t="str">
        <f>CONCATENATE("var ",RIGHT(I51,2),"/",RIGHT(G51,2))</f>
        <v>var 23/22</v>
      </c>
      <c r="K52" s="115" t="s">
        <v>71</v>
      </c>
      <c r="L52" s="114" t="str">
        <f>CONCATENATE("var ",RIGHT(K51,2),"/",RIGHT(I51,2))</f>
        <v>var 24/23</v>
      </c>
      <c r="M52" s="115" t="s">
        <v>71</v>
      </c>
      <c r="N52" s="114" t="str">
        <f>CONCATENATE("var ",RIGHT(M51,2),"/",RIGHT(K51,2))</f>
        <v>var 25/24</v>
      </c>
    </row>
    <row r="53" spans="2:16" x14ac:dyDescent="0.25">
      <c r="B53" s="116" t="s">
        <v>73</v>
      </c>
      <c r="C53" s="195">
        <v>0.84459999999999991</v>
      </c>
      <c r="D53" s="118"/>
      <c r="E53" s="195">
        <v>0</v>
      </c>
      <c r="F53" s="118">
        <f t="shared" ref="F53:J64" si="5">IFERROR(E53/C53-1,"-")</f>
        <v>-1</v>
      </c>
      <c r="G53" s="195">
        <v>0</v>
      </c>
      <c r="H53" s="118" t="str">
        <f t="shared" si="5"/>
        <v>-</v>
      </c>
      <c r="I53" s="195">
        <v>0.98719999999999997</v>
      </c>
      <c r="J53" s="118" t="str">
        <f t="shared" si="5"/>
        <v>-</v>
      </c>
      <c r="K53" s="195">
        <v>0.99319999999999997</v>
      </c>
      <c r="L53" s="118">
        <f t="shared" ref="L53:L64" si="6">IFERROR(K53/I53-1,"-")</f>
        <v>6.0777957860616016E-3</v>
      </c>
      <c r="M53" s="195">
        <v>0.95640000000000003</v>
      </c>
      <c r="N53" s="118">
        <f t="shared" ref="N53:N58" si="7">IFERROR(M53/K53-1,"-")</f>
        <v>-3.7051953282319694E-2</v>
      </c>
    </row>
    <row r="54" spans="2:16" x14ac:dyDescent="0.25">
      <c r="B54" s="116" t="s">
        <v>75</v>
      </c>
      <c r="C54" s="195">
        <v>1.0042</v>
      </c>
      <c r="D54" s="118"/>
      <c r="E54" s="195">
        <v>0</v>
      </c>
      <c r="F54" s="118">
        <f t="shared" si="5"/>
        <v>-1</v>
      </c>
      <c r="G54" s="195">
        <v>0</v>
      </c>
      <c r="H54" s="118" t="str">
        <f t="shared" si="5"/>
        <v>-</v>
      </c>
      <c r="I54" s="195">
        <v>1.0593000000000001</v>
      </c>
      <c r="J54" s="118" t="str">
        <f t="shared" si="5"/>
        <v>-</v>
      </c>
      <c r="K54" s="195">
        <v>1.1003000000000001</v>
      </c>
      <c r="L54" s="118">
        <f t="shared" si="6"/>
        <v>3.8704805059945224E-2</v>
      </c>
      <c r="M54" s="195">
        <v>1.0770999999999999</v>
      </c>
      <c r="N54" s="118">
        <f t="shared" si="7"/>
        <v>-2.1085158593111109E-2</v>
      </c>
    </row>
    <row r="55" spans="2:16" x14ac:dyDescent="0.25">
      <c r="B55" s="116" t="s">
        <v>77</v>
      </c>
      <c r="C55" s="195">
        <v>0.40310000000000001</v>
      </c>
      <c r="D55" s="118"/>
      <c r="E55" s="195">
        <v>0</v>
      </c>
      <c r="F55" s="118">
        <f t="shared" si="5"/>
        <v>-1</v>
      </c>
      <c r="G55" s="195">
        <v>0</v>
      </c>
      <c r="H55" s="118" t="str">
        <f t="shared" si="5"/>
        <v>-</v>
      </c>
      <c r="I55" s="195">
        <v>0.84499999999999997</v>
      </c>
      <c r="J55" s="118" t="str">
        <f t="shared" si="5"/>
        <v>-</v>
      </c>
      <c r="K55" s="195">
        <v>1.0183</v>
      </c>
      <c r="L55" s="118">
        <f t="shared" si="6"/>
        <v>0.20508875739644972</v>
      </c>
      <c r="M55" s="195">
        <v>0.96069999999999989</v>
      </c>
      <c r="N55" s="118">
        <f t="shared" si="7"/>
        <v>-5.6564863006972499E-2</v>
      </c>
    </row>
    <row r="56" spans="2:16" x14ac:dyDescent="0.25">
      <c r="B56" s="116" t="s">
        <v>79</v>
      </c>
      <c r="C56" s="195">
        <v>0</v>
      </c>
      <c r="D56" s="118"/>
      <c r="E56" s="195">
        <v>0</v>
      </c>
      <c r="F56" s="118" t="str">
        <f t="shared" si="5"/>
        <v>-</v>
      </c>
      <c r="G56" s="195">
        <v>0</v>
      </c>
      <c r="H56" s="118" t="str">
        <f t="shared" si="5"/>
        <v>-</v>
      </c>
      <c r="I56" s="195">
        <v>0.95319999999999994</v>
      </c>
      <c r="J56" s="118" t="str">
        <f t="shared" si="5"/>
        <v>-</v>
      </c>
      <c r="K56" s="195">
        <v>0.96579999999999999</v>
      </c>
      <c r="L56" s="118">
        <f t="shared" si="6"/>
        <v>1.3218631976500195E-2</v>
      </c>
      <c r="M56" s="195">
        <v>0.96689999999999998</v>
      </c>
      <c r="N56" s="118">
        <f t="shared" si="7"/>
        <v>1.138952164009055E-3</v>
      </c>
    </row>
    <row r="57" spans="2:16" x14ac:dyDescent="0.25">
      <c r="B57" s="116" t="s">
        <v>81</v>
      </c>
      <c r="C57" s="195">
        <v>0</v>
      </c>
      <c r="D57" s="118"/>
      <c r="E57" s="195">
        <v>0</v>
      </c>
      <c r="F57" s="118" t="str">
        <f t="shared" si="5"/>
        <v>-</v>
      </c>
      <c r="G57" s="195">
        <v>0</v>
      </c>
      <c r="H57" s="118" t="str">
        <f t="shared" si="5"/>
        <v>-</v>
      </c>
      <c r="I57" s="195">
        <v>0.89180000000000004</v>
      </c>
      <c r="J57" s="118" t="str">
        <f t="shared" si="5"/>
        <v>-</v>
      </c>
      <c r="K57" s="195">
        <v>0.94340000000000002</v>
      </c>
      <c r="L57" s="118">
        <f t="shared" si="6"/>
        <v>5.786050684009858E-2</v>
      </c>
      <c r="M57" s="195">
        <v>0.82499999999999996</v>
      </c>
      <c r="N57" s="118">
        <f t="shared" si="7"/>
        <v>-0.12550349798600813</v>
      </c>
    </row>
    <row r="58" spans="2:16" x14ac:dyDescent="0.25">
      <c r="B58" s="116" t="s">
        <v>83</v>
      </c>
      <c r="C58" s="195">
        <v>0</v>
      </c>
      <c r="D58" s="118"/>
      <c r="E58" s="195">
        <v>0</v>
      </c>
      <c r="F58" s="118" t="str">
        <f t="shared" si="5"/>
        <v>-</v>
      </c>
      <c r="G58" s="195">
        <v>0</v>
      </c>
      <c r="H58" s="118" t="str">
        <f t="shared" si="5"/>
        <v>-</v>
      </c>
      <c r="I58" s="195">
        <v>0.95090000000000008</v>
      </c>
      <c r="J58" s="118" t="str">
        <f t="shared" si="5"/>
        <v>-</v>
      </c>
      <c r="K58" s="195">
        <v>0.95669999999999999</v>
      </c>
      <c r="L58" s="118">
        <f t="shared" si="6"/>
        <v>6.0994846987063589E-3</v>
      </c>
      <c r="M58" s="195">
        <v>0.9587</v>
      </c>
      <c r="N58" s="118">
        <f t="shared" si="7"/>
        <v>2.0905194940943339E-3</v>
      </c>
    </row>
    <row r="59" spans="2:16" x14ac:dyDescent="0.25">
      <c r="B59" s="116" t="s">
        <v>85</v>
      </c>
      <c r="C59" s="195">
        <v>0</v>
      </c>
      <c r="D59" s="118"/>
      <c r="E59" s="195">
        <v>0</v>
      </c>
      <c r="F59" s="118" t="str">
        <f t="shared" si="5"/>
        <v>-</v>
      </c>
      <c r="G59" s="195">
        <v>0</v>
      </c>
      <c r="H59" s="118" t="str">
        <f t="shared" si="5"/>
        <v>-</v>
      </c>
      <c r="I59" s="195">
        <v>0.96950000000000003</v>
      </c>
      <c r="J59" s="118" t="str">
        <f t="shared" si="5"/>
        <v>-</v>
      </c>
      <c r="K59" s="195">
        <v>1.0078</v>
      </c>
      <c r="L59" s="118">
        <f t="shared" si="6"/>
        <v>3.9504899432697194E-2</v>
      </c>
      <c r="M59" s="195"/>
      <c r="N59" s="118"/>
    </row>
    <row r="60" spans="2:16" x14ac:dyDescent="0.25">
      <c r="B60" s="116" t="s">
        <v>87</v>
      </c>
      <c r="C60" s="195">
        <v>0.61080000000000001</v>
      </c>
      <c r="D60" s="118"/>
      <c r="E60" s="195">
        <v>0</v>
      </c>
      <c r="F60" s="118">
        <f t="shared" si="5"/>
        <v>-1</v>
      </c>
      <c r="G60" s="195">
        <v>0</v>
      </c>
      <c r="H60" s="118" t="str">
        <f t="shared" si="5"/>
        <v>-</v>
      </c>
      <c r="I60" s="195">
        <v>1.0537000000000001</v>
      </c>
      <c r="J60" s="118" t="str">
        <f t="shared" si="5"/>
        <v>-</v>
      </c>
      <c r="K60" s="195">
        <v>1.0227999999999999</v>
      </c>
      <c r="L60" s="118">
        <f t="shared" si="6"/>
        <v>-2.9325234886590223E-2</v>
      </c>
      <c r="M60" s="195"/>
      <c r="N60" s="118"/>
    </row>
    <row r="61" spans="2:16" x14ac:dyDescent="0.25">
      <c r="B61" s="116" t="s">
        <v>89</v>
      </c>
      <c r="C61" s="195">
        <v>0</v>
      </c>
      <c r="D61" s="118"/>
      <c r="E61" s="195">
        <v>0</v>
      </c>
      <c r="F61" s="118" t="str">
        <f t="shared" si="5"/>
        <v>-</v>
      </c>
      <c r="G61" s="195">
        <v>0</v>
      </c>
      <c r="H61" s="118" t="str">
        <f t="shared" si="5"/>
        <v>-</v>
      </c>
      <c r="I61" s="195">
        <v>0.89219999999999999</v>
      </c>
      <c r="J61" s="118" t="str">
        <f t="shared" si="5"/>
        <v>-</v>
      </c>
      <c r="K61" s="195">
        <v>0.87370000000000003</v>
      </c>
      <c r="L61" s="118">
        <f t="shared" si="6"/>
        <v>-2.0735261152208029E-2</v>
      </c>
      <c r="M61" s="195"/>
      <c r="N61" s="118"/>
    </row>
    <row r="62" spans="2:16" x14ac:dyDescent="0.25">
      <c r="B62" s="116" t="s">
        <v>91</v>
      </c>
      <c r="C62" s="195">
        <v>0</v>
      </c>
      <c r="D62" s="118"/>
      <c r="E62" s="195">
        <v>0</v>
      </c>
      <c r="F62" s="118" t="str">
        <f t="shared" si="5"/>
        <v>-</v>
      </c>
      <c r="G62" s="195">
        <v>0</v>
      </c>
      <c r="H62" s="118" t="str">
        <f t="shared" si="5"/>
        <v>-</v>
      </c>
      <c r="I62" s="195">
        <v>1.0177</v>
      </c>
      <c r="J62" s="118" t="str">
        <f t="shared" si="5"/>
        <v>-</v>
      </c>
      <c r="K62" s="195">
        <v>1.0761000000000001</v>
      </c>
      <c r="L62" s="118">
        <f t="shared" si="6"/>
        <v>5.7384297926697414E-2</v>
      </c>
      <c r="M62" s="195"/>
      <c r="N62" s="118"/>
    </row>
    <row r="63" spans="2:16" x14ac:dyDescent="0.25">
      <c r="B63" s="116" t="s">
        <v>93</v>
      </c>
      <c r="C63" s="195">
        <v>0</v>
      </c>
      <c r="D63" s="118"/>
      <c r="E63" s="195">
        <v>0</v>
      </c>
      <c r="F63" s="118" t="str">
        <f t="shared" si="5"/>
        <v>-</v>
      </c>
      <c r="G63" s="195">
        <v>0</v>
      </c>
      <c r="H63" s="118" t="str">
        <f t="shared" si="5"/>
        <v>-</v>
      </c>
      <c r="I63" s="195">
        <v>0.9998999999999999</v>
      </c>
      <c r="J63" s="118" t="str">
        <f t="shared" si="5"/>
        <v>-</v>
      </c>
      <c r="K63" s="195">
        <v>0.95109999999999995</v>
      </c>
      <c r="L63" s="118">
        <f t="shared" si="6"/>
        <v>-4.8804880488048763E-2</v>
      </c>
      <c r="M63" s="195"/>
      <c r="N63" s="118"/>
    </row>
    <row r="64" spans="2:16" x14ac:dyDescent="0.25">
      <c r="B64" s="116" t="s">
        <v>95</v>
      </c>
      <c r="C64" s="195">
        <v>0</v>
      </c>
      <c r="D64" s="118"/>
      <c r="E64" s="195">
        <v>0</v>
      </c>
      <c r="F64" s="118" t="str">
        <f t="shared" si="5"/>
        <v>-</v>
      </c>
      <c r="G64" s="195">
        <v>0</v>
      </c>
      <c r="H64" s="118" t="str">
        <f t="shared" si="5"/>
        <v>-</v>
      </c>
      <c r="I64" s="195">
        <v>0.90180000000000005</v>
      </c>
      <c r="J64" s="118" t="str">
        <f t="shared" si="5"/>
        <v>-</v>
      </c>
      <c r="K64" s="195">
        <v>0.91739999999999999</v>
      </c>
      <c r="L64" s="118">
        <f t="shared" si="6"/>
        <v>1.7298735861610126E-2</v>
      </c>
      <c r="M64" s="195"/>
      <c r="N64" s="118"/>
    </row>
    <row r="65" spans="2:16" ht="15.75" x14ac:dyDescent="0.25">
      <c r="B65" s="119" t="s">
        <v>32</v>
      </c>
      <c r="C65" s="197">
        <v>0</v>
      </c>
      <c r="D65" s="121">
        <v>-1</v>
      </c>
      <c r="E65" s="197">
        <v>0.62480000000000002</v>
      </c>
      <c r="F65" s="121" t="s">
        <v>250</v>
      </c>
      <c r="G65" s="197">
        <v>0.86230572081972345</v>
      </c>
      <c r="H65" s="121">
        <v>0.38013079516601067</v>
      </c>
      <c r="I65" s="197">
        <v>0.95995106478564085</v>
      </c>
      <c r="J65" s="121">
        <v>0.11323749988935927</v>
      </c>
      <c r="K65" s="197">
        <v>0.9824608507075423</v>
      </c>
      <c r="L65" s="121">
        <v>2.3448888956571823E-2</v>
      </c>
      <c r="M65" s="201"/>
      <c r="N65" s="200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198"/>
      <c r="K68" s="198"/>
      <c r="L68" s="198"/>
    </row>
    <row r="70" spans="2:16" ht="21.75" customHeight="1" thickBot="1" x14ac:dyDescent="0.3">
      <c r="B70" s="280" t="s">
        <v>309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2" t="s">
        <v>64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2:16" ht="22.5" thickTop="1" thickBot="1" x14ac:dyDescent="0.3">
      <c r="B73" s="111"/>
      <c r="C73" s="304">
        <f>C$7</f>
        <v>2020</v>
      </c>
      <c r="D73" s="319"/>
      <c r="E73" s="304">
        <f>E$7</f>
        <v>2021</v>
      </c>
      <c r="F73" s="319"/>
      <c r="G73" s="304">
        <f>G$7</f>
        <v>2022</v>
      </c>
      <c r="H73" s="319"/>
      <c r="I73" s="304">
        <f>I$7</f>
        <v>2023</v>
      </c>
      <c r="J73" s="319"/>
      <c r="K73" s="304">
        <f>K$7</f>
        <v>2024</v>
      </c>
      <c r="L73" s="319"/>
      <c r="M73" s="306">
        <v>2025</v>
      </c>
      <c r="N73" s="307"/>
    </row>
    <row r="74" spans="2:16" ht="16.5" thickTop="1" thickBot="1" x14ac:dyDescent="0.3">
      <c r="B74" s="87"/>
      <c r="C74" s="113" t="s">
        <v>71</v>
      </c>
      <c r="D74" s="114" t="str">
        <f>CONCATENATE("var ",RIGHT(C73,2),"/",RIGHT(C73-1,2))</f>
        <v>var 20/19</v>
      </c>
      <c r="E74" s="115" t="s">
        <v>71</v>
      </c>
      <c r="F74" s="114" t="str">
        <f>CONCATENATE("var ",RIGHT(E73,2),"/",RIGHT(C73,2))</f>
        <v>var 21/20</v>
      </c>
      <c r="G74" s="115" t="s">
        <v>71</v>
      </c>
      <c r="H74" s="114" t="str">
        <f>CONCATENATE("var ",RIGHT(G73,2),"/",RIGHT(E73,2))</f>
        <v>var 22/21</v>
      </c>
      <c r="I74" s="115" t="s">
        <v>71</v>
      </c>
      <c r="J74" s="114" t="str">
        <f>CONCATENATE("var ",RIGHT(I73,2),"/",RIGHT(G73,2))</f>
        <v>var 23/22</v>
      </c>
      <c r="K74" s="115" t="s">
        <v>71</v>
      </c>
      <c r="L74" s="114" t="str">
        <f>CONCATENATE("var ",RIGHT(K73,2),"/",RIGHT(I73,2))</f>
        <v>var 24/23</v>
      </c>
      <c r="M74" s="115" t="s">
        <v>71</v>
      </c>
      <c r="N74" s="114" t="str">
        <f>CONCATENATE("var ",RIGHT(M73,2),"/",RIGHT(K73,2))</f>
        <v>var 25/24</v>
      </c>
    </row>
    <row r="75" spans="2:16" x14ac:dyDescent="0.25">
      <c r="B75" s="116" t="s">
        <v>73</v>
      </c>
      <c r="C75" s="195">
        <v>0.79469999999999996</v>
      </c>
      <c r="D75" s="118"/>
      <c r="E75" s="195">
        <v>0</v>
      </c>
      <c r="F75" s="118">
        <f t="shared" ref="F75:J86" si="8">IFERROR(E75/C75-1,"-")</f>
        <v>-1</v>
      </c>
      <c r="G75" s="195">
        <v>0</v>
      </c>
      <c r="H75" s="118" t="str">
        <f t="shared" si="8"/>
        <v>-</v>
      </c>
      <c r="I75" s="195">
        <v>0.65390000000000004</v>
      </c>
      <c r="J75" s="118" t="str">
        <f t="shared" si="8"/>
        <v>-</v>
      </c>
      <c r="K75" s="195">
        <v>0.86799999999999999</v>
      </c>
      <c r="L75" s="118">
        <f t="shared" ref="L75:L86" si="9">IFERROR(K75/I75-1,"-")</f>
        <v>0.32742009481572087</v>
      </c>
      <c r="M75" s="195">
        <v>0.87609999999999999</v>
      </c>
      <c r="N75" s="118">
        <f t="shared" ref="N75:N80" si="10">IFERROR(M75/K75-1,"-")</f>
        <v>9.3317972350230871E-3</v>
      </c>
    </row>
    <row r="76" spans="2:16" x14ac:dyDescent="0.25">
      <c r="B76" s="116" t="s">
        <v>75</v>
      </c>
      <c r="C76" s="195">
        <v>0.85</v>
      </c>
      <c r="D76" s="118"/>
      <c r="E76" s="195">
        <v>0</v>
      </c>
      <c r="F76" s="118">
        <f t="shared" si="8"/>
        <v>-1</v>
      </c>
      <c r="G76" s="195">
        <v>0</v>
      </c>
      <c r="H76" s="118" t="str">
        <f t="shared" si="8"/>
        <v>-</v>
      </c>
      <c r="I76" s="195">
        <v>0.62309999999999999</v>
      </c>
      <c r="J76" s="118" t="str">
        <f t="shared" si="8"/>
        <v>-</v>
      </c>
      <c r="K76" s="195">
        <v>0.94669999999999999</v>
      </c>
      <c r="L76" s="118">
        <f t="shared" si="9"/>
        <v>0.51933878992136084</v>
      </c>
      <c r="M76" s="195">
        <v>0.86909999999999998</v>
      </c>
      <c r="N76" s="118">
        <f t="shared" si="10"/>
        <v>-8.1968944755466344E-2</v>
      </c>
    </row>
    <row r="77" spans="2:16" x14ac:dyDescent="0.25">
      <c r="B77" s="116" t="s">
        <v>77</v>
      </c>
      <c r="C77" s="195">
        <v>0.38819999999999999</v>
      </c>
      <c r="D77" s="118"/>
      <c r="E77" s="195">
        <v>0</v>
      </c>
      <c r="F77" s="118">
        <f t="shared" si="8"/>
        <v>-1</v>
      </c>
      <c r="G77" s="195">
        <v>0</v>
      </c>
      <c r="H77" s="118" t="str">
        <f t="shared" si="8"/>
        <v>-</v>
      </c>
      <c r="I77" s="195">
        <v>0.61819999999999997</v>
      </c>
      <c r="J77" s="118" t="str">
        <f t="shared" si="8"/>
        <v>-</v>
      </c>
      <c r="K77" s="195">
        <v>0.88969999999999994</v>
      </c>
      <c r="L77" s="118">
        <f t="shared" si="9"/>
        <v>0.43917825946295697</v>
      </c>
      <c r="M77" s="195">
        <v>0.73329999999999995</v>
      </c>
      <c r="N77" s="118">
        <f t="shared" si="10"/>
        <v>-0.17578959199730249</v>
      </c>
    </row>
    <row r="78" spans="2:16" x14ac:dyDescent="0.25">
      <c r="B78" s="116" t="s">
        <v>79</v>
      </c>
      <c r="C78" s="195">
        <v>0</v>
      </c>
      <c r="D78" s="118"/>
      <c r="E78" s="195">
        <v>0</v>
      </c>
      <c r="F78" s="118" t="str">
        <f t="shared" si="8"/>
        <v>-</v>
      </c>
      <c r="G78" s="195">
        <v>0</v>
      </c>
      <c r="H78" s="118" t="str">
        <f t="shared" si="8"/>
        <v>-</v>
      </c>
      <c r="I78" s="195">
        <v>0.6762999999999999</v>
      </c>
      <c r="J78" s="118" t="str">
        <f t="shared" si="8"/>
        <v>-</v>
      </c>
      <c r="K78" s="195">
        <v>0.754</v>
      </c>
      <c r="L78" s="118">
        <f t="shared" si="9"/>
        <v>0.11488984178618966</v>
      </c>
      <c r="M78" s="195">
        <v>0.75950000000000006</v>
      </c>
      <c r="N78" s="118">
        <f t="shared" si="10"/>
        <v>7.2944297082229159E-3</v>
      </c>
    </row>
    <row r="79" spans="2:16" x14ac:dyDescent="0.25">
      <c r="B79" s="116" t="s">
        <v>81</v>
      </c>
      <c r="C79" s="195">
        <v>0</v>
      </c>
      <c r="D79" s="118"/>
      <c r="E79" s="195">
        <v>0</v>
      </c>
      <c r="F79" s="118" t="str">
        <f t="shared" si="8"/>
        <v>-</v>
      </c>
      <c r="G79" s="195">
        <v>0</v>
      </c>
      <c r="H79" s="118" t="str">
        <f t="shared" si="8"/>
        <v>-</v>
      </c>
      <c r="I79" s="195">
        <v>0.8075</v>
      </c>
      <c r="J79" s="118" t="str">
        <f t="shared" si="8"/>
        <v>-</v>
      </c>
      <c r="K79" s="195">
        <v>0.93720000000000003</v>
      </c>
      <c r="L79" s="118">
        <f t="shared" si="9"/>
        <v>0.16061919504643973</v>
      </c>
      <c r="M79" s="195">
        <v>0.8015000000000001</v>
      </c>
      <c r="N79" s="118">
        <f t="shared" si="10"/>
        <v>-0.14479300042680321</v>
      </c>
    </row>
    <row r="80" spans="2:16" x14ac:dyDescent="0.25">
      <c r="B80" s="116" t="s">
        <v>83</v>
      </c>
      <c r="C80" s="195">
        <v>0</v>
      </c>
      <c r="D80" s="118"/>
      <c r="E80" s="195">
        <v>0</v>
      </c>
      <c r="F80" s="118" t="str">
        <f t="shared" si="8"/>
        <v>-</v>
      </c>
      <c r="G80" s="195">
        <v>0</v>
      </c>
      <c r="H80" s="118" t="str">
        <f t="shared" si="8"/>
        <v>-</v>
      </c>
      <c r="I80" s="195">
        <v>0.77829999999999999</v>
      </c>
      <c r="J80" s="118" t="str">
        <f t="shared" si="8"/>
        <v>-</v>
      </c>
      <c r="K80" s="195">
        <v>0.98010000000000008</v>
      </c>
      <c r="L80" s="118">
        <f t="shared" si="9"/>
        <v>0.25928305280740083</v>
      </c>
      <c r="M80" s="195">
        <v>0.80689999999999995</v>
      </c>
      <c r="N80" s="118">
        <f t="shared" si="10"/>
        <v>-0.17671666156514654</v>
      </c>
    </row>
    <row r="81" spans="2:16" x14ac:dyDescent="0.25">
      <c r="B81" s="116" t="s">
        <v>85</v>
      </c>
      <c r="C81" s="195">
        <v>0</v>
      </c>
      <c r="D81" s="118"/>
      <c r="E81" s="195">
        <v>0</v>
      </c>
      <c r="F81" s="118" t="str">
        <f t="shared" si="8"/>
        <v>-</v>
      </c>
      <c r="G81" s="195">
        <v>0</v>
      </c>
      <c r="H81" s="118" t="str">
        <f t="shared" si="8"/>
        <v>-</v>
      </c>
      <c r="I81" s="195">
        <v>0.87879999999999991</v>
      </c>
      <c r="J81" s="118" t="str">
        <f t="shared" si="8"/>
        <v>-</v>
      </c>
      <c r="K81" s="195">
        <v>0.95640000000000003</v>
      </c>
      <c r="L81" s="118">
        <f t="shared" si="9"/>
        <v>8.8302230314064811E-2</v>
      </c>
      <c r="M81" s="195"/>
      <c r="N81" s="118"/>
    </row>
    <row r="82" spans="2:16" x14ac:dyDescent="0.25">
      <c r="B82" s="116" t="s">
        <v>87</v>
      </c>
      <c r="C82" s="195">
        <v>0.36880000000000002</v>
      </c>
      <c r="D82" s="118"/>
      <c r="E82" s="195">
        <v>0</v>
      </c>
      <c r="F82" s="118">
        <f t="shared" si="8"/>
        <v>-1</v>
      </c>
      <c r="G82" s="195">
        <v>0</v>
      </c>
      <c r="H82" s="118" t="str">
        <f t="shared" si="8"/>
        <v>-</v>
      </c>
      <c r="I82" s="195">
        <v>0.90639999999999998</v>
      </c>
      <c r="J82" s="118" t="str">
        <f t="shared" si="8"/>
        <v>-</v>
      </c>
      <c r="K82" s="195">
        <v>0.94879999999999998</v>
      </c>
      <c r="L82" s="118">
        <f t="shared" si="9"/>
        <v>4.6778464254192409E-2</v>
      </c>
      <c r="M82" s="195"/>
      <c r="N82" s="118"/>
    </row>
    <row r="83" spans="2:16" x14ac:dyDescent="0.25">
      <c r="B83" s="116" t="s">
        <v>89</v>
      </c>
      <c r="C83" s="195">
        <v>0</v>
      </c>
      <c r="D83" s="118"/>
      <c r="E83" s="195">
        <v>0</v>
      </c>
      <c r="F83" s="118" t="str">
        <f t="shared" si="8"/>
        <v>-</v>
      </c>
      <c r="G83" s="195">
        <v>0</v>
      </c>
      <c r="H83" s="118" t="str">
        <f t="shared" si="8"/>
        <v>-</v>
      </c>
      <c r="I83" s="195">
        <v>0.88049999999999995</v>
      </c>
      <c r="J83" s="118" t="str">
        <f t="shared" si="8"/>
        <v>-</v>
      </c>
      <c r="K83" s="195">
        <v>0.80590000000000006</v>
      </c>
      <c r="L83" s="118">
        <f t="shared" si="9"/>
        <v>-8.4724588302100945E-2</v>
      </c>
      <c r="M83" s="195"/>
      <c r="N83" s="118"/>
    </row>
    <row r="84" spans="2:16" x14ac:dyDescent="0.25">
      <c r="B84" s="116" t="s">
        <v>91</v>
      </c>
      <c r="C84" s="195">
        <v>0</v>
      </c>
      <c r="D84" s="118"/>
      <c r="E84" s="195">
        <v>0</v>
      </c>
      <c r="F84" s="118" t="str">
        <f t="shared" si="8"/>
        <v>-</v>
      </c>
      <c r="G84" s="195">
        <v>0</v>
      </c>
      <c r="H84" s="118" t="str">
        <f t="shared" si="8"/>
        <v>-</v>
      </c>
      <c r="I84" s="195">
        <v>0.81169999999999998</v>
      </c>
      <c r="J84" s="118" t="str">
        <f t="shared" si="8"/>
        <v>-</v>
      </c>
      <c r="K84" s="195">
        <v>0.80370000000000008</v>
      </c>
      <c r="L84" s="118">
        <f t="shared" si="9"/>
        <v>-9.8558580756435976E-3</v>
      </c>
      <c r="M84" s="195"/>
      <c r="N84" s="118"/>
    </row>
    <row r="85" spans="2:16" x14ac:dyDescent="0.25">
      <c r="B85" s="116" t="s">
        <v>93</v>
      </c>
      <c r="C85" s="195">
        <v>0</v>
      </c>
      <c r="D85" s="118"/>
      <c r="E85" s="195">
        <v>0</v>
      </c>
      <c r="F85" s="118" t="str">
        <f t="shared" si="8"/>
        <v>-</v>
      </c>
      <c r="G85" s="195">
        <v>0</v>
      </c>
      <c r="H85" s="118" t="str">
        <f t="shared" si="8"/>
        <v>-</v>
      </c>
      <c r="I85" s="195">
        <v>0.77670000000000006</v>
      </c>
      <c r="J85" s="118" t="str">
        <f t="shared" si="8"/>
        <v>-</v>
      </c>
      <c r="K85" s="195">
        <v>0.82819999999999994</v>
      </c>
      <c r="L85" s="118">
        <f t="shared" si="9"/>
        <v>6.6306167117290871E-2</v>
      </c>
      <c r="M85" s="195"/>
      <c r="N85" s="118"/>
    </row>
    <row r="86" spans="2:16" x14ac:dyDescent="0.25">
      <c r="B86" s="116" t="s">
        <v>95</v>
      </c>
      <c r="C86" s="195">
        <v>0</v>
      </c>
      <c r="D86" s="118"/>
      <c r="E86" s="195">
        <v>0</v>
      </c>
      <c r="F86" s="118" t="str">
        <f t="shared" si="8"/>
        <v>-</v>
      </c>
      <c r="G86" s="195">
        <v>0</v>
      </c>
      <c r="H86" s="118" t="str">
        <f t="shared" si="8"/>
        <v>-</v>
      </c>
      <c r="I86" s="195">
        <v>0.7591</v>
      </c>
      <c r="J86" s="118" t="str">
        <f t="shared" si="8"/>
        <v>-</v>
      </c>
      <c r="K86" s="195">
        <v>0.76069999999999993</v>
      </c>
      <c r="L86" s="118">
        <f t="shared" si="9"/>
        <v>2.1077591885125813E-3</v>
      </c>
      <c r="M86" s="195"/>
      <c r="N86" s="118"/>
    </row>
    <row r="87" spans="2:16" ht="15.75" x14ac:dyDescent="0.25">
      <c r="B87" s="119" t="s">
        <v>32</v>
      </c>
      <c r="C87" s="197">
        <v>0</v>
      </c>
      <c r="D87" s="121">
        <v>-1</v>
      </c>
      <c r="E87" s="197">
        <v>0.59250000000000003</v>
      </c>
      <c r="F87" s="121" t="s">
        <v>250</v>
      </c>
      <c r="G87" s="197">
        <v>0.80182500000000001</v>
      </c>
      <c r="H87" s="121">
        <v>0.35329113924050626</v>
      </c>
      <c r="I87" s="197">
        <v>0.76420833333333338</v>
      </c>
      <c r="J87" s="121">
        <v>-4.691381120152982E-2</v>
      </c>
      <c r="K87" s="197">
        <f>IFERROR(AVERAGE(K75:K86),"-")</f>
        <v>0.8732833333333333</v>
      </c>
      <c r="L87" s="121">
        <v>0.14122220300643629</v>
      </c>
      <c r="M87" s="199"/>
      <c r="N87" s="200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0" t="s">
        <v>310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P92" s="1" t="s">
        <v>161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162</v>
      </c>
    </row>
    <row r="94" spans="2:16" ht="22.5" thickTop="1" thickBot="1" x14ac:dyDescent="0.3">
      <c r="B94" s="111"/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2:16" ht="22.5" thickTop="1" thickBot="1" x14ac:dyDescent="0.3">
      <c r="B95" s="111"/>
      <c r="C95" s="304">
        <f>C$7</f>
        <v>2020</v>
      </c>
      <c r="D95" s="319"/>
      <c r="E95" s="304">
        <f>E$7</f>
        <v>2021</v>
      </c>
      <c r="F95" s="319"/>
      <c r="G95" s="304">
        <f>G$7</f>
        <v>2022</v>
      </c>
      <c r="H95" s="319"/>
      <c r="I95" s="304">
        <f>I$7</f>
        <v>2023</v>
      </c>
      <c r="J95" s="319"/>
      <c r="K95" s="304">
        <f>K$7</f>
        <v>2024</v>
      </c>
      <c r="L95" s="319"/>
      <c r="M95" s="306">
        <v>2025</v>
      </c>
      <c r="N95" s="307"/>
    </row>
    <row r="96" spans="2:16" ht="16.5" thickTop="1" thickBot="1" x14ac:dyDescent="0.3">
      <c r="B96" s="87"/>
      <c r="C96" s="113" t="s">
        <v>71</v>
      </c>
      <c r="D96" s="114" t="str">
        <f>CONCATENATE("var ",RIGHT(C95,2),"/",RIGHT(C95-1,2))</f>
        <v>var 20/19</v>
      </c>
      <c r="E96" s="115" t="s">
        <v>71</v>
      </c>
      <c r="F96" s="114" t="str">
        <f>CONCATENATE("var ",RIGHT(E95,2),"/",RIGHT(C95,2))</f>
        <v>var 21/20</v>
      </c>
      <c r="G96" s="115" t="s">
        <v>71</v>
      </c>
      <c r="H96" s="114" t="str">
        <f>CONCATENATE("var ",RIGHT(G95,2),"/",RIGHT(E95,2))</f>
        <v>var 22/21</v>
      </c>
      <c r="I96" s="115" t="s">
        <v>71</v>
      </c>
      <c r="J96" s="114" t="str">
        <f>CONCATENATE("var ",RIGHT(I95,2),"/",RIGHT(G95,2))</f>
        <v>var 23/22</v>
      </c>
      <c r="K96" s="115" t="s">
        <v>71</v>
      </c>
      <c r="L96" s="114" t="str">
        <f>CONCATENATE("var ",RIGHT(K95,2),"/",RIGHT(I95,2))</f>
        <v>var 24/23</v>
      </c>
      <c r="M96" s="115" t="s">
        <v>71</v>
      </c>
      <c r="N96" s="114" t="str">
        <f>CONCATENATE("var ",RIGHT(M95,2),"/",RIGHT(K95,2))</f>
        <v>var 25/24</v>
      </c>
    </row>
    <row r="97" spans="2:14" x14ac:dyDescent="0.25">
      <c r="B97" s="116" t="s">
        <v>73</v>
      </c>
      <c r="C97" s="195">
        <v>0.56869999999999998</v>
      </c>
      <c r="D97" s="118"/>
      <c r="E97" s="195">
        <v>6.0400000000000002E-2</v>
      </c>
      <c r="F97" s="118">
        <f t="shared" ref="F97:J108" si="11">IFERROR(E97/C97-1,"-")</f>
        <v>-0.89379286091084931</v>
      </c>
      <c r="G97" s="195">
        <v>0.47100000000000003</v>
      </c>
      <c r="H97" s="118">
        <f t="shared" si="11"/>
        <v>6.798013245033113</v>
      </c>
      <c r="I97" s="195">
        <v>0.5706</v>
      </c>
      <c r="J97" s="118">
        <f t="shared" si="11"/>
        <v>0.2114649681528662</v>
      </c>
      <c r="K97" s="195">
        <v>0.60470000000000002</v>
      </c>
      <c r="L97" s="118">
        <f t="shared" ref="L97:L108" si="12">IFERROR(K97/I97-1,"-")</f>
        <v>5.9761654398878372E-2</v>
      </c>
      <c r="M97" s="195">
        <v>0.58520000000000005</v>
      </c>
      <c r="N97" s="118">
        <f t="shared" ref="N97:N102" si="13">IFERROR(M97/K97-1,"-")</f>
        <v>-3.2247395402678958E-2</v>
      </c>
    </row>
    <row r="98" spans="2:14" x14ac:dyDescent="0.25">
      <c r="B98" s="116" t="s">
        <v>75</v>
      </c>
      <c r="C98" s="195">
        <v>0.55230000000000001</v>
      </c>
      <c r="D98" s="118"/>
      <c r="E98" s="195">
        <v>8.09E-2</v>
      </c>
      <c r="F98" s="118">
        <f t="shared" si="11"/>
        <v>-0.85352163679159876</v>
      </c>
      <c r="G98" s="195">
        <v>0.57269999999999999</v>
      </c>
      <c r="H98" s="118">
        <f t="shared" si="11"/>
        <v>6.079110012360939</v>
      </c>
      <c r="I98" s="195">
        <v>0.60880000000000001</v>
      </c>
      <c r="J98" s="118">
        <f t="shared" si="11"/>
        <v>6.3034747686397719E-2</v>
      </c>
      <c r="K98" s="195">
        <v>0.53410000000000002</v>
      </c>
      <c r="L98" s="118">
        <f t="shared" si="12"/>
        <v>-0.12270039421813406</v>
      </c>
      <c r="M98" s="195">
        <v>0.63429999999999997</v>
      </c>
      <c r="N98" s="118">
        <f t="shared" si="13"/>
        <v>0.18760531735630015</v>
      </c>
    </row>
    <row r="99" spans="2:14" x14ac:dyDescent="0.25">
      <c r="B99" s="116" t="s">
        <v>77</v>
      </c>
      <c r="C99" s="195">
        <v>0.3044</v>
      </c>
      <c r="D99" s="118"/>
      <c r="E99" s="195">
        <v>0.1027</v>
      </c>
      <c r="F99" s="118">
        <f t="shared" si="11"/>
        <v>-0.66261498028909327</v>
      </c>
      <c r="G99" s="195">
        <v>0.53579999999999994</v>
      </c>
      <c r="H99" s="118">
        <f t="shared" si="11"/>
        <v>4.21713729308666</v>
      </c>
      <c r="I99" s="195">
        <v>0.56409999999999993</v>
      </c>
      <c r="J99" s="118">
        <f t="shared" si="11"/>
        <v>5.2818215752146402E-2</v>
      </c>
      <c r="K99" s="195">
        <v>0.60250000000000004</v>
      </c>
      <c r="L99" s="118">
        <f t="shared" si="12"/>
        <v>6.8073036695621481E-2</v>
      </c>
      <c r="M99" s="195">
        <v>0.59760000000000002</v>
      </c>
      <c r="N99" s="118">
        <f t="shared" si="13"/>
        <v>-8.1327800829875674E-3</v>
      </c>
    </row>
    <row r="100" spans="2:14" x14ac:dyDescent="0.25">
      <c r="B100" s="116" t="s">
        <v>79</v>
      </c>
      <c r="C100" s="195">
        <v>0</v>
      </c>
      <c r="D100" s="118"/>
      <c r="E100" s="195">
        <v>0.13159999999999999</v>
      </c>
      <c r="F100" s="118" t="str">
        <f t="shared" si="11"/>
        <v>-</v>
      </c>
      <c r="G100" s="195">
        <v>0.45890000000000003</v>
      </c>
      <c r="H100" s="118">
        <f t="shared" si="11"/>
        <v>2.4870820668693012</v>
      </c>
      <c r="I100" s="195">
        <v>0.49159999999999998</v>
      </c>
      <c r="J100" s="118">
        <f t="shared" si="11"/>
        <v>7.1257354543473372E-2</v>
      </c>
      <c r="K100" s="195">
        <v>0.47450000000000003</v>
      </c>
      <c r="L100" s="118">
        <f t="shared" si="12"/>
        <v>-3.4784377542717571E-2</v>
      </c>
      <c r="M100" s="195">
        <v>0.55149999999999999</v>
      </c>
      <c r="N100" s="118">
        <f t="shared" si="13"/>
        <v>0.16227608008429906</v>
      </c>
    </row>
    <row r="101" spans="2:14" x14ac:dyDescent="0.25">
      <c r="B101" s="116" t="s">
        <v>81</v>
      </c>
      <c r="C101" s="195">
        <v>0</v>
      </c>
      <c r="D101" s="118"/>
      <c r="E101" s="195">
        <v>0.13250000000000001</v>
      </c>
      <c r="F101" s="118" t="str">
        <f t="shared" si="11"/>
        <v>-</v>
      </c>
      <c r="G101" s="195">
        <v>0.2661</v>
      </c>
      <c r="H101" s="118">
        <f t="shared" si="11"/>
        <v>1.0083018867924527</v>
      </c>
      <c r="I101" s="195">
        <v>0.35649999999999998</v>
      </c>
      <c r="J101" s="118">
        <f t="shared" si="11"/>
        <v>0.3397219090567456</v>
      </c>
      <c r="K101" s="195">
        <v>0.4093</v>
      </c>
      <c r="L101" s="118">
        <f t="shared" si="12"/>
        <v>0.14810659186535768</v>
      </c>
      <c r="M101" s="195">
        <v>0.41439999999999999</v>
      </c>
      <c r="N101" s="118">
        <f t="shared" si="13"/>
        <v>1.2460298069875364E-2</v>
      </c>
    </row>
    <row r="102" spans="2:14" x14ac:dyDescent="0.25">
      <c r="B102" s="116" t="s">
        <v>83</v>
      </c>
      <c r="C102" s="195">
        <v>0</v>
      </c>
      <c r="D102" s="118"/>
      <c r="E102" s="195">
        <v>0.14460000000000001</v>
      </c>
      <c r="F102" s="118" t="str">
        <f t="shared" si="11"/>
        <v>-</v>
      </c>
      <c r="G102" s="195">
        <v>0.32020000000000004</v>
      </c>
      <c r="H102" s="118">
        <f t="shared" si="11"/>
        <v>1.2143845089903182</v>
      </c>
      <c r="I102" s="195">
        <v>0.38009999999999999</v>
      </c>
      <c r="J102" s="118">
        <f t="shared" si="11"/>
        <v>0.1870705808869455</v>
      </c>
      <c r="K102" s="195">
        <v>0.39950000000000002</v>
      </c>
      <c r="L102" s="118">
        <f t="shared" si="12"/>
        <v>5.1039200210470925E-2</v>
      </c>
      <c r="M102" s="195">
        <v>0.46299999999999997</v>
      </c>
      <c r="N102" s="118">
        <f t="shared" si="13"/>
        <v>0.15894868585732147</v>
      </c>
    </row>
    <row r="103" spans="2:14" x14ac:dyDescent="0.25">
      <c r="B103" s="116" t="s">
        <v>85</v>
      </c>
      <c r="C103" s="195">
        <v>0</v>
      </c>
      <c r="D103" s="118"/>
      <c r="E103" s="195">
        <v>0.22769999999999999</v>
      </c>
      <c r="F103" s="118" t="str">
        <f t="shared" si="11"/>
        <v>-</v>
      </c>
      <c r="G103" s="195">
        <v>0.44600000000000001</v>
      </c>
      <c r="H103" s="118">
        <f t="shared" si="11"/>
        <v>0.95871761089152407</v>
      </c>
      <c r="I103" s="195">
        <v>0.51519999999999999</v>
      </c>
      <c r="J103" s="118">
        <f t="shared" si="11"/>
        <v>0.15515695067264579</v>
      </c>
      <c r="K103" s="195">
        <v>0.52290000000000003</v>
      </c>
      <c r="L103" s="118">
        <f t="shared" si="12"/>
        <v>1.4945652173913082E-2</v>
      </c>
      <c r="M103" s="195"/>
      <c r="N103" s="118"/>
    </row>
    <row r="104" spans="2:14" x14ac:dyDescent="0.25">
      <c r="B104" s="116" t="s">
        <v>87</v>
      </c>
      <c r="C104" s="195">
        <v>0.21350000000000002</v>
      </c>
      <c r="D104" s="118"/>
      <c r="E104" s="195">
        <v>0.29410000000000003</v>
      </c>
      <c r="F104" s="118">
        <f t="shared" si="11"/>
        <v>0.37751756440281037</v>
      </c>
      <c r="G104" s="195">
        <v>0.53369999999999995</v>
      </c>
      <c r="H104" s="118">
        <f t="shared" si="11"/>
        <v>0.81468888133287964</v>
      </c>
      <c r="I104" s="195">
        <v>0.61020000000000008</v>
      </c>
      <c r="J104" s="118">
        <f t="shared" si="11"/>
        <v>0.14333895446880285</v>
      </c>
      <c r="K104" s="195">
        <v>0.60580000000000001</v>
      </c>
      <c r="L104" s="118">
        <f t="shared" si="12"/>
        <v>-7.2107505735825583E-3</v>
      </c>
      <c r="M104" s="195"/>
      <c r="N104" s="118"/>
    </row>
    <row r="105" spans="2:14" x14ac:dyDescent="0.25">
      <c r="B105" s="116" t="s">
        <v>89</v>
      </c>
      <c r="C105" s="195">
        <v>0.11220000000000001</v>
      </c>
      <c r="D105" s="118"/>
      <c r="E105" s="195">
        <v>0.23929999999999998</v>
      </c>
      <c r="F105" s="118">
        <f t="shared" si="11"/>
        <v>1.1327985739750441</v>
      </c>
      <c r="G105" s="195">
        <v>0.38539999999999996</v>
      </c>
      <c r="H105" s="118">
        <f t="shared" si="11"/>
        <v>0.61053071458420383</v>
      </c>
      <c r="I105" s="195">
        <v>0.48009999999999997</v>
      </c>
      <c r="J105" s="118">
        <f t="shared" si="11"/>
        <v>0.24571873378308262</v>
      </c>
      <c r="K105" s="195">
        <v>0.4698</v>
      </c>
      <c r="L105" s="118">
        <f t="shared" si="12"/>
        <v>-2.1453863778379434E-2</v>
      </c>
      <c r="M105" s="195"/>
      <c r="N105" s="118"/>
    </row>
    <row r="106" spans="2:14" x14ac:dyDescent="0.25">
      <c r="B106" s="116" t="s">
        <v>91</v>
      </c>
      <c r="C106" s="195">
        <v>0.08</v>
      </c>
      <c r="D106" s="118"/>
      <c r="E106" s="195">
        <v>0.3931</v>
      </c>
      <c r="F106" s="118">
        <f t="shared" si="11"/>
        <v>3.9137500000000003</v>
      </c>
      <c r="G106" s="195">
        <v>0.45100000000000001</v>
      </c>
      <c r="H106" s="118">
        <f t="shared" si="11"/>
        <v>0.14729076570847122</v>
      </c>
      <c r="I106" s="195">
        <v>0.53380000000000005</v>
      </c>
      <c r="J106" s="118">
        <f t="shared" si="11"/>
        <v>0.1835920177383592</v>
      </c>
      <c r="K106" s="195">
        <v>0.54510000000000003</v>
      </c>
      <c r="L106" s="118">
        <f t="shared" si="12"/>
        <v>2.1168977144998102E-2</v>
      </c>
      <c r="M106" s="195"/>
      <c r="N106" s="118"/>
    </row>
    <row r="107" spans="2:14" x14ac:dyDescent="0.25">
      <c r="B107" s="116" t="s">
        <v>93</v>
      </c>
      <c r="C107" s="195">
        <v>8.9700000000000002E-2</v>
      </c>
      <c r="D107" s="118"/>
      <c r="E107" s="195">
        <v>0.46700000000000003</v>
      </c>
      <c r="F107" s="118">
        <f t="shared" si="11"/>
        <v>4.2062430323299891</v>
      </c>
      <c r="G107" s="195">
        <v>0.57030000000000003</v>
      </c>
      <c r="H107" s="118">
        <f t="shared" si="11"/>
        <v>0.22119914346895064</v>
      </c>
      <c r="I107" s="195">
        <v>0.57950000000000002</v>
      </c>
      <c r="J107" s="118">
        <f t="shared" si="11"/>
        <v>1.6131860424338118E-2</v>
      </c>
      <c r="K107" s="195">
        <v>0.59079999999999999</v>
      </c>
      <c r="L107" s="118">
        <f t="shared" si="12"/>
        <v>1.9499568593615235E-2</v>
      </c>
      <c r="M107" s="195"/>
      <c r="N107" s="118"/>
    </row>
    <row r="108" spans="2:14" x14ac:dyDescent="0.25">
      <c r="B108" s="116" t="s">
        <v>95</v>
      </c>
      <c r="C108" s="195">
        <v>0.10249999999999999</v>
      </c>
      <c r="D108" s="118"/>
      <c r="E108" s="195">
        <v>0.48759999999999998</v>
      </c>
      <c r="F108" s="118">
        <f t="shared" si="11"/>
        <v>3.7570731707317071</v>
      </c>
      <c r="G108" s="195">
        <v>0.55159999999999998</v>
      </c>
      <c r="H108" s="118">
        <f t="shared" si="11"/>
        <v>0.13125512715340437</v>
      </c>
      <c r="I108" s="195">
        <v>0.58860000000000001</v>
      </c>
      <c r="J108" s="118">
        <f t="shared" si="11"/>
        <v>6.7077592458303137E-2</v>
      </c>
      <c r="K108" s="195">
        <v>0.56399999999999995</v>
      </c>
      <c r="L108" s="118">
        <f t="shared" si="12"/>
        <v>-4.1794087665647406E-2</v>
      </c>
      <c r="M108" s="195"/>
      <c r="N108" s="118"/>
    </row>
    <row r="109" spans="2:14" ht="15.75" x14ac:dyDescent="0.25">
      <c r="B109" s="119" t="s">
        <v>32</v>
      </c>
      <c r="C109" s="202">
        <v>0.28499999999999998</v>
      </c>
      <c r="D109" s="121">
        <v>-0.46748878923766823</v>
      </c>
      <c r="E109" s="202">
        <v>0.23810000000000001</v>
      </c>
      <c r="F109" s="121">
        <v>-0.1645614035087718</v>
      </c>
      <c r="G109" s="202">
        <v>0.46300000000000002</v>
      </c>
      <c r="H109" s="121">
        <v>0.94456110877782451</v>
      </c>
      <c r="I109" s="202">
        <v>0.52325833333333349</v>
      </c>
      <c r="J109" s="121">
        <v>0.13014758819294481</v>
      </c>
      <c r="K109" s="197">
        <f>IFERROR(AVERAGE(K97:K108),"-")</f>
        <v>0.5269166666666667</v>
      </c>
      <c r="L109" s="121">
        <v>7.5228665351743107E-3</v>
      </c>
      <c r="M109" s="202"/>
      <c r="N109" s="121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98"/>
      <c r="K112" s="198"/>
      <c r="L112" s="198"/>
    </row>
  </sheetData>
  <mergeCells count="41">
    <mergeCell ref="M29:N29"/>
    <mergeCell ref="M51:N51"/>
    <mergeCell ref="M73:N73"/>
    <mergeCell ref="M95:N95"/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9889-A360-4E59-A80D-6D16F8FA93E7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1666-E71B-408E-87E2-600CB442F9B2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80" t="s">
        <v>164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P5" s="280" t="s">
        <v>165</v>
      </c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D5" s="280" t="s">
        <v>166</v>
      </c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143"/>
      <c r="AV5" s="143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4" t="s">
        <v>264</v>
      </c>
      <c r="D7" s="204" t="s">
        <v>265</v>
      </c>
      <c r="E7" s="204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4" t="s">
        <v>226</v>
      </c>
      <c r="J7" s="205" t="s">
        <v>227</v>
      </c>
      <c r="K7" s="205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4" t="s">
        <v>264</v>
      </c>
      <c r="R7" s="205" t="s">
        <v>265</v>
      </c>
      <c r="S7" s="205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4" t="s">
        <v>226</v>
      </c>
      <c r="X7" s="204" t="s">
        <v>227</v>
      </c>
      <c r="Y7" s="204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4" t="s">
        <v>264</v>
      </c>
      <c r="AF7" s="205" t="s">
        <v>265</v>
      </c>
      <c r="AG7" s="205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226</v>
      </c>
      <c r="AN7" s="205" t="s">
        <v>227</v>
      </c>
      <c r="AO7" s="205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45</v>
      </c>
      <c r="C8" s="209">
        <v>88.170299717778292</v>
      </c>
      <c r="D8" s="210">
        <v>103.30240145428506</v>
      </c>
      <c r="E8" s="210">
        <v>109.01802178056315</v>
      </c>
      <c r="F8" s="211">
        <v>121.33314990732903</v>
      </c>
      <c r="G8" s="210">
        <v>129.74984519207322</v>
      </c>
      <c r="H8" s="133">
        <f>G8/F8-1</f>
        <v>6.9368472599389719E-2</v>
      </c>
      <c r="I8" s="209">
        <v>84.78</v>
      </c>
      <c r="J8" s="212">
        <v>91.84</v>
      </c>
      <c r="K8" s="212">
        <v>96.36</v>
      </c>
      <c r="L8" s="212">
        <v>102.74</v>
      </c>
      <c r="M8" s="212">
        <v>110.43</v>
      </c>
      <c r="N8" s="133">
        <f t="shared" ref="N8:N18" si="0">M8/L8-1</f>
        <v>7.4849133735643392E-2</v>
      </c>
      <c r="P8" s="208" t="s">
        <v>45</v>
      </c>
      <c r="Q8" s="209">
        <v>25.592201716222139</v>
      </c>
      <c r="R8" s="211">
        <v>74.674627584102581</v>
      </c>
      <c r="S8" s="211">
        <v>88.097104392548786</v>
      </c>
      <c r="T8" s="211">
        <v>100.76305205179261</v>
      </c>
      <c r="U8" s="211">
        <v>106.80173966572626</v>
      </c>
      <c r="V8" s="133">
        <f t="shared" ref="V8:V18" si="1">U8/T8-1</f>
        <v>5.9929582232480794E-2</v>
      </c>
      <c r="W8" s="209">
        <v>28.85</v>
      </c>
      <c r="X8" s="212">
        <v>66.599999999999994</v>
      </c>
      <c r="Y8" s="212">
        <v>73.930000000000007</v>
      </c>
      <c r="Z8" s="212">
        <v>80.430000000000007</v>
      </c>
      <c r="AA8" s="212">
        <v>87.95</v>
      </c>
      <c r="AB8" s="133">
        <f t="shared" ref="AB8:AB18" si="2">AA8/Z8-1</f>
        <v>9.3497451199801018E-2</v>
      </c>
      <c r="AD8" s="67" t="s">
        <v>45</v>
      </c>
      <c r="AE8" s="213">
        <v>102414599.43000001</v>
      </c>
      <c r="AF8" s="132">
        <v>693903416.16999984</v>
      </c>
      <c r="AG8" s="132">
        <v>842303158.99000001</v>
      </c>
      <c r="AH8" s="132">
        <v>973842751.17000008</v>
      </c>
      <c r="AI8" s="132">
        <v>1018934968.5399998</v>
      </c>
      <c r="AJ8" s="133">
        <f t="shared" ref="AJ8:AJ18" si="3">AI8/AH8-1</f>
        <v>4.6303386574295224E-2</v>
      </c>
      <c r="AK8" s="132">
        <f t="shared" ref="AK8:AK18" si="4">AI8-AH8</f>
        <v>45092217.369999766</v>
      </c>
      <c r="AL8" s="134">
        <f t="shared" ref="AL8:AL18" si="5">AI8/AI$8</f>
        <v>1</v>
      </c>
      <c r="AM8" s="214">
        <v>26576630.170000002</v>
      </c>
      <c r="AN8" s="215">
        <v>104515188.78</v>
      </c>
      <c r="AO8" s="215">
        <v>115764505.8</v>
      </c>
      <c r="AP8" s="215">
        <v>127826393.23</v>
      </c>
      <c r="AQ8" s="215">
        <v>137162383.41</v>
      </c>
      <c r="AR8" s="133">
        <f t="shared" ref="AR8:AR18" si="6">AQ8/AP8-1</f>
        <v>7.3036482874093256E-2</v>
      </c>
      <c r="AS8" s="132">
        <f t="shared" ref="AS8:AS18" si="7">AQ8-AP8</f>
        <v>9335990.1799999923</v>
      </c>
      <c r="AT8" s="133">
        <f t="shared" ref="AT8:AT18" si="8">AQ8/AM8-1</f>
        <v>4.1610148665435558</v>
      </c>
      <c r="AU8" s="132">
        <f t="shared" ref="AU8:AU18" si="9">AQ8-AM8</f>
        <v>110585753.23999999</v>
      </c>
      <c r="AV8" s="134">
        <f t="shared" ref="AV8:AV18" si="10">AQ8/AQ$8</f>
        <v>1</v>
      </c>
    </row>
    <row r="9" spans="2:48" x14ac:dyDescent="0.25">
      <c r="B9" s="15" t="s">
        <v>46</v>
      </c>
      <c r="C9" s="216">
        <v>116.79915879756359</v>
      </c>
      <c r="D9" s="217">
        <v>128.16968230621981</v>
      </c>
      <c r="E9" s="217">
        <v>133.9504987964448</v>
      </c>
      <c r="F9" s="217">
        <v>148.00625670905251</v>
      </c>
      <c r="G9" s="217">
        <v>156.82466524486964</v>
      </c>
      <c r="H9" s="76">
        <f>G9/F9-1</f>
        <v>5.9581322654164381E-2</v>
      </c>
      <c r="I9" s="216">
        <v>109.86</v>
      </c>
      <c r="J9" s="217">
        <v>108.9</v>
      </c>
      <c r="K9" s="217">
        <v>112.49</v>
      </c>
      <c r="L9" s="217">
        <v>119.26</v>
      </c>
      <c r="M9" s="217">
        <v>126.95</v>
      </c>
      <c r="N9" s="76">
        <f t="shared" si="0"/>
        <v>6.4480965956733138E-2</v>
      </c>
      <c r="P9" s="15" t="s">
        <v>46</v>
      </c>
      <c r="Q9" s="216">
        <v>34.813065255223663</v>
      </c>
      <c r="R9" s="217">
        <v>100.38866208640722</v>
      </c>
      <c r="S9" s="217">
        <v>113.81372001310794</v>
      </c>
      <c r="T9" s="217">
        <v>126.61317857187616</v>
      </c>
      <c r="U9" s="217">
        <v>133.99122886987229</v>
      </c>
      <c r="V9" s="76">
        <f t="shared" si="1"/>
        <v>5.8272372443503029E-2</v>
      </c>
      <c r="W9" s="216">
        <v>35.590000000000003</v>
      </c>
      <c r="X9" s="217">
        <v>87.91</v>
      </c>
      <c r="Y9" s="217">
        <v>91.44</v>
      </c>
      <c r="Z9" s="217">
        <v>96.77</v>
      </c>
      <c r="AA9" s="217">
        <v>104.28</v>
      </c>
      <c r="AB9" s="76">
        <f t="shared" si="2"/>
        <v>7.7606696290172694E-2</v>
      </c>
      <c r="AD9" s="15" t="s">
        <v>46</v>
      </c>
      <c r="AE9" s="218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19">
        <v>13811598.32</v>
      </c>
      <c r="AN9" s="220">
        <v>50518902.770000003</v>
      </c>
      <c r="AO9" s="220">
        <v>53856748.710000001</v>
      </c>
      <c r="AP9" s="220">
        <v>57107925.619999997</v>
      </c>
      <c r="AQ9" s="220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6">
        <v>70.363907918346442</v>
      </c>
      <c r="D10" s="217">
        <v>90.186274774165184</v>
      </c>
      <c r="E10" s="217">
        <v>97.435368027940271</v>
      </c>
      <c r="F10" s="217">
        <v>110.80486293822659</v>
      </c>
      <c r="G10" s="217">
        <v>121.5628190164777</v>
      </c>
      <c r="H10" s="76">
        <f>G10/F10-1</f>
        <v>9.7089205229635489E-2</v>
      </c>
      <c r="I10" s="216">
        <v>75.25</v>
      </c>
      <c r="J10" s="217">
        <v>82.37</v>
      </c>
      <c r="K10" s="217">
        <v>85.86</v>
      </c>
      <c r="L10" s="217">
        <v>95.05</v>
      </c>
      <c r="M10" s="217">
        <v>109.41</v>
      </c>
      <c r="N10" s="76">
        <f t="shared" si="0"/>
        <v>0.15107837980010519</v>
      </c>
      <c r="P10" s="19" t="s">
        <v>47</v>
      </c>
      <c r="Q10" s="216">
        <v>15.504874326042231</v>
      </c>
      <c r="R10" s="217">
        <v>64.492185477197467</v>
      </c>
      <c r="S10" s="217">
        <v>79.023903014834957</v>
      </c>
      <c r="T10" s="217">
        <v>93.057468059099534</v>
      </c>
      <c r="U10" s="217">
        <v>99.148455774094288</v>
      </c>
      <c r="V10" s="76">
        <f t="shared" si="1"/>
        <v>6.5454045140433514E-2</v>
      </c>
      <c r="W10" s="216">
        <v>20.54</v>
      </c>
      <c r="X10" s="217">
        <v>56.58</v>
      </c>
      <c r="Y10" s="217">
        <v>66.78</v>
      </c>
      <c r="Z10" s="217">
        <v>77.98</v>
      </c>
      <c r="AA10" s="217">
        <v>88.08</v>
      </c>
      <c r="AB10" s="76">
        <f t="shared" si="2"/>
        <v>0.12952038984354952</v>
      </c>
      <c r="AD10" s="19" t="s">
        <v>47</v>
      </c>
      <c r="AE10" s="218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19">
        <v>4243374.21</v>
      </c>
      <c r="AN10" s="220">
        <v>25427736.440000001</v>
      </c>
      <c r="AO10" s="220">
        <v>28251913.699999999</v>
      </c>
      <c r="AP10" s="220">
        <v>33085419.030000001</v>
      </c>
      <c r="AQ10" s="220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6">
        <v>54.631535318542078</v>
      </c>
      <c r="D11" s="217">
        <v>69.221944341059583</v>
      </c>
      <c r="E11" s="217">
        <v>77.390865272066776</v>
      </c>
      <c r="F11" s="217">
        <v>83.168905820996486</v>
      </c>
      <c r="G11" s="217">
        <v>100.59393339934179</v>
      </c>
      <c r="H11" s="76">
        <f>G11/F11-1</f>
        <v>0.20951372879485763</v>
      </c>
      <c r="I11" s="216">
        <v>55.36</v>
      </c>
      <c r="J11" s="217">
        <v>70.209999999999994</v>
      </c>
      <c r="K11" s="217">
        <v>72.040000000000006</v>
      </c>
      <c r="L11" s="217">
        <v>63.51</v>
      </c>
      <c r="M11" s="217">
        <v>84.57</v>
      </c>
      <c r="N11" s="76">
        <f t="shared" si="0"/>
        <v>0.33160132262635789</v>
      </c>
      <c r="P11" s="19" t="s">
        <v>48</v>
      </c>
      <c r="Q11" s="216">
        <v>19.46281396587943</v>
      </c>
      <c r="R11" s="217">
        <v>48.249262525145575</v>
      </c>
      <c r="S11" s="217">
        <v>51.596633203900886</v>
      </c>
      <c r="T11" s="217">
        <v>60.101014809836897</v>
      </c>
      <c r="U11" s="217">
        <v>67.609231601192363</v>
      </c>
      <c r="V11" s="76">
        <f t="shared" si="1"/>
        <v>0.12492662253893538</v>
      </c>
      <c r="W11" s="216">
        <v>20.21</v>
      </c>
      <c r="X11" s="217">
        <v>42.36</v>
      </c>
      <c r="Y11" s="217">
        <v>34.99</v>
      </c>
      <c r="Z11" s="217">
        <v>41.32</v>
      </c>
      <c r="AA11" s="217">
        <v>51.65</v>
      </c>
      <c r="AB11" s="76">
        <f t="shared" si="2"/>
        <v>0.25</v>
      </c>
      <c r="AD11" s="19" t="s">
        <v>48</v>
      </c>
      <c r="AE11" s="218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19">
        <v>235252.28</v>
      </c>
      <c r="AN11" s="220">
        <v>521022.8</v>
      </c>
      <c r="AO11" s="220">
        <v>472382.11</v>
      </c>
      <c r="AP11" s="220">
        <v>466124.03</v>
      </c>
      <c r="AQ11" s="220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6">
        <v>153.1123081362947</v>
      </c>
      <c r="D12" s="217">
        <v>231.92065189955579</v>
      </c>
      <c r="E12" s="217">
        <v>176.14952506564174</v>
      </c>
      <c r="F12" s="217">
        <v>192.70239433655183</v>
      </c>
      <c r="G12" s="217">
        <v>207.258966031477</v>
      </c>
      <c r="H12" s="76">
        <f t="shared" ref="H12:H18" si="11">G12/F12-1</f>
        <v>7.5539132479601312E-2</v>
      </c>
      <c r="I12" s="216">
        <v>139.72999999999999</v>
      </c>
      <c r="J12" s="217">
        <v>207.23</v>
      </c>
      <c r="K12" s="217">
        <v>234.27</v>
      </c>
      <c r="L12" s="217">
        <v>175.2</v>
      </c>
      <c r="M12" s="217">
        <v>156.80000000000001</v>
      </c>
      <c r="N12" s="76">
        <f t="shared" si="0"/>
        <v>-0.10502283105022814</v>
      </c>
      <c r="P12" s="19" t="s">
        <v>49</v>
      </c>
      <c r="Q12" s="216">
        <v>33.116282639598495</v>
      </c>
      <c r="R12" s="217">
        <v>114.31554273131576</v>
      </c>
      <c r="S12" s="217">
        <v>94.862670670321009</v>
      </c>
      <c r="T12" s="217">
        <v>116.86476937166447</v>
      </c>
      <c r="U12" s="217">
        <v>153.08226913762255</v>
      </c>
      <c r="V12" s="76">
        <f t="shared" si="1"/>
        <v>0.30990947879917297</v>
      </c>
      <c r="W12" s="216">
        <v>17.010000000000002</v>
      </c>
      <c r="X12" s="217">
        <v>98.01</v>
      </c>
      <c r="Y12" s="217">
        <v>109.27</v>
      </c>
      <c r="Z12" s="217">
        <v>69.959999999999994</v>
      </c>
      <c r="AA12" s="217">
        <v>116.22</v>
      </c>
      <c r="AB12" s="76">
        <f t="shared" si="2"/>
        <v>0.66123499142367081</v>
      </c>
      <c r="AD12" s="19" t="s">
        <v>49</v>
      </c>
      <c r="AE12" s="218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19">
        <v>623222.53</v>
      </c>
      <c r="AN12" s="220">
        <v>4854322.93</v>
      </c>
      <c r="AO12" s="220">
        <v>5018559.3600000003</v>
      </c>
      <c r="AP12" s="220">
        <v>2940252.89</v>
      </c>
      <c r="AQ12" s="220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6">
        <v>34.941746042323949</v>
      </c>
      <c r="D13" s="217">
        <v>54.947261397466846</v>
      </c>
      <c r="E13" s="217">
        <v>62.284872378301557</v>
      </c>
      <c r="F13" s="217">
        <v>71.897067571776176</v>
      </c>
      <c r="G13" s="217">
        <v>79.098779244615812</v>
      </c>
      <c r="H13" s="76">
        <f t="shared" si="11"/>
        <v>0.10016697364812588</v>
      </c>
      <c r="I13" s="216">
        <v>34.49</v>
      </c>
      <c r="J13" s="217">
        <v>49.5</v>
      </c>
      <c r="K13" s="217">
        <v>55.39</v>
      </c>
      <c r="L13" s="217">
        <v>64.28</v>
      </c>
      <c r="M13" s="217">
        <v>70.27</v>
      </c>
      <c r="N13" s="76">
        <f t="shared" si="0"/>
        <v>9.3186060983198482E-2</v>
      </c>
      <c r="P13" s="19" t="s">
        <v>50</v>
      </c>
      <c r="Q13" s="216">
        <v>11.779150766288595</v>
      </c>
      <c r="R13" s="217">
        <v>36.145392682450826</v>
      </c>
      <c r="S13" s="217">
        <v>48.745594946944522</v>
      </c>
      <c r="T13" s="217">
        <v>57.752360670755827</v>
      </c>
      <c r="U13" s="217">
        <v>63.534951912826855</v>
      </c>
      <c r="V13" s="76">
        <f t="shared" si="1"/>
        <v>0.10012735713155307</v>
      </c>
      <c r="W13" s="216">
        <v>15.57</v>
      </c>
      <c r="X13" s="217">
        <v>34.96</v>
      </c>
      <c r="Y13" s="217">
        <v>40.57</v>
      </c>
      <c r="Z13" s="217">
        <v>48.53</v>
      </c>
      <c r="AA13" s="217">
        <v>54.3</v>
      </c>
      <c r="AB13" s="76">
        <f t="shared" si="2"/>
        <v>0.11889552853904783</v>
      </c>
      <c r="AD13" s="19" t="s">
        <v>50</v>
      </c>
      <c r="AE13" s="218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19">
        <v>2086276.82</v>
      </c>
      <c r="AN13" s="220">
        <v>9378882.4600000009</v>
      </c>
      <c r="AO13" s="220">
        <v>11062837.130000001</v>
      </c>
      <c r="AP13" s="220">
        <v>14269284.73</v>
      </c>
      <c r="AQ13" s="220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6">
        <v>80.078959658119729</v>
      </c>
      <c r="D14" s="217">
        <v>88.111465548707429</v>
      </c>
      <c r="E14" s="217">
        <v>97.067375452191115</v>
      </c>
      <c r="F14" s="217">
        <v>109.68991147944101</v>
      </c>
      <c r="G14" s="217">
        <v>117.83360126143769</v>
      </c>
      <c r="H14" s="76">
        <f t="shared" si="11"/>
        <v>7.4242833020455423E-2</v>
      </c>
      <c r="I14" s="216">
        <v>78.02</v>
      </c>
      <c r="J14" s="217">
        <v>80.44</v>
      </c>
      <c r="K14" s="217">
        <v>81.83</v>
      </c>
      <c r="L14" s="217">
        <v>97.42</v>
      </c>
      <c r="M14" s="217">
        <v>103.67</v>
      </c>
      <c r="N14" s="76">
        <f t="shared" si="0"/>
        <v>6.4155204270170296E-2</v>
      </c>
      <c r="P14" s="19" t="s">
        <v>51</v>
      </c>
      <c r="Q14" s="216">
        <v>32.75526227951417</v>
      </c>
      <c r="R14" s="217">
        <v>65.77668266767671</v>
      </c>
      <c r="S14" s="217">
        <v>76.826581773908828</v>
      </c>
      <c r="T14" s="217">
        <v>88.870626500825935</v>
      </c>
      <c r="U14" s="217">
        <v>95.41168435461681</v>
      </c>
      <c r="V14" s="76">
        <f t="shared" si="1"/>
        <v>7.3602022527995636E-2</v>
      </c>
      <c r="W14" s="216">
        <v>39.54</v>
      </c>
      <c r="X14" s="217">
        <v>48.82</v>
      </c>
      <c r="Y14" s="217">
        <v>53.04</v>
      </c>
      <c r="Z14" s="217">
        <v>62.53</v>
      </c>
      <c r="AA14" s="217">
        <v>69.05</v>
      </c>
      <c r="AB14" s="76">
        <f t="shared" si="2"/>
        <v>0.1042699504237965</v>
      </c>
      <c r="AD14" s="19" t="s">
        <v>51</v>
      </c>
      <c r="AE14" s="218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19">
        <v>281148.38</v>
      </c>
      <c r="AN14" s="220">
        <v>496521.03</v>
      </c>
      <c r="AO14" s="220">
        <v>539467.63</v>
      </c>
      <c r="AP14" s="220">
        <v>645273.59</v>
      </c>
      <c r="AQ14" s="220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6">
        <v>117.80732128979786</v>
      </c>
      <c r="D15" s="217">
        <v>117.98676505151548</v>
      </c>
      <c r="E15" s="217">
        <v>139.59849999914627</v>
      </c>
      <c r="F15" s="217">
        <v>162.56627286206552</v>
      </c>
      <c r="G15" s="217">
        <v>187.69802064461564</v>
      </c>
      <c r="H15" s="76">
        <f t="shared" si="11"/>
        <v>0.15459386095339678</v>
      </c>
      <c r="I15" s="216">
        <v>136.28</v>
      </c>
      <c r="J15" s="217">
        <v>113</v>
      </c>
      <c r="K15" s="217">
        <v>131.33000000000001</v>
      </c>
      <c r="L15" s="217">
        <v>154.88999999999999</v>
      </c>
      <c r="M15" s="217">
        <v>169.18</v>
      </c>
      <c r="N15" s="76">
        <f t="shared" si="0"/>
        <v>9.2259022532119817E-2</v>
      </c>
      <c r="P15" s="19" t="s">
        <v>52</v>
      </c>
      <c r="Q15" s="216">
        <v>55.56467082282623</v>
      </c>
      <c r="R15" s="217">
        <v>86.531856525930564</v>
      </c>
      <c r="S15" s="217">
        <v>111.25496086654451</v>
      </c>
      <c r="T15" s="217">
        <v>138.76479888821692</v>
      </c>
      <c r="U15" s="217">
        <v>156.57824410754708</v>
      </c>
      <c r="V15" s="76">
        <f t="shared" si="1"/>
        <v>0.12837149883869259</v>
      </c>
      <c r="W15" s="216">
        <v>84.99</v>
      </c>
      <c r="X15" s="217">
        <v>77.760000000000005</v>
      </c>
      <c r="Y15" s="217">
        <v>108.27</v>
      </c>
      <c r="Z15" s="217">
        <v>125.61</v>
      </c>
      <c r="AA15" s="217">
        <v>143.46</v>
      </c>
      <c r="AB15" s="76">
        <f t="shared" si="2"/>
        <v>0.14210652018151437</v>
      </c>
      <c r="AD15" s="19" t="s">
        <v>52</v>
      </c>
      <c r="AE15" s="218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19">
        <v>2687501.02</v>
      </c>
      <c r="AN15" s="220">
        <v>3366417.4</v>
      </c>
      <c r="AO15" s="220">
        <v>5798035.4000000004</v>
      </c>
      <c r="AP15" s="220">
        <v>6737883.6500000004</v>
      </c>
      <c r="AQ15" s="220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6">
        <v>63.166917693507571</v>
      </c>
      <c r="D16" s="217">
        <v>75.975371857455713</v>
      </c>
      <c r="E16" s="217">
        <v>86.273927968781862</v>
      </c>
      <c r="F16" s="217">
        <v>96.29006293189272</v>
      </c>
      <c r="G16" s="217">
        <v>104.54956117760663</v>
      </c>
      <c r="H16" s="76">
        <f t="shared" si="11"/>
        <v>8.5777265007667136E-2</v>
      </c>
      <c r="I16" s="216">
        <v>62.32</v>
      </c>
      <c r="J16" s="217">
        <v>77.150000000000006</v>
      </c>
      <c r="K16" s="217">
        <v>77.33</v>
      </c>
      <c r="L16" s="217">
        <v>89.71</v>
      </c>
      <c r="M16" s="217">
        <v>89.09</v>
      </c>
      <c r="N16" s="76">
        <f t="shared" si="0"/>
        <v>-6.9111581763459107E-3</v>
      </c>
      <c r="P16" s="19" t="s">
        <v>53</v>
      </c>
      <c r="Q16" s="216">
        <v>27.066643961527927</v>
      </c>
      <c r="R16" s="217">
        <v>55.005065744165272</v>
      </c>
      <c r="S16" s="217">
        <v>61.980913631793804</v>
      </c>
      <c r="T16" s="217">
        <v>72.014285733260806</v>
      </c>
      <c r="U16" s="217">
        <v>77.962423075833925</v>
      </c>
      <c r="V16" s="76">
        <f t="shared" si="1"/>
        <v>8.2596630404762728E-2</v>
      </c>
      <c r="W16" s="216">
        <v>30.69</v>
      </c>
      <c r="X16" s="217">
        <v>49.26</v>
      </c>
      <c r="Y16" s="217">
        <v>47.49</v>
      </c>
      <c r="Z16" s="217">
        <v>55.64</v>
      </c>
      <c r="AA16" s="217">
        <v>58.22</v>
      </c>
      <c r="AB16" s="76">
        <f t="shared" si="2"/>
        <v>4.6369518332135096E-2</v>
      </c>
      <c r="AD16" s="19" t="s">
        <v>53</v>
      </c>
      <c r="AE16" s="218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19">
        <v>1151819.49</v>
      </c>
      <c r="AN16" s="220">
        <v>2140027.64</v>
      </c>
      <c r="AO16" s="220">
        <v>2074555.75</v>
      </c>
      <c r="AP16" s="220">
        <v>2453646.81</v>
      </c>
      <c r="AQ16" s="220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6">
        <v>83.489503844316275</v>
      </c>
      <c r="D17" s="217">
        <v>108.93353016005922</v>
      </c>
      <c r="E17" s="217">
        <v>124.12696241521785</v>
      </c>
      <c r="F17" s="217">
        <v>137.24050299399909</v>
      </c>
      <c r="G17" s="217">
        <v>114.03957758205081</v>
      </c>
      <c r="H17" s="76">
        <f t="shared" si="11"/>
        <v>-0.16905304852287484</v>
      </c>
      <c r="I17" s="216">
        <v>76.55</v>
      </c>
      <c r="J17" s="217">
        <v>110.79</v>
      </c>
      <c r="K17" s="217">
        <v>119.94</v>
      </c>
      <c r="L17" s="217">
        <v>131.65</v>
      </c>
      <c r="M17" s="217">
        <v>107.09</v>
      </c>
      <c r="N17" s="76">
        <f t="shared" si="0"/>
        <v>-0.18655526015951385</v>
      </c>
      <c r="P17" s="19" t="s">
        <v>54</v>
      </c>
      <c r="Q17" s="216">
        <v>24.696203808928296</v>
      </c>
      <c r="R17" s="217">
        <v>78.413562704372922</v>
      </c>
      <c r="S17" s="217">
        <v>102.33972723803564</v>
      </c>
      <c r="T17" s="217">
        <v>117.60180468160974</v>
      </c>
      <c r="U17" s="217">
        <v>97.092253401502475</v>
      </c>
      <c r="V17" s="76">
        <f t="shared" si="1"/>
        <v>-0.17439826995541419</v>
      </c>
      <c r="W17" s="216">
        <v>21.53</v>
      </c>
      <c r="X17" s="217">
        <v>80.959999999999994</v>
      </c>
      <c r="Y17" s="217">
        <v>94.72</v>
      </c>
      <c r="Z17" s="217">
        <v>108.17</v>
      </c>
      <c r="AA17" s="217">
        <v>89.24</v>
      </c>
      <c r="AB17" s="76">
        <f t="shared" si="2"/>
        <v>-0.17500231117685128</v>
      </c>
      <c r="AD17" s="19" t="s">
        <v>54</v>
      </c>
      <c r="AE17" s="218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19">
        <v>708500.43</v>
      </c>
      <c r="AN17" s="220">
        <v>6609056.7199999997</v>
      </c>
      <c r="AO17" s="220">
        <v>7404937.2300000004</v>
      </c>
      <c r="AP17" s="220">
        <v>8832905.2200000007</v>
      </c>
      <c r="AQ17" s="220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6">
        <v>76.390027281650575</v>
      </c>
      <c r="D18" s="217">
        <v>61.121190501437432</v>
      </c>
      <c r="E18" s="217">
        <v>67.7125576222126</v>
      </c>
      <c r="F18" s="217">
        <v>73.031884332367</v>
      </c>
      <c r="G18" s="217">
        <v>74.072944174743441</v>
      </c>
      <c r="H18" s="76">
        <f t="shared" si="11"/>
        <v>1.4254867608763711E-2</v>
      </c>
      <c r="I18" s="216">
        <v>67.430000000000007</v>
      </c>
      <c r="J18" s="217">
        <v>55.3</v>
      </c>
      <c r="K18" s="217">
        <v>48.47</v>
      </c>
      <c r="L18" s="217">
        <v>48.39</v>
      </c>
      <c r="M18" s="217">
        <v>52.16</v>
      </c>
      <c r="N18" s="76">
        <f t="shared" si="0"/>
        <v>7.7908658813804488E-2</v>
      </c>
      <c r="P18" s="23" t="s">
        <v>55</v>
      </c>
      <c r="Q18" s="216">
        <v>17.540111489303516</v>
      </c>
      <c r="R18" s="217">
        <v>40.801067335974238</v>
      </c>
      <c r="S18" s="217">
        <v>54.311189256685253</v>
      </c>
      <c r="T18" s="217">
        <v>58.722107400711188</v>
      </c>
      <c r="U18" s="217">
        <v>57.426649165172265</v>
      </c>
      <c r="V18" s="76">
        <f t="shared" si="1"/>
        <v>-2.2060826712142712E-2</v>
      </c>
      <c r="W18" s="216">
        <v>21.29</v>
      </c>
      <c r="X18" s="217">
        <v>32.770000000000003</v>
      </c>
      <c r="Y18" s="217">
        <v>35.520000000000003</v>
      </c>
      <c r="Z18" s="217">
        <v>33.979999999999997</v>
      </c>
      <c r="AA18" s="217">
        <v>36.26</v>
      </c>
      <c r="AB18" s="76">
        <f t="shared" si="2"/>
        <v>6.7098293113596164E-2</v>
      </c>
      <c r="AD18" s="23" t="s">
        <v>55</v>
      </c>
      <c r="AE18" s="218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19">
        <v>747936.69</v>
      </c>
      <c r="AN18" s="220">
        <v>1202298.6000000001</v>
      </c>
      <c r="AO18" s="220">
        <v>1285068.78</v>
      </c>
      <c r="AP18" s="220">
        <v>1287677.6599999999</v>
      </c>
      <c r="AQ18" s="220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1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8" t="s">
        <v>167</v>
      </c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P21" s="278" t="s">
        <v>168</v>
      </c>
      <c r="Q21" s="278"/>
      <c r="R21" s="278"/>
      <c r="S21" s="278"/>
      <c r="T21" s="278"/>
      <c r="U21" s="278"/>
      <c r="V21" s="278"/>
      <c r="W21" s="278"/>
      <c r="X21" s="222"/>
      <c r="Y21" s="222"/>
      <c r="Z21" s="222"/>
      <c r="AA21" s="222"/>
      <c r="AB21" s="222"/>
      <c r="AD21" s="316" t="s">
        <v>169</v>
      </c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</row>
    <row r="22" spans="2:48" ht="24" customHeight="1" x14ac:dyDescent="0.25">
      <c r="B22" s="278" t="s">
        <v>170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P22" s="317" t="s">
        <v>171</v>
      </c>
      <c r="Q22" s="317"/>
      <c r="R22" s="317"/>
      <c r="S22" s="317"/>
      <c r="T22" s="317"/>
      <c r="U22" s="317"/>
      <c r="V22" s="317"/>
      <c r="W22" s="317"/>
      <c r="X22" s="223"/>
      <c r="Y22" s="223"/>
      <c r="Z22" s="223"/>
      <c r="AA22" s="223"/>
      <c r="AB22" s="223"/>
      <c r="AQ22" s="53">
        <f>AQ11/M11</f>
        <v>8282.1618777344229</v>
      </c>
    </row>
    <row r="23" spans="2:48" x14ac:dyDescent="0.25"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80" t="s">
        <v>172</v>
      </c>
      <c r="C27" s="280"/>
      <c r="D27" s="280"/>
      <c r="E27" s="280"/>
      <c r="F27" s="280"/>
      <c r="G27" s="280"/>
      <c r="H27" s="280"/>
      <c r="I27" s="143"/>
      <c r="P27" s="280" t="s">
        <v>173</v>
      </c>
      <c r="Q27" s="280"/>
      <c r="R27" s="280"/>
      <c r="S27" s="280"/>
      <c r="T27" s="280"/>
      <c r="U27" s="280"/>
      <c r="V27" s="280"/>
      <c r="W27" s="280"/>
      <c r="AE27" s="280" t="s">
        <v>174</v>
      </c>
      <c r="AF27" s="280"/>
      <c r="AG27" s="280"/>
      <c r="AH27" s="280"/>
      <c r="AI27" s="280"/>
      <c r="AJ27" s="280"/>
      <c r="AK27" s="280"/>
      <c r="AL27" s="143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7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7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45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3">
        <f>G30/F30-1</f>
        <v>9.984193888303472E-2</v>
      </c>
      <c r="I30" s="209">
        <f>G30-F30</f>
        <v>11.370000000000005</v>
      </c>
      <c r="P30" s="208" t="s">
        <v>45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3">
        <f>U30/T30-1</f>
        <v>0.12301587301587302</v>
      </c>
      <c r="W30" s="209">
        <f>U30-T30</f>
        <v>11.469999999999999</v>
      </c>
      <c r="AE30" s="208" t="s">
        <v>45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46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6">
        <f t="shared" ref="H31:H35" si="12">G31/F31-1</f>
        <v>9.0058984318802882E-2</v>
      </c>
      <c r="I31" s="217">
        <f t="shared" ref="I31:I40" si="13">G31-F31</f>
        <v>12.519999999999982</v>
      </c>
      <c r="P31" s="15" t="s">
        <v>46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6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46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6">
        <f t="shared" si="12"/>
        <v>0.14325204857340301</v>
      </c>
      <c r="I32" s="217">
        <f t="shared" si="13"/>
        <v>14.509999999999991</v>
      </c>
      <c r="P32" s="19" t="s">
        <v>47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6">
        <f t="shared" si="14"/>
        <v>0.15908819668218177</v>
      </c>
      <c r="W32" s="217">
        <f t="shared" si="15"/>
        <v>13.330000000000013</v>
      </c>
      <c r="AE32" s="19" t="s">
        <v>47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6">
        <f t="shared" si="12"/>
        <v>0.12072836118732844</v>
      </c>
      <c r="I33" s="217">
        <f t="shared" si="13"/>
        <v>9.6799999999999926</v>
      </c>
      <c r="P33" s="19" t="s">
        <v>48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6">
        <f t="shared" si="14"/>
        <v>0.18171846435100525</v>
      </c>
      <c r="W33" s="217">
        <f t="shared" si="15"/>
        <v>9.9399999999999906</v>
      </c>
      <c r="AE33" s="19" t="s">
        <v>48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6">
        <f t="shared" si="12"/>
        <v>-2.7719062259800031E-2</v>
      </c>
      <c r="I34" s="217">
        <f t="shared" si="13"/>
        <v>-5.7699999999999818</v>
      </c>
      <c r="P34" s="19" t="s">
        <v>49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6">
        <f t="shared" si="14"/>
        <v>0.11827486659084951</v>
      </c>
      <c r="W34" s="217">
        <f t="shared" si="15"/>
        <v>13.519999999999996</v>
      </c>
      <c r="AE34" s="19" t="s">
        <v>49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6">
        <f t="shared" si="12"/>
        <v>0.13207833611659314</v>
      </c>
      <c r="I35" s="217">
        <f t="shared" si="13"/>
        <v>8.6999999999999886</v>
      </c>
      <c r="P35" s="19" t="s">
        <v>50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6">
        <f t="shared" si="14"/>
        <v>0.17926524331602223</v>
      </c>
      <c r="W35" s="217">
        <f t="shared" si="15"/>
        <v>9.32</v>
      </c>
      <c r="AE35" s="19" t="s">
        <v>50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6">
        <f>G36/F36-1</f>
        <v>0.10152284263959399</v>
      </c>
      <c r="I36" s="217">
        <f t="shared" si="13"/>
        <v>10</v>
      </c>
      <c r="P36" s="19" t="s">
        <v>51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6">
        <f t="shared" si="14"/>
        <v>0.11179027438196121</v>
      </c>
      <c r="W36" s="217">
        <f t="shared" si="15"/>
        <v>8.2299999999999898</v>
      </c>
      <c r="AE36" s="19" t="s">
        <v>51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6">
        <f t="shared" ref="H37:H40" si="18">G37/F37-1</f>
        <v>0.12436275825060372</v>
      </c>
      <c r="I37" s="217">
        <f t="shared" si="13"/>
        <v>18.539999999999992</v>
      </c>
      <c r="P37" s="19" t="s">
        <v>52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6">
        <f t="shared" si="14"/>
        <v>0.17892237143792977</v>
      </c>
      <c r="W37" s="217">
        <f t="shared" si="15"/>
        <v>21.849999999999994</v>
      </c>
      <c r="AE37" s="19" t="s">
        <v>52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6">
        <f t="shared" si="18"/>
        <v>0.1178303519907673</v>
      </c>
      <c r="I38" s="217">
        <f t="shared" si="13"/>
        <v>10.209999999999994</v>
      </c>
      <c r="P38" s="19" t="s">
        <v>53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6">
        <f t="shared" si="14"/>
        <v>0.12409347300564089</v>
      </c>
      <c r="W38" s="217">
        <f t="shared" si="15"/>
        <v>7.7000000000000099</v>
      </c>
      <c r="AE38" s="19" t="s">
        <v>53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6">
        <f t="shared" si="18"/>
        <v>7.292312461252326E-2</v>
      </c>
      <c r="I39" s="217">
        <f t="shared" si="13"/>
        <v>9.4099999999999966</v>
      </c>
      <c r="P39" s="19" t="s">
        <v>54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6">
        <f t="shared" si="14"/>
        <v>9.791494442913562E-2</v>
      </c>
      <c r="W39" s="217">
        <f t="shared" si="15"/>
        <v>10.659999999999997</v>
      </c>
      <c r="AE39" s="19" t="s">
        <v>54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6">
        <f t="shared" si="18"/>
        <v>4.1225307758373742E-2</v>
      </c>
      <c r="I40" s="217">
        <f t="shared" si="13"/>
        <v>2.8799999999999955</v>
      </c>
      <c r="P40" s="23" t="s">
        <v>55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6">
        <f t="shared" si="14"/>
        <v>4.7592592592592631E-2</v>
      </c>
      <c r="W40" s="217">
        <f t="shared" si="15"/>
        <v>2.5700000000000003</v>
      </c>
      <c r="AE40" s="23" t="s">
        <v>55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5" t="s">
        <v>57</v>
      </c>
      <c r="C42" s="315"/>
      <c r="D42" s="315"/>
      <c r="E42" s="315"/>
      <c r="F42" s="315"/>
      <c r="G42" s="315"/>
      <c r="H42" s="315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8" t="s">
        <v>167</v>
      </c>
      <c r="C43" s="278"/>
      <c r="D43" s="278"/>
      <c r="E43" s="278"/>
      <c r="F43" s="278"/>
      <c r="G43" s="278"/>
      <c r="H43" s="278"/>
      <c r="P43" s="278" t="s">
        <v>168</v>
      </c>
      <c r="Q43" s="278"/>
      <c r="R43" s="278"/>
      <c r="S43" s="278"/>
      <c r="T43" s="278"/>
      <c r="U43" s="278"/>
      <c r="V43" s="278"/>
      <c r="W43" s="278"/>
      <c r="AE43" s="316" t="s">
        <v>169</v>
      </c>
      <c r="AF43" s="316"/>
      <c r="AG43" s="316"/>
      <c r="AH43" s="316"/>
      <c r="AI43" s="316"/>
      <c r="AJ43" s="316"/>
      <c r="AK43" s="316"/>
      <c r="AL43" s="316"/>
      <c r="AM43" s="316"/>
    </row>
    <row r="44" spans="2:39" ht="24" customHeight="1" x14ac:dyDescent="0.25">
      <c r="B44" s="278" t="s">
        <v>170</v>
      </c>
      <c r="C44" s="278"/>
      <c r="D44" s="278"/>
      <c r="E44" s="278"/>
      <c r="F44" s="278"/>
      <c r="G44" s="278"/>
      <c r="H44" s="278"/>
      <c r="P44" s="317" t="s">
        <v>171</v>
      </c>
      <c r="Q44" s="317"/>
      <c r="R44" s="317"/>
      <c r="S44" s="317"/>
      <c r="T44" s="317"/>
      <c r="U44" s="317"/>
      <c r="V44" s="317"/>
      <c r="W44" s="317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8542-325F-4B82-8926-D528DEEFAB45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87.94</v>
      </c>
      <c r="D6" s="225">
        <v>95.05</v>
      </c>
      <c r="E6" s="225">
        <v>99.07</v>
      </c>
      <c r="F6" s="225">
        <v>105.63</v>
      </c>
      <c r="G6" s="225">
        <v>113.88</v>
      </c>
      <c r="H6" s="225">
        <v>125.25</v>
      </c>
      <c r="I6" s="95">
        <f t="shared" ref="I6:I51" si="0">IFERROR(H6/G6-1,"-")</f>
        <v>9.984193888303472E-2</v>
      </c>
      <c r="J6" s="225">
        <f t="shared" ref="J6:J51" si="1">IFERROR(H6-G6,"-")</f>
        <v>11.370000000000005</v>
      </c>
      <c r="K6" s="226">
        <v>84.78</v>
      </c>
      <c r="L6" s="226">
        <v>91.84</v>
      </c>
      <c r="M6" s="226">
        <v>96.36</v>
      </c>
      <c r="N6" s="226">
        <v>102.74</v>
      </c>
      <c r="O6" s="226">
        <v>110.43</v>
      </c>
      <c r="P6" s="95">
        <f t="shared" ref="P6:P51" si="2">IFERROR(O6/N6-1,"-")</f>
        <v>7.4849133735643392E-2</v>
      </c>
      <c r="Q6" s="225">
        <f t="shared" ref="Q6:Q51" si="3">IFERROR(O6-N6,"-")</f>
        <v>7.6900000000000119</v>
      </c>
    </row>
    <row r="7" spans="2:17" x14ac:dyDescent="0.25">
      <c r="B7" s="96" t="s">
        <v>62</v>
      </c>
      <c r="C7" s="227">
        <v>95.42</v>
      </c>
      <c r="D7" s="227">
        <v>103.69</v>
      </c>
      <c r="E7" s="227">
        <v>107.45</v>
      </c>
      <c r="F7" s="227">
        <v>114.17</v>
      </c>
      <c r="G7" s="227">
        <v>123.5</v>
      </c>
      <c r="H7" s="227">
        <v>135.84</v>
      </c>
      <c r="I7" s="98">
        <f t="shared" si="0"/>
        <v>9.991902834008104E-2</v>
      </c>
      <c r="J7" s="227">
        <f t="shared" si="1"/>
        <v>12.340000000000003</v>
      </c>
      <c r="K7" s="228">
        <v>93.15</v>
      </c>
      <c r="L7" s="228">
        <v>98.25</v>
      </c>
      <c r="M7" s="228">
        <v>103.79</v>
      </c>
      <c r="N7" s="228">
        <v>109.35</v>
      </c>
      <c r="O7" s="228">
        <v>118.06</v>
      </c>
      <c r="P7" s="98">
        <f t="shared" si="2"/>
        <v>7.9652491998171149E-2</v>
      </c>
      <c r="Q7" s="227">
        <f t="shared" si="3"/>
        <v>8.710000000000008</v>
      </c>
    </row>
    <row r="8" spans="2:17" x14ac:dyDescent="0.25">
      <c r="B8" s="99" t="s">
        <v>63</v>
      </c>
      <c r="C8" s="229">
        <v>104.04</v>
      </c>
      <c r="D8" s="229">
        <v>113.97</v>
      </c>
      <c r="E8" s="229">
        <v>117.1</v>
      </c>
      <c r="F8" s="229">
        <v>123.96</v>
      </c>
      <c r="G8" s="229">
        <v>133.38999999999999</v>
      </c>
      <c r="H8" s="229">
        <v>146.27000000000001</v>
      </c>
      <c r="I8" s="100">
        <f t="shared" si="0"/>
        <v>9.6558962440962848E-2</v>
      </c>
      <c r="J8" s="229">
        <f t="shared" si="1"/>
        <v>12.880000000000024</v>
      </c>
      <c r="K8" s="230">
        <v>101.31</v>
      </c>
      <c r="L8" s="230">
        <v>105.8</v>
      </c>
      <c r="M8" s="230">
        <v>111.78</v>
      </c>
      <c r="N8" s="230">
        <v>117.41</v>
      </c>
      <c r="O8" s="230">
        <v>126.76</v>
      </c>
      <c r="P8" s="100">
        <f t="shared" si="2"/>
        <v>7.9635465462907895E-2</v>
      </c>
      <c r="Q8" s="229">
        <f t="shared" si="3"/>
        <v>9.3500000000000085</v>
      </c>
    </row>
    <row r="9" spans="2:17" x14ac:dyDescent="0.25">
      <c r="B9" s="99" t="s">
        <v>64</v>
      </c>
      <c r="C9" s="229">
        <v>59.74</v>
      </c>
      <c r="D9" s="229">
        <v>59.3</v>
      </c>
      <c r="E9" s="229">
        <v>59.54</v>
      </c>
      <c r="F9" s="229">
        <v>65.25</v>
      </c>
      <c r="G9" s="229">
        <v>72.41</v>
      </c>
      <c r="H9" s="229">
        <v>79.900000000000006</v>
      </c>
      <c r="I9" s="100">
        <f t="shared" si="0"/>
        <v>0.10343875155365301</v>
      </c>
      <c r="J9" s="229">
        <f t="shared" si="1"/>
        <v>7.4900000000000091</v>
      </c>
      <c r="K9" s="230">
        <v>44.64</v>
      </c>
      <c r="L9" s="230">
        <v>58.14</v>
      </c>
      <c r="M9" s="230">
        <v>60.59</v>
      </c>
      <c r="N9" s="230">
        <v>66.03</v>
      </c>
      <c r="O9" s="230">
        <v>71.03</v>
      </c>
      <c r="P9" s="100">
        <f t="shared" si="2"/>
        <v>7.5723156141147996E-2</v>
      </c>
      <c r="Q9" s="229">
        <f t="shared" si="3"/>
        <v>5</v>
      </c>
    </row>
    <row r="10" spans="2:17" x14ac:dyDescent="0.25">
      <c r="B10" s="96" t="s">
        <v>65</v>
      </c>
      <c r="C10" s="227">
        <v>66.08</v>
      </c>
      <c r="D10" s="227">
        <v>69.31</v>
      </c>
      <c r="E10" s="227">
        <v>67.12</v>
      </c>
      <c r="F10" s="227">
        <v>73.13</v>
      </c>
      <c r="G10" s="227">
        <v>78.930000000000007</v>
      </c>
      <c r="H10" s="227">
        <v>86.89</v>
      </c>
      <c r="I10" s="98">
        <f t="shared" si="0"/>
        <v>0.10084885341441785</v>
      </c>
      <c r="J10" s="227">
        <f t="shared" si="1"/>
        <v>7.9599999999999937</v>
      </c>
      <c r="K10" s="228">
        <v>57.93</v>
      </c>
      <c r="L10" s="228">
        <v>65.13</v>
      </c>
      <c r="M10" s="228">
        <v>68.09</v>
      </c>
      <c r="N10" s="228">
        <v>78.010000000000005</v>
      </c>
      <c r="O10" s="228">
        <v>83.54</v>
      </c>
      <c r="P10" s="98">
        <f t="shared" si="2"/>
        <v>7.0888347647737548E-2</v>
      </c>
      <c r="Q10" s="227">
        <f t="shared" si="3"/>
        <v>5.5300000000000011</v>
      </c>
    </row>
    <row r="11" spans="2:17" x14ac:dyDescent="0.25">
      <c r="B11" s="93" t="s">
        <v>46</v>
      </c>
      <c r="C11" s="231">
        <v>107.11</v>
      </c>
      <c r="D11" s="231">
        <v>119.42</v>
      </c>
      <c r="E11" s="231">
        <v>126.49</v>
      </c>
      <c r="F11" s="231">
        <v>131.02000000000001</v>
      </c>
      <c r="G11" s="231">
        <v>139.02000000000001</v>
      </c>
      <c r="H11" s="231">
        <v>151.54</v>
      </c>
      <c r="I11" s="102">
        <f t="shared" si="0"/>
        <v>9.0058984318802882E-2</v>
      </c>
      <c r="J11" s="231">
        <f t="shared" si="1"/>
        <v>12.519999999999982</v>
      </c>
      <c r="K11" s="232">
        <v>109.86</v>
      </c>
      <c r="L11" s="232">
        <v>108.9</v>
      </c>
      <c r="M11" s="232">
        <v>112.49</v>
      </c>
      <c r="N11" s="232">
        <v>119.26</v>
      </c>
      <c r="O11" s="232">
        <v>126.95</v>
      </c>
      <c r="P11" s="102">
        <f t="shared" si="2"/>
        <v>6.4480965956733138E-2</v>
      </c>
      <c r="Q11" s="231">
        <f t="shared" si="3"/>
        <v>7.6899999999999977</v>
      </c>
    </row>
    <row r="12" spans="2:17" x14ac:dyDescent="0.25">
      <c r="B12" s="96" t="s">
        <v>62</v>
      </c>
      <c r="C12" s="227">
        <v>115.8</v>
      </c>
      <c r="D12" s="227">
        <v>130.44999999999999</v>
      </c>
      <c r="E12" s="227">
        <v>134.97</v>
      </c>
      <c r="F12" s="227">
        <v>140.36000000000001</v>
      </c>
      <c r="G12" s="227">
        <v>150.84</v>
      </c>
      <c r="H12" s="227">
        <v>166.04</v>
      </c>
      <c r="I12" s="98">
        <f t="shared" si="0"/>
        <v>0.10076902678334654</v>
      </c>
      <c r="J12" s="227">
        <f t="shared" si="1"/>
        <v>15.199999999999989</v>
      </c>
      <c r="K12" s="228">
        <v>120.67</v>
      </c>
      <c r="L12" s="228">
        <v>115.66</v>
      </c>
      <c r="M12" s="228">
        <v>120.24</v>
      </c>
      <c r="N12" s="228">
        <v>128.46</v>
      </c>
      <c r="O12" s="228">
        <v>138.44999999999999</v>
      </c>
      <c r="P12" s="98">
        <f t="shared" si="2"/>
        <v>7.7767398411956901E-2</v>
      </c>
      <c r="Q12" s="227">
        <f t="shared" si="3"/>
        <v>9.9899999999999807</v>
      </c>
    </row>
    <row r="13" spans="2:17" x14ac:dyDescent="0.25">
      <c r="B13" s="99" t="s">
        <v>63</v>
      </c>
      <c r="C13" s="229">
        <v>125.04</v>
      </c>
      <c r="D13" s="229">
        <v>138.85</v>
      </c>
      <c r="E13" s="229">
        <v>143.38999999999999</v>
      </c>
      <c r="F13" s="229">
        <v>150.34</v>
      </c>
      <c r="G13" s="229">
        <v>161.43</v>
      </c>
      <c r="H13" s="229">
        <v>176.82</v>
      </c>
      <c r="I13" s="100">
        <f t="shared" si="0"/>
        <v>9.5335439509384834E-2</v>
      </c>
      <c r="J13" s="229">
        <f t="shared" si="1"/>
        <v>15.389999999999986</v>
      </c>
      <c r="K13" s="230">
        <v>122.83</v>
      </c>
      <c r="L13" s="230">
        <v>123.86</v>
      </c>
      <c r="M13" s="230">
        <v>128.63999999999999</v>
      </c>
      <c r="N13" s="230">
        <v>137.11000000000001</v>
      </c>
      <c r="O13" s="230">
        <v>148.5</v>
      </c>
      <c r="P13" s="100">
        <f t="shared" si="2"/>
        <v>8.3071985996644893E-2</v>
      </c>
      <c r="Q13" s="229">
        <f t="shared" si="3"/>
        <v>11.389999999999986</v>
      </c>
    </row>
    <row r="14" spans="2:17" x14ac:dyDescent="0.25">
      <c r="B14" s="99" t="s">
        <v>64</v>
      </c>
      <c r="C14" s="229">
        <v>63.73</v>
      </c>
      <c r="D14" s="229">
        <v>65.55</v>
      </c>
      <c r="E14" s="229">
        <v>60.97</v>
      </c>
      <c r="F14" s="229">
        <v>62.16</v>
      </c>
      <c r="G14" s="229">
        <v>63.03</v>
      </c>
      <c r="H14" s="229">
        <v>64.42</v>
      </c>
      <c r="I14" s="100">
        <f t="shared" si="0"/>
        <v>2.2052990639378045E-2</v>
      </c>
      <c r="J14" s="229">
        <f t="shared" si="1"/>
        <v>1.3900000000000006</v>
      </c>
      <c r="K14" s="230">
        <v>47.92</v>
      </c>
      <c r="L14" s="230">
        <v>48.25</v>
      </c>
      <c r="M14" s="230">
        <v>47.4</v>
      </c>
      <c r="N14" s="230">
        <v>45.16</v>
      </c>
      <c r="O14" s="230">
        <v>56.04</v>
      </c>
      <c r="P14" s="100">
        <f t="shared" si="2"/>
        <v>0.24092116917626227</v>
      </c>
      <c r="Q14" s="229">
        <f t="shared" si="3"/>
        <v>10.880000000000003</v>
      </c>
    </row>
    <row r="15" spans="2:17" x14ac:dyDescent="0.25">
      <c r="B15" s="96" t="s">
        <v>65</v>
      </c>
      <c r="C15" s="227">
        <v>72.42</v>
      </c>
      <c r="D15" s="227">
        <v>76.66</v>
      </c>
      <c r="E15" s="227">
        <v>74.13</v>
      </c>
      <c r="F15" s="227">
        <v>78.930000000000007</v>
      </c>
      <c r="G15" s="227">
        <v>83.06</v>
      </c>
      <c r="H15" s="227">
        <v>86.47</v>
      </c>
      <c r="I15" s="98">
        <f t="shared" si="0"/>
        <v>4.1054659282446337E-2</v>
      </c>
      <c r="J15" s="227">
        <f t="shared" si="1"/>
        <v>3.4099999999999966</v>
      </c>
      <c r="K15" s="228">
        <v>65.25</v>
      </c>
      <c r="L15" s="228">
        <v>70.37</v>
      </c>
      <c r="M15" s="228">
        <v>73.400000000000006</v>
      </c>
      <c r="N15" s="228">
        <v>74.91</v>
      </c>
      <c r="O15" s="228">
        <v>78.599999999999994</v>
      </c>
      <c r="P15" s="98">
        <f t="shared" si="2"/>
        <v>4.9259110933119743E-2</v>
      </c>
      <c r="Q15" s="227">
        <f t="shared" si="3"/>
        <v>3.6899999999999977</v>
      </c>
    </row>
    <row r="16" spans="2:17" x14ac:dyDescent="0.25">
      <c r="B16" s="93" t="s">
        <v>54</v>
      </c>
      <c r="C16" s="231">
        <v>92.8</v>
      </c>
      <c r="D16" s="231">
        <v>102.24</v>
      </c>
      <c r="E16" s="231">
        <v>98.71</v>
      </c>
      <c r="F16" s="231">
        <v>114.5</v>
      </c>
      <c r="G16" s="231">
        <v>129.04</v>
      </c>
      <c r="H16" s="231">
        <v>138.44999999999999</v>
      </c>
      <c r="I16" s="102">
        <f t="shared" si="0"/>
        <v>7.292312461252326E-2</v>
      </c>
      <c r="J16" s="231">
        <f t="shared" si="1"/>
        <v>9.4099999999999966</v>
      </c>
      <c r="K16" s="232">
        <v>76.55</v>
      </c>
      <c r="L16" s="232">
        <v>110.79</v>
      </c>
      <c r="M16" s="232">
        <v>119.94</v>
      </c>
      <c r="N16" s="232">
        <v>131.65</v>
      </c>
      <c r="O16" s="232">
        <v>107.09</v>
      </c>
      <c r="P16" s="102">
        <f t="shared" si="2"/>
        <v>-0.18655526015951385</v>
      </c>
      <c r="Q16" s="231">
        <f t="shared" si="3"/>
        <v>-24.560000000000002</v>
      </c>
    </row>
    <row r="17" spans="2:17" x14ac:dyDescent="0.25">
      <c r="B17" s="96" t="s">
        <v>62</v>
      </c>
      <c r="C17" s="227">
        <v>97.8</v>
      </c>
      <c r="D17" s="227">
        <v>108.14</v>
      </c>
      <c r="E17" s="227">
        <v>104.52</v>
      </c>
      <c r="F17" s="227">
        <v>121.1</v>
      </c>
      <c r="G17" s="227">
        <v>137.22999999999999</v>
      </c>
      <c r="H17" s="227">
        <v>145.38999999999999</v>
      </c>
      <c r="I17" s="98">
        <f t="shared" si="0"/>
        <v>5.9462216716461347E-2</v>
      </c>
      <c r="J17" s="227">
        <f t="shared" si="1"/>
        <v>8.1599999999999966</v>
      </c>
      <c r="K17" s="228">
        <v>89.95</v>
      </c>
      <c r="L17" s="228">
        <v>113.48</v>
      </c>
      <c r="M17" s="228">
        <v>126.96</v>
      </c>
      <c r="N17" s="228">
        <v>139.97</v>
      </c>
      <c r="O17" s="228">
        <v>111.88</v>
      </c>
      <c r="P17" s="98">
        <f t="shared" si="2"/>
        <v>-0.20068586125598342</v>
      </c>
      <c r="Q17" s="227">
        <f t="shared" si="3"/>
        <v>-28.090000000000003</v>
      </c>
    </row>
    <row r="18" spans="2:17" x14ac:dyDescent="0.25">
      <c r="B18" s="99" t="s">
        <v>63</v>
      </c>
      <c r="C18" s="229">
        <v>101.92</v>
      </c>
      <c r="D18" s="229">
        <v>0</v>
      </c>
      <c r="E18" s="229">
        <v>111.35</v>
      </c>
      <c r="F18" s="229">
        <v>128.75</v>
      </c>
      <c r="G18" s="229">
        <v>146.41</v>
      </c>
      <c r="H18" s="229">
        <v>153.15</v>
      </c>
      <c r="I18" s="100">
        <f t="shared" si="0"/>
        <v>4.6035106891605837E-2</v>
      </c>
      <c r="J18" s="229">
        <f t="shared" si="1"/>
        <v>6.7400000000000091</v>
      </c>
      <c r="K18" s="230">
        <v>0</v>
      </c>
      <c r="L18" s="230">
        <v>120.57</v>
      </c>
      <c r="M18" s="230">
        <v>134.07</v>
      </c>
      <c r="N18" s="230">
        <v>145.27000000000001</v>
      </c>
      <c r="O18" s="230">
        <v>112.21</v>
      </c>
      <c r="P18" s="100">
        <f t="shared" si="2"/>
        <v>-0.22757623735113941</v>
      </c>
      <c r="Q18" s="229">
        <f t="shared" si="3"/>
        <v>-33.060000000000016</v>
      </c>
    </row>
    <row r="19" spans="2:17" x14ac:dyDescent="0.25">
      <c r="B19" s="99" t="s">
        <v>64</v>
      </c>
      <c r="C19" s="229">
        <v>81.52</v>
      </c>
      <c r="D19" s="229">
        <v>0</v>
      </c>
      <c r="E19" s="229">
        <v>79.67</v>
      </c>
      <c r="F19" s="229">
        <v>92.67</v>
      </c>
      <c r="G19" s="229">
        <v>100.97</v>
      </c>
      <c r="H19" s="229">
        <v>114.46</v>
      </c>
      <c r="I19" s="100">
        <f t="shared" si="0"/>
        <v>0.13360404080419919</v>
      </c>
      <c r="J19" s="229">
        <f t="shared" si="1"/>
        <v>13.489999999999995</v>
      </c>
      <c r="K19" s="230">
        <v>0</v>
      </c>
      <c r="L19" s="230">
        <v>89.09</v>
      </c>
      <c r="M19" s="230">
        <v>101.13</v>
      </c>
      <c r="N19" s="230">
        <v>120</v>
      </c>
      <c r="O19" s="230">
        <v>110.64</v>
      </c>
      <c r="P19" s="100">
        <f t="shared" si="2"/>
        <v>-7.7999999999999958E-2</v>
      </c>
      <c r="Q19" s="229">
        <f t="shared" si="3"/>
        <v>-9.36</v>
      </c>
    </row>
    <row r="20" spans="2:17" x14ac:dyDescent="0.25">
      <c r="B20" s="96" t="s">
        <v>65</v>
      </c>
      <c r="C20" s="227">
        <v>74.09</v>
      </c>
      <c r="D20" s="227">
        <v>76.39</v>
      </c>
      <c r="E20" s="227">
        <v>66.930000000000007</v>
      </c>
      <c r="F20" s="227">
        <v>72.900000000000006</v>
      </c>
      <c r="G20" s="227">
        <v>77.459999999999994</v>
      </c>
      <c r="H20" s="227">
        <v>94.86</v>
      </c>
      <c r="I20" s="98">
        <f t="shared" si="0"/>
        <v>0.22463206816421377</v>
      </c>
      <c r="J20" s="227">
        <f t="shared" si="1"/>
        <v>17.400000000000006</v>
      </c>
      <c r="K20" s="228">
        <v>44.71</v>
      </c>
      <c r="L20" s="228">
        <v>87.4</v>
      </c>
      <c r="M20" s="228">
        <v>61.8</v>
      </c>
      <c r="N20" s="228">
        <v>67.3</v>
      </c>
      <c r="O20" s="228">
        <v>73.23</v>
      </c>
      <c r="P20" s="98">
        <f t="shared" si="2"/>
        <v>8.811292719167918E-2</v>
      </c>
      <c r="Q20" s="227">
        <f t="shared" si="3"/>
        <v>5.9300000000000068</v>
      </c>
    </row>
    <row r="21" spans="2:17" x14ac:dyDescent="0.25">
      <c r="B21" s="93" t="s">
        <v>48</v>
      </c>
      <c r="C21" s="231">
        <v>67.28</v>
      </c>
      <c r="D21" s="231">
        <v>70.819999999999993</v>
      </c>
      <c r="E21" s="231">
        <v>66.41</v>
      </c>
      <c r="F21" s="231">
        <v>77.45</v>
      </c>
      <c r="G21" s="231">
        <v>80.180000000000007</v>
      </c>
      <c r="H21" s="231">
        <v>89.86</v>
      </c>
      <c r="I21" s="102">
        <f t="shared" si="0"/>
        <v>0.12072836118732844</v>
      </c>
      <c r="J21" s="231">
        <f t="shared" si="1"/>
        <v>9.6799999999999926</v>
      </c>
      <c r="K21" s="232">
        <v>55.36</v>
      </c>
      <c r="L21" s="232">
        <v>70.209999999999994</v>
      </c>
      <c r="M21" s="232">
        <v>72.040000000000006</v>
      </c>
      <c r="N21" s="232">
        <v>63.51</v>
      </c>
      <c r="O21" s="232">
        <v>84.57</v>
      </c>
      <c r="P21" s="102">
        <f t="shared" si="2"/>
        <v>0.33160132262635789</v>
      </c>
      <c r="Q21" s="231">
        <f t="shared" si="3"/>
        <v>21.059999999999995</v>
      </c>
    </row>
    <row r="22" spans="2:17" x14ac:dyDescent="0.25">
      <c r="B22" s="96" t="s">
        <v>62</v>
      </c>
      <c r="C22" s="227">
        <v>65.45</v>
      </c>
      <c r="D22" s="227">
        <v>68.510000000000005</v>
      </c>
      <c r="E22" s="227">
        <v>66.41</v>
      </c>
      <c r="F22" s="227">
        <v>77.510000000000005</v>
      </c>
      <c r="G22" s="227">
        <v>80.34</v>
      </c>
      <c r="H22" s="227">
        <v>89.98</v>
      </c>
      <c r="I22" s="98">
        <f t="shared" si="0"/>
        <v>0.11999004232013943</v>
      </c>
      <c r="J22" s="227">
        <f t="shared" si="1"/>
        <v>9.64</v>
      </c>
      <c r="K22" s="228">
        <v>55.36</v>
      </c>
      <c r="L22" s="228">
        <v>70.209999999999994</v>
      </c>
      <c r="M22" s="228">
        <v>72.08</v>
      </c>
      <c r="N22" s="228">
        <v>63.45</v>
      </c>
      <c r="O22" s="228">
        <v>84.55</v>
      </c>
      <c r="P22" s="98">
        <f t="shared" si="2"/>
        <v>0.33254531126871534</v>
      </c>
      <c r="Q22" s="227">
        <f t="shared" si="3"/>
        <v>21.099999999999994</v>
      </c>
    </row>
    <row r="23" spans="2:17" x14ac:dyDescent="0.25">
      <c r="B23" s="96" t="s">
        <v>65</v>
      </c>
      <c r="C23" s="227">
        <v>81.73</v>
      </c>
      <c r="D23" s="227">
        <v>91.3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145.08000000000001</v>
      </c>
      <c r="D24" s="231">
        <v>135.87</v>
      </c>
      <c r="E24" s="231">
        <v>154.08000000000001</v>
      </c>
      <c r="F24" s="231">
        <v>185.51</v>
      </c>
      <c r="G24" s="231">
        <v>208.16</v>
      </c>
      <c r="H24" s="231">
        <v>202.39</v>
      </c>
      <c r="I24" s="102">
        <f t="shared" si="0"/>
        <v>-2.7719062259800253E-2</v>
      </c>
      <c r="J24" s="231">
        <f t="shared" si="1"/>
        <v>-5.7700000000000102</v>
      </c>
      <c r="K24" s="232">
        <v>139.72999999999999</v>
      </c>
      <c r="L24" s="232">
        <v>207.23</v>
      </c>
      <c r="M24" s="232">
        <v>234.27</v>
      </c>
      <c r="N24" s="232">
        <v>175.2</v>
      </c>
      <c r="O24" s="232">
        <v>156.80000000000001</v>
      </c>
      <c r="P24" s="102">
        <f t="shared" si="2"/>
        <v>-0.10502283105022814</v>
      </c>
      <c r="Q24" s="231">
        <f t="shared" si="3"/>
        <v>-18.399999999999977</v>
      </c>
    </row>
    <row r="25" spans="2:17" x14ac:dyDescent="0.25">
      <c r="B25" s="96" t="s">
        <v>62</v>
      </c>
      <c r="C25" s="227">
        <v>146.07</v>
      </c>
      <c r="D25" s="227">
        <v>134.66999999999999</v>
      </c>
      <c r="E25" s="227">
        <v>151.52000000000001</v>
      </c>
      <c r="F25" s="227">
        <v>180.18</v>
      </c>
      <c r="G25" s="227">
        <v>200.83</v>
      </c>
      <c r="H25" s="227">
        <v>207.41</v>
      </c>
      <c r="I25" s="98">
        <f t="shared" si="0"/>
        <v>3.2764029278494089E-2</v>
      </c>
      <c r="J25" s="227">
        <f t="shared" si="1"/>
        <v>6.5799999999999841</v>
      </c>
      <c r="K25" s="228">
        <v>134.80000000000001</v>
      </c>
      <c r="L25" s="228">
        <v>207.25</v>
      </c>
      <c r="M25" s="228">
        <v>233.83</v>
      </c>
      <c r="N25" s="228">
        <v>175.2</v>
      </c>
      <c r="O25" s="228">
        <v>159.07</v>
      </c>
      <c r="P25" s="98">
        <f t="shared" si="2"/>
        <v>-9.2066210045662067E-2</v>
      </c>
      <c r="Q25" s="227">
        <f t="shared" si="3"/>
        <v>-16.129999999999995</v>
      </c>
    </row>
    <row r="26" spans="2:17" x14ac:dyDescent="0.25">
      <c r="B26" s="99" t="s">
        <v>63</v>
      </c>
      <c r="C26" s="229">
        <v>159.44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134.80000000000001</v>
      </c>
      <c r="L26" s="230">
        <v>0</v>
      </c>
      <c r="M26" s="230">
        <v>233.83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38.79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53.05</v>
      </c>
      <c r="D28" s="231">
        <v>53.52</v>
      </c>
      <c r="E28" s="231">
        <v>51.25</v>
      </c>
      <c r="F28" s="231">
        <v>59.12</v>
      </c>
      <c r="G28" s="231">
        <v>65.87</v>
      </c>
      <c r="H28" s="231">
        <v>74.569999999999993</v>
      </c>
      <c r="I28" s="102">
        <f t="shared" si="0"/>
        <v>0.13207833611659314</v>
      </c>
      <c r="J28" s="231">
        <f t="shared" si="1"/>
        <v>8.6999999999999886</v>
      </c>
      <c r="K28" s="232">
        <v>34.49</v>
      </c>
      <c r="L28" s="232">
        <v>49.5</v>
      </c>
      <c r="M28" s="232">
        <v>55.39</v>
      </c>
      <c r="N28" s="232">
        <v>64.28</v>
      </c>
      <c r="O28" s="232">
        <v>70.27</v>
      </c>
      <c r="P28" s="102">
        <f t="shared" si="2"/>
        <v>9.3186060983198482E-2</v>
      </c>
      <c r="Q28" s="231">
        <f t="shared" si="3"/>
        <v>5.9899999999999949</v>
      </c>
    </row>
    <row r="29" spans="2:17" x14ac:dyDescent="0.25">
      <c r="B29" s="96" t="s">
        <v>62</v>
      </c>
      <c r="C29" s="227">
        <v>55.71</v>
      </c>
      <c r="D29" s="227">
        <v>56.97</v>
      </c>
      <c r="E29" s="227">
        <v>54.03</v>
      </c>
      <c r="F29" s="227">
        <v>62.9</v>
      </c>
      <c r="G29" s="227">
        <v>69.91</v>
      </c>
      <c r="H29" s="227">
        <v>78.73</v>
      </c>
      <c r="I29" s="98">
        <f t="shared" si="0"/>
        <v>0.12616220855385496</v>
      </c>
      <c r="J29" s="227">
        <f t="shared" si="1"/>
        <v>8.8200000000000074</v>
      </c>
      <c r="K29" s="228">
        <v>35.14</v>
      </c>
      <c r="L29" s="228">
        <v>52.47</v>
      </c>
      <c r="M29" s="228">
        <v>59.42</v>
      </c>
      <c r="N29" s="228">
        <v>68.25</v>
      </c>
      <c r="O29" s="228">
        <v>75.56</v>
      </c>
      <c r="P29" s="98">
        <f t="shared" si="2"/>
        <v>0.10710622710622708</v>
      </c>
      <c r="Q29" s="227">
        <f t="shared" si="3"/>
        <v>7.3100000000000023</v>
      </c>
    </row>
    <row r="30" spans="2:17" x14ac:dyDescent="0.25">
      <c r="B30" s="99" t="s">
        <v>63</v>
      </c>
      <c r="C30" s="229">
        <v>59.21</v>
      </c>
      <c r="D30" s="229">
        <v>59.93</v>
      </c>
      <c r="E30" s="229">
        <v>57.07</v>
      </c>
      <c r="F30" s="229">
        <v>65.52</v>
      </c>
      <c r="G30" s="229">
        <v>72.760000000000005</v>
      </c>
      <c r="H30" s="229">
        <v>81.77</v>
      </c>
      <c r="I30" s="100">
        <f t="shared" si="0"/>
        <v>0.1238317757009344</v>
      </c>
      <c r="J30" s="229">
        <f t="shared" si="1"/>
        <v>9.0099999999999909</v>
      </c>
      <c r="K30" s="230">
        <v>36.840000000000003</v>
      </c>
      <c r="L30" s="230">
        <v>54.5</v>
      </c>
      <c r="M30" s="230">
        <v>61.78</v>
      </c>
      <c r="N30" s="230">
        <v>71.040000000000006</v>
      </c>
      <c r="O30" s="230">
        <v>78.87</v>
      </c>
      <c r="P30" s="100">
        <f t="shared" si="2"/>
        <v>0.11021959459459452</v>
      </c>
      <c r="Q30" s="229">
        <f t="shared" si="3"/>
        <v>7.8299999999999983</v>
      </c>
    </row>
    <row r="31" spans="2:17" x14ac:dyDescent="0.25">
      <c r="B31" s="99" t="s">
        <v>64</v>
      </c>
      <c r="C31" s="229">
        <v>40.03</v>
      </c>
      <c r="D31" s="229">
        <v>42.61</v>
      </c>
      <c r="E31" s="229">
        <v>41.43</v>
      </c>
      <c r="F31" s="229">
        <v>46.25</v>
      </c>
      <c r="G31" s="229">
        <v>50.96</v>
      </c>
      <c r="H31" s="229">
        <v>58.4</v>
      </c>
      <c r="I31" s="100">
        <f t="shared" si="0"/>
        <v>0.14599686028257453</v>
      </c>
      <c r="J31" s="229">
        <f t="shared" si="1"/>
        <v>7.4399999999999977</v>
      </c>
      <c r="K31" s="230">
        <v>29.62</v>
      </c>
      <c r="L31" s="230">
        <v>36.479999999999997</v>
      </c>
      <c r="M31" s="230">
        <v>43.6</v>
      </c>
      <c r="N31" s="230">
        <v>49.18</v>
      </c>
      <c r="O31" s="230">
        <v>52.81</v>
      </c>
      <c r="P31" s="100">
        <f t="shared" si="2"/>
        <v>7.3810492069947164E-2</v>
      </c>
      <c r="Q31" s="229">
        <f t="shared" si="3"/>
        <v>3.6300000000000026</v>
      </c>
    </row>
    <row r="32" spans="2:17" x14ac:dyDescent="0.25">
      <c r="B32" s="96" t="s">
        <v>65</v>
      </c>
      <c r="C32" s="227">
        <v>43</v>
      </c>
      <c r="D32" s="227">
        <v>43.27</v>
      </c>
      <c r="E32" s="227">
        <v>41.41</v>
      </c>
      <c r="F32" s="227">
        <v>43.49</v>
      </c>
      <c r="G32" s="227">
        <v>48.39</v>
      </c>
      <c r="H32" s="227">
        <v>55.8</v>
      </c>
      <c r="I32" s="98">
        <f t="shared" si="0"/>
        <v>0.15313081215127089</v>
      </c>
      <c r="J32" s="227">
        <f t="shared" si="1"/>
        <v>7.4099999999999966</v>
      </c>
      <c r="K32" s="228">
        <v>32.69</v>
      </c>
      <c r="L32" s="228">
        <v>35.11</v>
      </c>
      <c r="M32" s="228">
        <v>37.619999999999997</v>
      </c>
      <c r="N32" s="228">
        <v>45.51</v>
      </c>
      <c r="O32" s="228">
        <v>48.54</v>
      </c>
      <c r="P32" s="98">
        <f t="shared" si="2"/>
        <v>6.6578773895846988E-2</v>
      </c>
      <c r="Q32" s="227">
        <f t="shared" si="3"/>
        <v>3.0300000000000011</v>
      </c>
    </row>
    <row r="33" spans="2:17" x14ac:dyDescent="0.25">
      <c r="B33" s="93" t="s">
        <v>51</v>
      </c>
      <c r="C33" s="231">
        <v>81.38</v>
      </c>
      <c r="D33" s="231">
        <v>86.79</v>
      </c>
      <c r="E33" s="231">
        <v>84.44</v>
      </c>
      <c r="F33" s="231">
        <v>89.45</v>
      </c>
      <c r="G33" s="231">
        <v>98.5</v>
      </c>
      <c r="H33" s="231">
        <v>108.5</v>
      </c>
      <c r="I33" s="102">
        <f t="shared" si="0"/>
        <v>0.10152284263959399</v>
      </c>
      <c r="J33" s="231">
        <f t="shared" si="1"/>
        <v>10</v>
      </c>
      <c r="K33" s="232">
        <v>78.02</v>
      </c>
      <c r="L33" s="232">
        <v>80.44</v>
      </c>
      <c r="M33" s="232">
        <v>81.83</v>
      </c>
      <c r="N33" s="232">
        <v>97.42</v>
      </c>
      <c r="O33" s="232">
        <v>103.67</v>
      </c>
      <c r="P33" s="102">
        <f t="shared" si="2"/>
        <v>6.4155204270170296E-2</v>
      </c>
      <c r="Q33" s="231">
        <f t="shared" si="3"/>
        <v>6.25</v>
      </c>
    </row>
    <row r="34" spans="2:17" x14ac:dyDescent="0.25">
      <c r="B34" s="96" t="s">
        <v>62</v>
      </c>
      <c r="C34" s="227">
        <v>81.38</v>
      </c>
      <c r="D34" s="227">
        <v>86.79</v>
      </c>
      <c r="E34" s="227">
        <v>84.44</v>
      </c>
      <c r="F34" s="227">
        <v>89.45</v>
      </c>
      <c r="G34" s="227">
        <v>98.5</v>
      </c>
      <c r="H34" s="227">
        <v>108.5</v>
      </c>
      <c r="I34" s="98">
        <f t="shared" si="0"/>
        <v>0.10152284263959399</v>
      </c>
      <c r="J34" s="227">
        <f t="shared" si="1"/>
        <v>10</v>
      </c>
      <c r="K34" s="228">
        <v>78.02</v>
      </c>
      <c r="L34" s="228">
        <v>80.44</v>
      </c>
      <c r="M34" s="228">
        <v>81.83</v>
      </c>
      <c r="N34" s="228">
        <v>97.42</v>
      </c>
      <c r="O34" s="228">
        <v>103.67</v>
      </c>
      <c r="P34" s="98">
        <f t="shared" si="2"/>
        <v>6.4155204270170296E-2</v>
      </c>
      <c r="Q34" s="227">
        <f t="shared" si="3"/>
        <v>6.25</v>
      </c>
    </row>
    <row r="35" spans="2:17" x14ac:dyDescent="0.25">
      <c r="B35" s="93" t="s">
        <v>52</v>
      </c>
      <c r="C35" s="231">
        <v>85.19</v>
      </c>
      <c r="D35" s="231">
        <v>106.13</v>
      </c>
      <c r="E35" s="231">
        <v>125.31</v>
      </c>
      <c r="F35" s="231">
        <v>128.06</v>
      </c>
      <c r="G35" s="231">
        <v>149.08000000000001</v>
      </c>
      <c r="H35" s="231">
        <v>167.62</v>
      </c>
      <c r="I35" s="102">
        <f t="shared" si="0"/>
        <v>0.12436275825060372</v>
      </c>
      <c r="J35" s="231">
        <f t="shared" si="1"/>
        <v>18.539999999999992</v>
      </c>
      <c r="K35" s="232">
        <v>136.28</v>
      </c>
      <c r="L35" s="232">
        <v>113</v>
      </c>
      <c r="M35" s="232">
        <v>131.33000000000001</v>
      </c>
      <c r="N35" s="232">
        <v>154.88999999999999</v>
      </c>
      <c r="O35" s="232">
        <v>169.18</v>
      </c>
      <c r="P35" s="102">
        <f t="shared" si="2"/>
        <v>9.2259022532119817E-2</v>
      </c>
      <c r="Q35" s="231">
        <f t="shared" si="3"/>
        <v>14.29000000000002</v>
      </c>
    </row>
    <row r="36" spans="2:17" x14ac:dyDescent="0.25">
      <c r="B36" s="96" t="s">
        <v>62</v>
      </c>
      <c r="C36" s="227">
        <v>112.85</v>
      </c>
      <c r="D36" s="227">
        <v>133.72</v>
      </c>
      <c r="E36" s="227">
        <v>131.41999999999999</v>
      </c>
      <c r="F36" s="227">
        <v>137.6</v>
      </c>
      <c r="G36" s="227">
        <v>157.49</v>
      </c>
      <c r="H36" s="227">
        <v>177.79</v>
      </c>
      <c r="I36" s="98">
        <f t="shared" si="0"/>
        <v>0.12889707283002094</v>
      </c>
      <c r="J36" s="227">
        <f t="shared" si="1"/>
        <v>20.299999999999983</v>
      </c>
      <c r="K36" s="228">
        <v>138.22999999999999</v>
      </c>
      <c r="L36" s="228">
        <v>126.83</v>
      </c>
      <c r="M36" s="228">
        <v>137.69999999999999</v>
      </c>
      <c r="N36" s="228">
        <v>155.51</v>
      </c>
      <c r="O36" s="228">
        <v>180.49</v>
      </c>
      <c r="P36" s="98">
        <f t="shared" si="2"/>
        <v>0.16063275673590138</v>
      </c>
      <c r="Q36" s="227">
        <f t="shared" si="3"/>
        <v>24.980000000000018</v>
      </c>
    </row>
    <row r="37" spans="2:17" x14ac:dyDescent="0.25">
      <c r="B37" s="96" t="s">
        <v>65</v>
      </c>
      <c r="C37" s="227">
        <v>55.99</v>
      </c>
      <c r="D37" s="227">
        <v>41.89</v>
      </c>
      <c r="E37" s="227">
        <v>74.180000000000007</v>
      </c>
      <c r="F37" s="227">
        <v>78.69</v>
      </c>
      <c r="G37" s="227">
        <v>104.15</v>
      </c>
      <c r="H37" s="227">
        <v>109.88</v>
      </c>
      <c r="I37" s="98">
        <f t="shared" si="0"/>
        <v>5.5016802688430122E-2</v>
      </c>
      <c r="J37" s="227">
        <f t="shared" si="1"/>
        <v>5.7299999999999898</v>
      </c>
      <c r="K37" s="228">
        <v>47.58</v>
      </c>
      <c r="L37" s="228">
        <v>51.99</v>
      </c>
      <c r="M37" s="228">
        <v>95.84</v>
      </c>
      <c r="N37" s="228">
        <v>151.19999999999999</v>
      </c>
      <c r="O37" s="228">
        <v>112.35</v>
      </c>
      <c r="P37" s="98">
        <f t="shared" si="2"/>
        <v>-0.25694444444444442</v>
      </c>
      <c r="Q37" s="227">
        <f t="shared" si="3"/>
        <v>-38.849999999999994</v>
      </c>
    </row>
    <row r="38" spans="2:17" x14ac:dyDescent="0.25">
      <c r="B38" s="93" t="s">
        <v>53</v>
      </c>
      <c r="C38" s="231">
        <v>63.43</v>
      </c>
      <c r="D38" s="231">
        <v>64.19</v>
      </c>
      <c r="E38" s="231">
        <v>68.989999999999995</v>
      </c>
      <c r="F38" s="231">
        <v>76.34</v>
      </c>
      <c r="G38" s="231">
        <v>86.65</v>
      </c>
      <c r="H38" s="231">
        <v>96.86</v>
      </c>
      <c r="I38" s="102">
        <f t="shared" si="0"/>
        <v>0.1178303519907673</v>
      </c>
      <c r="J38" s="231">
        <f t="shared" si="1"/>
        <v>10.209999999999994</v>
      </c>
      <c r="K38" s="232">
        <v>62.32</v>
      </c>
      <c r="L38" s="232">
        <v>77.150000000000006</v>
      </c>
      <c r="M38" s="232">
        <v>77.33</v>
      </c>
      <c r="N38" s="232">
        <v>89.71</v>
      </c>
      <c r="O38" s="232">
        <v>89.09</v>
      </c>
      <c r="P38" s="102">
        <f t="shared" si="2"/>
        <v>-6.9111581763459107E-3</v>
      </c>
      <c r="Q38" s="231">
        <f t="shared" si="3"/>
        <v>-0.61999999999999034</v>
      </c>
    </row>
    <row r="39" spans="2:17" x14ac:dyDescent="0.25">
      <c r="B39" s="96" t="s">
        <v>62</v>
      </c>
      <c r="C39" s="227">
        <v>63.43</v>
      </c>
      <c r="D39" s="227">
        <v>64.19</v>
      </c>
      <c r="E39" s="227">
        <v>68.989999999999995</v>
      </c>
      <c r="F39" s="227">
        <v>76.34</v>
      </c>
      <c r="G39" s="227">
        <v>86.65</v>
      </c>
      <c r="H39" s="227">
        <v>96.86</v>
      </c>
      <c r="I39" s="98">
        <f t="shared" si="0"/>
        <v>0.1178303519907673</v>
      </c>
      <c r="J39" s="227">
        <f t="shared" si="1"/>
        <v>10.209999999999994</v>
      </c>
      <c r="K39" s="228">
        <v>62.32</v>
      </c>
      <c r="L39" s="228">
        <v>77.150000000000006</v>
      </c>
      <c r="M39" s="228">
        <v>77.33</v>
      </c>
      <c r="N39" s="228">
        <v>89.71</v>
      </c>
      <c r="O39" s="228">
        <v>89.09</v>
      </c>
      <c r="P39" s="98">
        <f t="shared" si="2"/>
        <v>-6.9111581763459107E-3</v>
      </c>
      <c r="Q39" s="227">
        <f t="shared" si="3"/>
        <v>-0.61999999999999034</v>
      </c>
    </row>
    <row r="40" spans="2:17" x14ac:dyDescent="0.25">
      <c r="B40" s="99" t="s">
        <v>63</v>
      </c>
      <c r="C40" s="229">
        <v>80.7</v>
      </c>
      <c r="D40" s="229">
        <v>76.319999999999993</v>
      </c>
      <c r="E40" s="229">
        <v>76.47</v>
      </c>
      <c r="F40" s="229">
        <v>90.03</v>
      </c>
      <c r="G40" s="229">
        <v>101.46</v>
      </c>
      <c r="H40" s="229">
        <v>115.08</v>
      </c>
      <c r="I40" s="100">
        <f t="shared" si="0"/>
        <v>0.13424009461856889</v>
      </c>
      <c r="J40" s="229">
        <f t="shared" si="1"/>
        <v>13.620000000000005</v>
      </c>
      <c r="K40" s="230">
        <v>66.56</v>
      </c>
      <c r="L40" s="230">
        <v>91.24</v>
      </c>
      <c r="M40" s="230">
        <v>88.04</v>
      </c>
      <c r="N40" s="230">
        <v>105.89</v>
      </c>
      <c r="O40" s="230">
        <v>104.71</v>
      </c>
      <c r="P40" s="100">
        <f t="shared" si="2"/>
        <v>-1.1143639626027046E-2</v>
      </c>
      <c r="Q40" s="229">
        <f t="shared" si="3"/>
        <v>-1.1800000000000068</v>
      </c>
    </row>
    <row r="41" spans="2:17" x14ac:dyDescent="0.25">
      <c r="B41" s="99" t="s">
        <v>64</v>
      </c>
      <c r="C41" s="229">
        <v>47.71</v>
      </c>
      <c r="D41" s="229">
        <v>52.19</v>
      </c>
      <c r="E41" s="229">
        <v>57.98</v>
      </c>
      <c r="F41" s="229">
        <v>57.94</v>
      </c>
      <c r="G41" s="229">
        <v>67.42</v>
      </c>
      <c r="H41" s="229">
        <v>70.06</v>
      </c>
      <c r="I41" s="100">
        <f t="shared" si="0"/>
        <v>3.915752002373174E-2</v>
      </c>
      <c r="J41" s="229">
        <f t="shared" si="1"/>
        <v>2.6400000000000006</v>
      </c>
      <c r="K41" s="230">
        <v>56</v>
      </c>
      <c r="L41" s="230">
        <v>58.71</v>
      </c>
      <c r="M41" s="230">
        <v>63.17</v>
      </c>
      <c r="N41" s="230">
        <v>68.459999999999994</v>
      </c>
      <c r="O41" s="230">
        <v>60.68</v>
      </c>
      <c r="P41" s="100">
        <f t="shared" si="2"/>
        <v>-0.11364300321355525</v>
      </c>
      <c r="Q41" s="229">
        <f t="shared" si="3"/>
        <v>-7.779999999999994</v>
      </c>
    </row>
    <row r="42" spans="2:17" x14ac:dyDescent="0.25">
      <c r="B42" s="93" t="s">
        <v>54</v>
      </c>
      <c r="C42" s="231">
        <v>92.8</v>
      </c>
      <c r="D42" s="231">
        <v>102.24</v>
      </c>
      <c r="E42" s="231">
        <v>98.71</v>
      </c>
      <c r="F42" s="231">
        <v>114.5</v>
      </c>
      <c r="G42" s="231">
        <v>129.04</v>
      </c>
      <c r="H42" s="231">
        <v>138.44999999999999</v>
      </c>
      <c r="I42" s="102">
        <f t="shared" si="0"/>
        <v>7.292312461252326E-2</v>
      </c>
      <c r="J42" s="231">
        <f t="shared" si="1"/>
        <v>9.4099999999999966</v>
      </c>
      <c r="K42" s="232">
        <v>76.55</v>
      </c>
      <c r="L42" s="232">
        <v>110.79</v>
      </c>
      <c r="M42" s="232">
        <v>119.94</v>
      </c>
      <c r="N42" s="232">
        <v>131.65</v>
      </c>
      <c r="O42" s="232">
        <v>107.09</v>
      </c>
      <c r="P42" s="102">
        <f t="shared" si="2"/>
        <v>-0.18655526015951385</v>
      </c>
      <c r="Q42" s="231">
        <f t="shared" si="3"/>
        <v>-24.560000000000002</v>
      </c>
    </row>
    <row r="43" spans="2:17" x14ac:dyDescent="0.25">
      <c r="B43" s="96" t="s">
        <v>62</v>
      </c>
      <c r="C43" s="227">
        <v>97.8</v>
      </c>
      <c r="D43" s="227">
        <v>108.14</v>
      </c>
      <c r="E43" s="227">
        <v>104.52</v>
      </c>
      <c r="F43" s="227">
        <v>121.1</v>
      </c>
      <c r="G43" s="227">
        <v>137.22999999999999</v>
      </c>
      <c r="H43" s="227">
        <v>145.38999999999999</v>
      </c>
      <c r="I43" s="98">
        <f t="shared" si="0"/>
        <v>5.9462216716461347E-2</v>
      </c>
      <c r="J43" s="227">
        <f t="shared" si="1"/>
        <v>8.1599999999999966</v>
      </c>
      <c r="K43" s="228">
        <v>89.95</v>
      </c>
      <c r="L43" s="228">
        <v>113.48</v>
      </c>
      <c r="M43" s="228">
        <v>126.96</v>
      </c>
      <c r="N43" s="228">
        <v>139.97</v>
      </c>
      <c r="O43" s="228">
        <v>111.88</v>
      </c>
      <c r="P43" s="98">
        <f t="shared" si="2"/>
        <v>-0.20068586125598342</v>
      </c>
      <c r="Q43" s="227">
        <f t="shared" si="3"/>
        <v>-28.090000000000003</v>
      </c>
    </row>
    <row r="44" spans="2:17" x14ac:dyDescent="0.25">
      <c r="B44" s="99" t="s">
        <v>63</v>
      </c>
      <c r="C44" s="229">
        <v>101.92</v>
      </c>
      <c r="D44" s="229">
        <v>0</v>
      </c>
      <c r="E44" s="229">
        <v>111.35</v>
      </c>
      <c r="F44" s="229">
        <v>128.75</v>
      </c>
      <c r="G44" s="229">
        <v>146.41</v>
      </c>
      <c r="H44" s="229">
        <v>153.15</v>
      </c>
      <c r="I44" s="100">
        <f t="shared" si="0"/>
        <v>4.6035106891605837E-2</v>
      </c>
      <c r="J44" s="229">
        <f t="shared" si="1"/>
        <v>6.7400000000000091</v>
      </c>
      <c r="K44" s="230">
        <v>0</v>
      </c>
      <c r="L44" s="230">
        <v>120.57</v>
      </c>
      <c r="M44" s="230">
        <v>134.07</v>
      </c>
      <c r="N44" s="230">
        <v>145.27000000000001</v>
      </c>
      <c r="O44" s="230">
        <v>112.21</v>
      </c>
      <c r="P44" s="100">
        <f t="shared" si="2"/>
        <v>-0.22757623735113941</v>
      </c>
      <c r="Q44" s="229">
        <f t="shared" si="3"/>
        <v>-33.060000000000016</v>
      </c>
    </row>
    <row r="45" spans="2:17" x14ac:dyDescent="0.25">
      <c r="B45" s="99" t="s">
        <v>64</v>
      </c>
      <c r="C45" s="229">
        <v>81.52</v>
      </c>
      <c r="D45" s="229">
        <v>0</v>
      </c>
      <c r="E45" s="229">
        <v>79.67</v>
      </c>
      <c r="F45" s="229">
        <v>92.67</v>
      </c>
      <c r="G45" s="229">
        <v>100.97</v>
      </c>
      <c r="H45" s="229">
        <v>114.46</v>
      </c>
      <c r="I45" s="100">
        <f t="shared" si="0"/>
        <v>0.13360404080419919</v>
      </c>
      <c r="J45" s="229">
        <f t="shared" si="1"/>
        <v>13.489999999999995</v>
      </c>
      <c r="K45" s="230">
        <v>0</v>
      </c>
      <c r="L45" s="230">
        <v>89.09</v>
      </c>
      <c r="M45" s="230">
        <v>101.13</v>
      </c>
      <c r="N45" s="230">
        <v>120</v>
      </c>
      <c r="O45" s="230">
        <v>110.64</v>
      </c>
      <c r="P45" s="100">
        <f t="shared" si="2"/>
        <v>-7.7999999999999958E-2</v>
      </c>
      <c r="Q45" s="229">
        <f t="shared" si="3"/>
        <v>-9.36</v>
      </c>
    </row>
    <row r="46" spans="2:17" x14ac:dyDescent="0.25">
      <c r="B46" s="96" t="s">
        <v>65</v>
      </c>
      <c r="C46" s="227">
        <v>74.09</v>
      </c>
      <c r="D46" s="227">
        <v>76.39</v>
      </c>
      <c r="E46" s="227">
        <v>66.930000000000007</v>
      </c>
      <c r="F46" s="227">
        <v>72.900000000000006</v>
      </c>
      <c r="G46" s="227">
        <v>77.459999999999994</v>
      </c>
      <c r="H46" s="227">
        <v>94.86</v>
      </c>
      <c r="I46" s="98">
        <f t="shared" si="0"/>
        <v>0.22463206816421377</v>
      </c>
      <c r="J46" s="227">
        <f t="shared" si="1"/>
        <v>17.400000000000006</v>
      </c>
      <c r="K46" s="228">
        <v>44.71</v>
      </c>
      <c r="L46" s="228">
        <v>87.4</v>
      </c>
      <c r="M46" s="228">
        <v>61.8</v>
      </c>
      <c r="N46" s="228">
        <v>67.3</v>
      </c>
      <c r="O46" s="228">
        <v>73.23</v>
      </c>
      <c r="P46" s="98">
        <f t="shared" si="2"/>
        <v>8.811292719167918E-2</v>
      </c>
      <c r="Q46" s="227">
        <f t="shared" si="3"/>
        <v>5.9300000000000068</v>
      </c>
    </row>
    <row r="47" spans="2:17" x14ac:dyDescent="0.25">
      <c r="B47" s="93" t="s">
        <v>55</v>
      </c>
      <c r="C47" s="231">
        <v>55.1</v>
      </c>
      <c r="D47" s="231">
        <v>58.1</v>
      </c>
      <c r="E47" s="231">
        <v>74.28</v>
      </c>
      <c r="F47" s="231">
        <v>64.23</v>
      </c>
      <c r="G47" s="231">
        <v>69.86</v>
      </c>
      <c r="H47" s="231">
        <v>72.739999999999995</v>
      </c>
      <c r="I47" s="102">
        <f t="shared" si="0"/>
        <v>4.1225307758373742E-2</v>
      </c>
      <c r="J47" s="231">
        <f t="shared" si="1"/>
        <v>2.8799999999999955</v>
      </c>
      <c r="K47" s="232">
        <v>67.430000000000007</v>
      </c>
      <c r="L47" s="232">
        <v>55.3</v>
      </c>
      <c r="M47" s="232">
        <v>48.47</v>
      </c>
      <c r="N47" s="232">
        <v>48.39</v>
      </c>
      <c r="O47" s="232">
        <v>52.16</v>
      </c>
      <c r="P47" s="102">
        <f t="shared" si="2"/>
        <v>7.7908658813804488E-2</v>
      </c>
      <c r="Q47" s="231">
        <f t="shared" si="3"/>
        <v>3.769999999999996</v>
      </c>
    </row>
    <row r="48" spans="2:17" x14ac:dyDescent="0.25">
      <c r="B48" s="96" t="s">
        <v>62</v>
      </c>
      <c r="C48" s="227">
        <v>55.02</v>
      </c>
      <c r="D48" s="227">
        <v>57.83</v>
      </c>
      <c r="E48" s="227">
        <v>74.63</v>
      </c>
      <c r="F48" s="227">
        <v>64.650000000000006</v>
      </c>
      <c r="G48" s="227">
        <v>69.94</v>
      </c>
      <c r="H48" s="227">
        <v>73.959999999999994</v>
      </c>
      <c r="I48" s="98">
        <f t="shared" si="0"/>
        <v>5.7477838146983151E-2</v>
      </c>
      <c r="J48" s="227">
        <f t="shared" si="1"/>
        <v>4.019999999999996</v>
      </c>
      <c r="K48" s="228">
        <v>67.69</v>
      </c>
      <c r="L48" s="228">
        <v>55.82</v>
      </c>
      <c r="M48" s="228">
        <v>47.45</v>
      </c>
      <c r="N48" s="228">
        <v>48.85</v>
      </c>
      <c r="O48" s="228">
        <v>52.11</v>
      </c>
      <c r="P48" s="98">
        <f t="shared" si="2"/>
        <v>6.6734902763561976E-2</v>
      </c>
      <c r="Q48" s="227">
        <f t="shared" si="3"/>
        <v>3.259999999999998</v>
      </c>
    </row>
    <row r="49" spans="2:17" x14ac:dyDescent="0.25">
      <c r="B49" s="99" t="s">
        <v>63</v>
      </c>
      <c r="C49" s="229">
        <v>58.12</v>
      </c>
      <c r="D49" s="229">
        <v>59.72</v>
      </c>
      <c r="E49" s="229">
        <v>75.540000000000006</v>
      </c>
      <c r="F49" s="229">
        <v>69.69</v>
      </c>
      <c r="G49" s="229">
        <v>76.47</v>
      </c>
      <c r="H49" s="229">
        <v>79.3</v>
      </c>
      <c r="I49" s="100">
        <f t="shared" si="0"/>
        <v>3.7007976984438251E-2</v>
      </c>
      <c r="J49" s="229">
        <f t="shared" si="1"/>
        <v>2.8299999999999983</v>
      </c>
      <c r="K49" s="230">
        <v>64.790000000000006</v>
      </c>
      <c r="L49" s="230">
        <v>51.08</v>
      </c>
      <c r="M49" s="230">
        <v>52.27</v>
      </c>
      <c r="N49" s="230">
        <v>54.09</v>
      </c>
      <c r="O49" s="230">
        <v>53.61</v>
      </c>
      <c r="P49" s="100">
        <f t="shared" si="2"/>
        <v>-8.8740987243484115E-3</v>
      </c>
      <c r="Q49" s="229">
        <f t="shared" si="3"/>
        <v>-0.48000000000000398</v>
      </c>
    </row>
    <row r="50" spans="2:17" x14ac:dyDescent="0.25">
      <c r="B50" s="99" t="s">
        <v>64</v>
      </c>
      <c r="C50" s="229">
        <v>43.08</v>
      </c>
      <c r="D50" s="229">
        <v>52.07</v>
      </c>
      <c r="E50" s="229">
        <v>70.77</v>
      </c>
      <c r="F50" s="229">
        <v>51.36</v>
      </c>
      <c r="G50" s="229">
        <v>51.21</v>
      </c>
      <c r="H50" s="229">
        <v>60.22</v>
      </c>
      <c r="I50" s="100">
        <f t="shared" si="0"/>
        <v>0.17594219878929884</v>
      </c>
      <c r="J50" s="229">
        <f t="shared" si="1"/>
        <v>9.009999999999998</v>
      </c>
      <c r="K50" s="230">
        <v>101.35</v>
      </c>
      <c r="L50" s="230">
        <v>72.55</v>
      </c>
      <c r="M50" s="230">
        <v>35.71</v>
      </c>
      <c r="N50" s="230">
        <v>36.68</v>
      </c>
      <c r="O50" s="230">
        <v>48.42</v>
      </c>
      <c r="P50" s="100">
        <f t="shared" si="2"/>
        <v>0.32006543075245375</v>
      </c>
      <c r="Q50" s="229">
        <f t="shared" si="3"/>
        <v>11.740000000000002</v>
      </c>
    </row>
    <row r="51" spans="2:17" x14ac:dyDescent="0.25">
      <c r="B51" s="96" t="s">
        <v>65</v>
      </c>
      <c r="C51" s="227">
        <v>56.8</v>
      </c>
      <c r="D51" s="227">
        <v>83.93</v>
      </c>
      <c r="E51" s="227">
        <v>154.72</v>
      </c>
      <c r="F51" s="227">
        <v>191.76</v>
      </c>
      <c r="G51" s="227">
        <v>163.5</v>
      </c>
      <c r="H51" s="227">
        <v>87.87</v>
      </c>
      <c r="I51" s="98">
        <f t="shared" si="0"/>
        <v>-0.46256880733944949</v>
      </c>
      <c r="J51" s="227">
        <f t="shared" si="1"/>
        <v>-75.63</v>
      </c>
      <c r="K51" s="228">
        <v>172.05</v>
      </c>
      <c r="L51" s="228">
        <v>122.84</v>
      </c>
      <c r="M51" s="228">
        <v>122.57</v>
      </c>
      <c r="N51" s="228">
        <v>44.64</v>
      </c>
      <c r="O51" s="228">
        <v>101.63</v>
      </c>
      <c r="P51" s="98">
        <f t="shared" si="2"/>
        <v>1.2766577060931898</v>
      </c>
      <c r="Q51" s="227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C6BE9-526D-4DC6-95A2-F9CAB8191657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70.459999999999994</v>
      </c>
      <c r="D6" s="225">
        <v>47.83</v>
      </c>
      <c r="E6" s="225">
        <v>53</v>
      </c>
      <c r="F6" s="225">
        <v>80.58</v>
      </c>
      <c r="G6" s="225">
        <v>93.24</v>
      </c>
      <c r="H6" s="225">
        <v>104.71</v>
      </c>
      <c r="I6" s="95">
        <f t="shared" ref="I6:I51" si="0">IFERROR(H6/G6-1,"-")</f>
        <v>0.12301587301587302</v>
      </c>
      <c r="J6" s="225">
        <f t="shared" ref="J6:J51" si="1">IFERROR(H6-G6,"-")</f>
        <v>11.469999999999999</v>
      </c>
      <c r="K6" s="226">
        <v>28.85</v>
      </c>
      <c r="L6" s="226">
        <v>66.599999999999994</v>
      </c>
      <c r="M6" s="226">
        <v>73.930000000000007</v>
      </c>
      <c r="N6" s="226">
        <v>80.430000000000007</v>
      </c>
      <c r="O6" s="226">
        <v>87.95</v>
      </c>
      <c r="P6" s="95">
        <f t="shared" ref="P6:P51" si="2">IFERROR(O6/N6-1,"-")</f>
        <v>9.3497451199801018E-2</v>
      </c>
      <c r="Q6" s="225">
        <f t="shared" ref="Q6:Q51" si="3">IFERROR(O6-N6,"-")</f>
        <v>7.519999999999996</v>
      </c>
    </row>
    <row r="7" spans="2:17" x14ac:dyDescent="0.25">
      <c r="B7" s="96" t="s">
        <v>62</v>
      </c>
      <c r="C7" s="227">
        <v>77.33</v>
      </c>
      <c r="D7" s="227">
        <v>53.19</v>
      </c>
      <c r="E7" s="227">
        <v>60.01</v>
      </c>
      <c r="F7" s="227">
        <v>88.2</v>
      </c>
      <c r="G7" s="227">
        <v>102.89</v>
      </c>
      <c r="H7" s="227">
        <v>114.62</v>
      </c>
      <c r="I7" s="98">
        <f t="shared" si="0"/>
        <v>0.11400524832345238</v>
      </c>
      <c r="J7" s="227">
        <f t="shared" si="1"/>
        <v>11.730000000000004</v>
      </c>
      <c r="K7" s="228">
        <v>32.58</v>
      </c>
      <c r="L7" s="228">
        <v>73.61</v>
      </c>
      <c r="M7" s="228">
        <v>81.98</v>
      </c>
      <c r="N7" s="228">
        <v>86.98</v>
      </c>
      <c r="O7" s="228">
        <v>95.51</v>
      </c>
      <c r="P7" s="98">
        <f t="shared" si="2"/>
        <v>9.8068521499195205E-2</v>
      </c>
      <c r="Q7" s="227">
        <f t="shared" si="3"/>
        <v>8.5300000000000011</v>
      </c>
    </row>
    <row r="8" spans="2:17" x14ac:dyDescent="0.25">
      <c r="B8" s="99" t="s">
        <v>63</v>
      </c>
      <c r="C8" s="229">
        <v>85.32</v>
      </c>
      <c r="D8" s="229">
        <v>58.8</v>
      </c>
      <c r="E8" s="229">
        <v>66.349999999999994</v>
      </c>
      <c r="F8" s="229">
        <v>96.91</v>
      </c>
      <c r="G8" s="229">
        <v>111.61</v>
      </c>
      <c r="H8" s="229">
        <v>124.26</v>
      </c>
      <c r="I8" s="100">
        <f t="shared" si="0"/>
        <v>0.11334109846787932</v>
      </c>
      <c r="J8" s="229">
        <f t="shared" si="1"/>
        <v>12.650000000000006</v>
      </c>
      <c r="K8" s="230">
        <v>35.799999999999997</v>
      </c>
      <c r="L8" s="230">
        <v>80.98</v>
      </c>
      <c r="M8" s="230">
        <v>88.99</v>
      </c>
      <c r="N8" s="230">
        <v>93.69</v>
      </c>
      <c r="O8" s="230">
        <v>103.05</v>
      </c>
      <c r="P8" s="100">
        <f t="shared" si="2"/>
        <v>9.9903938520653268E-2</v>
      </c>
      <c r="Q8" s="229">
        <f t="shared" si="3"/>
        <v>9.36</v>
      </c>
    </row>
    <row r="9" spans="2:17" x14ac:dyDescent="0.25">
      <c r="B9" s="99" t="s">
        <v>64</v>
      </c>
      <c r="C9" s="229">
        <v>46.17</v>
      </c>
      <c r="D9" s="229">
        <v>29.69</v>
      </c>
      <c r="E9" s="229">
        <v>31.06</v>
      </c>
      <c r="F9" s="229">
        <v>47.58</v>
      </c>
      <c r="G9" s="229">
        <v>59.03</v>
      </c>
      <c r="H9" s="229">
        <v>65.099999999999994</v>
      </c>
      <c r="I9" s="100">
        <f t="shared" si="0"/>
        <v>0.10282906996442476</v>
      </c>
      <c r="J9" s="229">
        <f t="shared" si="1"/>
        <v>6.0699999999999932</v>
      </c>
      <c r="K9" s="230">
        <v>14.7</v>
      </c>
      <c r="L9" s="230">
        <v>39.17</v>
      </c>
      <c r="M9" s="230">
        <v>45.89</v>
      </c>
      <c r="N9" s="230">
        <v>51.63</v>
      </c>
      <c r="O9" s="230">
        <v>56</v>
      </c>
      <c r="P9" s="100">
        <f t="shared" si="2"/>
        <v>8.4640712763896842E-2</v>
      </c>
      <c r="Q9" s="229">
        <f t="shared" si="3"/>
        <v>4.3699999999999974</v>
      </c>
    </row>
    <row r="10" spans="2:17" x14ac:dyDescent="0.25">
      <c r="B10" s="96" t="s">
        <v>65</v>
      </c>
      <c r="C10" s="227">
        <v>51.25</v>
      </c>
      <c r="D10" s="227">
        <v>33.86</v>
      </c>
      <c r="E10" s="227">
        <v>30.93</v>
      </c>
      <c r="F10" s="227">
        <v>53.23</v>
      </c>
      <c r="G10" s="227">
        <v>60.79</v>
      </c>
      <c r="H10" s="227">
        <v>70.290000000000006</v>
      </c>
      <c r="I10" s="98">
        <f t="shared" si="0"/>
        <v>0.15627570324066475</v>
      </c>
      <c r="J10" s="227">
        <f t="shared" si="1"/>
        <v>9.5000000000000071</v>
      </c>
      <c r="K10" s="228">
        <v>18.13</v>
      </c>
      <c r="L10" s="228">
        <v>41.66</v>
      </c>
      <c r="M10" s="228">
        <v>47.1</v>
      </c>
      <c r="N10" s="228">
        <v>57.65</v>
      </c>
      <c r="O10" s="228">
        <v>63.07</v>
      </c>
      <c r="P10" s="98">
        <f t="shared" si="2"/>
        <v>9.4015611448395431E-2</v>
      </c>
      <c r="Q10" s="227">
        <f t="shared" si="3"/>
        <v>5.4200000000000017</v>
      </c>
    </row>
    <row r="11" spans="2:17" x14ac:dyDescent="0.25">
      <c r="B11" s="93" t="s">
        <v>46</v>
      </c>
      <c r="C11" s="231">
        <v>89.94</v>
      </c>
      <c r="D11" s="231">
        <v>61.17</v>
      </c>
      <c r="E11" s="231">
        <v>72.88</v>
      </c>
      <c r="F11" s="231">
        <v>107.72</v>
      </c>
      <c r="G11" s="231">
        <v>119.35</v>
      </c>
      <c r="H11" s="231">
        <v>131.18</v>
      </c>
      <c r="I11" s="102">
        <f t="shared" si="0"/>
        <v>9.9120234604105573E-2</v>
      </c>
      <c r="J11" s="231">
        <f t="shared" si="1"/>
        <v>11.830000000000013</v>
      </c>
      <c r="K11" s="232">
        <v>35.590000000000003</v>
      </c>
      <c r="L11" s="232">
        <v>87.91</v>
      </c>
      <c r="M11" s="232">
        <v>91.44</v>
      </c>
      <c r="N11" s="232">
        <v>96.77</v>
      </c>
      <c r="O11" s="232">
        <v>104.28</v>
      </c>
      <c r="P11" s="102">
        <f t="shared" si="2"/>
        <v>7.7606696290172694E-2</v>
      </c>
      <c r="Q11" s="231">
        <f t="shared" si="3"/>
        <v>7.5100000000000051</v>
      </c>
    </row>
    <row r="12" spans="2:17" x14ac:dyDescent="0.25">
      <c r="B12" s="96" t="s">
        <v>62</v>
      </c>
      <c r="C12" s="227">
        <v>98.21</v>
      </c>
      <c r="D12" s="227">
        <v>66.36</v>
      </c>
      <c r="E12" s="227">
        <v>79.650000000000006</v>
      </c>
      <c r="F12" s="227">
        <v>116.54</v>
      </c>
      <c r="G12" s="227">
        <v>130.88999999999999</v>
      </c>
      <c r="H12" s="227">
        <v>144.94</v>
      </c>
      <c r="I12" s="98">
        <f t="shared" si="0"/>
        <v>0.10734204293681726</v>
      </c>
      <c r="J12" s="227">
        <f t="shared" si="1"/>
        <v>14.050000000000011</v>
      </c>
      <c r="K12" s="228">
        <v>38.18</v>
      </c>
      <c r="L12" s="228">
        <v>95.16</v>
      </c>
      <c r="M12" s="228">
        <v>100.01</v>
      </c>
      <c r="N12" s="228">
        <v>106.95</v>
      </c>
      <c r="O12" s="228">
        <v>115.98</v>
      </c>
      <c r="P12" s="98">
        <f t="shared" si="2"/>
        <v>8.4431977559607407E-2</v>
      </c>
      <c r="Q12" s="227">
        <f t="shared" si="3"/>
        <v>9.0300000000000011</v>
      </c>
    </row>
    <row r="13" spans="2:17" x14ac:dyDescent="0.25">
      <c r="B13" s="99" t="s">
        <v>63</v>
      </c>
      <c r="C13" s="229">
        <v>106.38</v>
      </c>
      <c r="D13" s="229">
        <v>71.150000000000006</v>
      </c>
      <c r="E13" s="229">
        <v>85.14</v>
      </c>
      <c r="F13" s="229">
        <v>125.38</v>
      </c>
      <c r="G13" s="229">
        <v>140.15</v>
      </c>
      <c r="H13" s="229">
        <v>154.63999999999999</v>
      </c>
      <c r="I13" s="100">
        <f t="shared" si="0"/>
        <v>0.10338922582946819</v>
      </c>
      <c r="J13" s="229">
        <f t="shared" si="1"/>
        <v>14.489999999999981</v>
      </c>
      <c r="K13" s="230">
        <v>40.49</v>
      </c>
      <c r="L13" s="230">
        <v>102.79</v>
      </c>
      <c r="M13" s="230">
        <v>107.36</v>
      </c>
      <c r="N13" s="230">
        <v>113.79</v>
      </c>
      <c r="O13" s="230">
        <v>123.92</v>
      </c>
      <c r="P13" s="100">
        <f t="shared" si="2"/>
        <v>8.9023640038667695E-2</v>
      </c>
      <c r="Q13" s="229">
        <f t="shared" si="3"/>
        <v>10.129999999999995</v>
      </c>
    </row>
    <row r="14" spans="2:17" x14ac:dyDescent="0.25">
      <c r="B14" s="99" t="s">
        <v>64</v>
      </c>
      <c r="C14" s="229">
        <v>53.15</v>
      </c>
      <c r="D14" s="229">
        <v>31.55</v>
      </c>
      <c r="E14" s="229">
        <v>34.18</v>
      </c>
      <c r="F14" s="229">
        <v>49.88</v>
      </c>
      <c r="G14" s="229">
        <v>54.45</v>
      </c>
      <c r="H14" s="229">
        <v>55.23</v>
      </c>
      <c r="I14" s="100">
        <f t="shared" si="0"/>
        <v>1.4325068870523205E-2</v>
      </c>
      <c r="J14" s="229">
        <f t="shared" si="1"/>
        <v>0.77999999999999403</v>
      </c>
      <c r="K14" s="230">
        <v>6.44</v>
      </c>
      <c r="L14" s="230">
        <v>37.07</v>
      </c>
      <c r="M14" s="230">
        <v>38.28</v>
      </c>
      <c r="N14" s="230">
        <v>38.78</v>
      </c>
      <c r="O14" s="230">
        <v>48.53</v>
      </c>
      <c r="P14" s="100">
        <f t="shared" si="2"/>
        <v>0.25141825683341934</v>
      </c>
      <c r="Q14" s="229">
        <f t="shared" si="3"/>
        <v>9.75</v>
      </c>
    </row>
    <row r="15" spans="2:17" x14ac:dyDescent="0.25">
      <c r="B15" s="96" t="s">
        <v>65</v>
      </c>
      <c r="C15" s="227">
        <v>58.49</v>
      </c>
      <c r="D15" s="227">
        <v>40.36</v>
      </c>
      <c r="E15" s="227">
        <v>37.26</v>
      </c>
      <c r="F15" s="227">
        <v>61.52</v>
      </c>
      <c r="G15" s="227">
        <v>67.89</v>
      </c>
      <c r="H15" s="227">
        <v>72.16</v>
      </c>
      <c r="I15" s="98">
        <f t="shared" si="0"/>
        <v>6.2895860951539095E-2</v>
      </c>
      <c r="J15" s="227">
        <f t="shared" si="1"/>
        <v>4.269999999999996</v>
      </c>
      <c r="K15" s="228">
        <v>23.44</v>
      </c>
      <c r="L15" s="228">
        <v>51.3</v>
      </c>
      <c r="M15" s="228">
        <v>53.56</v>
      </c>
      <c r="N15" s="228">
        <v>54.13</v>
      </c>
      <c r="O15" s="228">
        <v>59.67</v>
      </c>
      <c r="P15" s="98">
        <f t="shared" si="2"/>
        <v>0.1023462035839644</v>
      </c>
      <c r="Q15" s="227">
        <f t="shared" si="3"/>
        <v>5.5399999999999991</v>
      </c>
    </row>
    <row r="16" spans="2:17" x14ac:dyDescent="0.25">
      <c r="B16" s="93" t="s">
        <v>54</v>
      </c>
      <c r="C16" s="231">
        <v>71.48</v>
      </c>
      <c r="D16" s="231">
        <v>50.94</v>
      </c>
      <c r="E16" s="231">
        <v>53.72</v>
      </c>
      <c r="F16" s="231">
        <v>88.72</v>
      </c>
      <c r="G16" s="231">
        <v>108.87</v>
      </c>
      <c r="H16" s="231">
        <v>119.53</v>
      </c>
      <c r="I16" s="102">
        <f t="shared" si="0"/>
        <v>9.791494442913562E-2</v>
      </c>
      <c r="J16" s="231">
        <f t="shared" si="1"/>
        <v>10.659999999999997</v>
      </c>
      <c r="K16" s="232">
        <v>21.53</v>
      </c>
      <c r="L16" s="232">
        <v>80.959999999999994</v>
      </c>
      <c r="M16" s="232">
        <v>94.72</v>
      </c>
      <c r="N16" s="232">
        <v>108.17</v>
      </c>
      <c r="O16" s="232">
        <v>89.24</v>
      </c>
      <c r="P16" s="102">
        <f t="shared" si="2"/>
        <v>-0.17500231117685128</v>
      </c>
      <c r="Q16" s="231">
        <f t="shared" si="3"/>
        <v>-18.930000000000007</v>
      </c>
    </row>
    <row r="17" spans="2:17" x14ac:dyDescent="0.25">
      <c r="B17" s="96" t="s">
        <v>62</v>
      </c>
      <c r="C17" s="227">
        <v>77.83</v>
      </c>
      <c r="D17" s="227">
        <v>56.41</v>
      </c>
      <c r="E17" s="227">
        <v>62.75</v>
      </c>
      <c r="F17" s="227">
        <v>96.52</v>
      </c>
      <c r="G17" s="227">
        <v>119.31</v>
      </c>
      <c r="H17" s="227">
        <v>129.19999999999999</v>
      </c>
      <c r="I17" s="98">
        <f t="shared" si="0"/>
        <v>8.2893303159835563E-2</v>
      </c>
      <c r="J17" s="227">
        <f t="shared" si="1"/>
        <v>9.8899999999999864</v>
      </c>
      <c r="K17" s="228">
        <v>27.05</v>
      </c>
      <c r="L17" s="228">
        <v>88.63</v>
      </c>
      <c r="M17" s="228">
        <v>107.53</v>
      </c>
      <c r="N17" s="228">
        <v>121.37</v>
      </c>
      <c r="O17" s="228">
        <v>98.02</v>
      </c>
      <c r="P17" s="98">
        <f t="shared" si="2"/>
        <v>-0.19238691604185554</v>
      </c>
      <c r="Q17" s="227">
        <f t="shared" si="3"/>
        <v>-23.350000000000009</v>
      </c>
    </row>
    <row r="18" spans="2:17" x14ac:dyDescent="0.25">
      <c r="B18" s="99" t="s">
        <v>63</v>
      </c>
      <c r="C18" s="229">
        <v>81.78</v>
      </c>
      <c r="D18" s="229">
        <v>0</v>
      </c>
      <c r="E18" s="229">
        <v>65.540000000000006</v>
      </c>
      <c r="F18" s="229">
        <v>100.75</v>
      </c>
      <c r="G18" s="229">
        <v>126.98</v>
      </c>
      <c r="H18" s="229">
        <v>135.56</v>
      </c>
      <c r="I18" s="100">
        <f t="shared" si="0"/>
        <v>6.7569696015120417E-2</v>
      </c>
      <c r="J18" s="229">
        <f t="shared" si="1"/>
        <v>8.5799999999999983</v>
      </c>
      <c r="K18" s="230">
        <v>0</v>
      </c>
      <c r="L18" s="230">
        <v>90.92</v>
      </c>
      <c r="M18" s="230">
        <v>112.44</v>
      </c>
      <c r="N18" s="230">
        <v>124.07</v>
      </c>
      <c r="O18" s="230">
        <v>97.06</v>
      </c>
      <c r="P18" s="100">
        <f t="shared" si="2"/>
        <v>-0.21769968566132014</v>
      </c>
      <c r="Q18" s="229">
        <f t="shared" si="3"/>
        <v>-27.009999999999991</v>
      </c>
    </row>
    <row r="19" spans="2:17" x14ac:dyDescent="0.25">
      <c r="B19" s="99" t="s">
        <v>64</v>
      </c>
      <c r="C19" s="229">
        <v>62.86</v>
      </c>
      <c r="D19" s="229">
        <v>0</v>
      </c>
      <c r="E19" s="229">
        <v>51.57</v>
      </c>
      <c r="F19" s="229">
        <v>79.3</v>
      </c>
      <c r="G19" s="229">
        <v>88.65</v>
      </c>
      <c r="H19" s="229">
        <v>103.35</v>
      </c>
      <c r="I19" s="100">
        <f t="shared" si="0"/>
        <v>0.16582064297800314</v>
      </c>
      <c r="J19" s="229">
        <f t="shared" si="1"/>
        <v>14.699999999999989</v>
      </c>
      <c r="K19" s="230">
        <v>0</v>
      </c>
      <c r="L19" s="230">
        <v>79.31</v>
      </c>
      <c r="M19" s="230">
        <v>88.84</v>
      </c>
      <c r="N19" s="230">
        <v>110.39</v>
      </c>
      <c r="O19" s="230">
        <v>101.91</v>
      </c>
      <c r="P19" s="100">
        <f t="shared" si="2"/>
        <v>-7.6818552405109153E-2</v>
      </c>
      <c r="Q19" s="229">
        <f t="shared" si="3"/>
        <v>-8.480000000000004</v>
      </c>
    </row>
    <row r="20" spans="2:17" x14ac:dyDescent="0.25">
      <c r="B20" s="96" t="s">
        <v>65</v>
      </c>
      <c r="C20" s="227">
        <v>50.93</v>
      </c>
      <c r="D20" s="227">
        <v>31.82</v>
      </c>
      <c r="E20" s="227">
        <v>24.11</v>
      </c>
      <c r="F20" s="227">
        <v>48.07</v>
      </c>
      <c r="G20" s="227">
        <v>55.12</v>
      </c>
      <c r="H20" s="227">
        <v>69.489999999999995</v>
      </c>
      <c r="I20" s="98">
        <f t="shared" si="0"/>
        <v>0.26070391872278664</v>
      </c>
      <c r="J20" s="227">
        <f t="shared" si="1"/>
        <v>14.369999999999997</v>
      </c>
      <c r="K20" s="228">
        <v>10.89</v>
      </c>
      <c r="L20" s="228">
        <v>41</v>
      </c>
      <c r="M20" s="228">
        <v>31.29</v>
      </c>
      <c r="N20" s="228">
        <v>39.33</v>
      </c>
      <c r="O20" s="228">
        <v>45.38</v>
      </c>
      <c r="P20" s="98">
        <f t="shared" si="2"/>
        <v>0.15382659547419286</v>
      </c>
      <c r="Q20" s="227">
        <f t="shared" si="3"/>
        <v>6.0500000000000043</v>
      </c>
    </row>
    <row r="21" spans="2:17" x14ac:dyDescent="0.25">
      <c r="B21" s="93" t="s">
        <v>48</v>
      </c>
      <c r="C21" s="231">
        <v>47.78</v>
      </c>
      <c r="D21" s="231">
        <v>38.090000000000003</v>
      </c>
      <c r="E21" s="231">
        <v>36.92</v>
      </c>
      <c r="F21" s="231">
        <v>53.92</v>
      </c>
      <c r="G21" s="231">
        <v>54.7</v>
      </c>
      <c r="H21" s="231">
        <v>64.64</v>
      </c>
      <c r="I21" s="102">
        <f t="shared" si="0"/>
        <v>0.18171846435100547</v>
      </c>
      <c r="J21" s="231">
        <f t="shared" si="1"/>
        <v>9.9399999999999977</v>
      </c>
      <c r="K21" s="232">
        <v>20.21</v>
      </c>
      <c r="L21" s="232">
        <v>42.36</v>
      </c>
      <c r="M21" s="232">
        <v>34.99</v>
      </c>
      <c r="N21" s="232">
        <v>41.32</v>
      </c>
      <c r="O21" s="232">
        <v>51.65</v>
      </c>
      <c r="P21" s="102">
        <f t="shared" si="2"/>
        <v>0.25</v>
      </c>
      <c r="Q21" s="231">
        <f t="shared" si="3"/>
        <v>10.329999999999998</v>
      </c>
    </row>
    <row r="22" spans="2:17" x14ac:dyDescent="0.25">
      <c r="B22" s="96" t="s">
        <v>62</v>
      </c>
      <c r="C22" s="227">
        <v>47.3</v>
      </c>
      <c r="D22" s="227">
        <v>35.92</v>
      </c>
      <c r="E22" s="227">
        <v>36.92</v>
      </c>
      <c r="F22" s="227">
        <v>53.99</v>
      </c>
      <c r="G22" s="227">
        <v>54.87</v>
      </c>
      <c r="H22" s="227">
        <v>64.8</v>
      </c>
      <c r="I22" s="98">
        <f t="shared" si="0"/>
        <v>0.18097320940404593</v>
      </c>
      <c r="J22" s="227">
        <f t="shared" si="1"/>
        <v>9.93</v>
      </c>
      <c r="K22" s="228">
        <v>20.21</v>
      </c>
      <c r="L22" s="228">
        <v>42.36</v>
      </c>
      <c r="M22" s="228">
        <v>34.99</v>
      </c>
      <c r="N22" s="228">
        <v>41.68</v>
      </c>
      <c r="O22" s="228">
        <v>52.49</v>
      </c>
      <c r="P22" s="98">
        <f t="shared" si="2"/>
        <v>0.25935700575815734</v>
      </c>
      <c r="Q22" s="227">
        <f t="shared" si="3"/>
        <v>10.810000000000002</v>
      </c>
    </row>
    <row r="23" spans="2:17" x14ac:dyDescent="0.25">
      <c r="B23" s="96" t="s">
        <v>65</v>
      </c>
      <c r="C23" s="227">
        <v>51.12</v>
      </c>
      <c r="D23" s="227">
        <v>63.88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107</v>
      </c>
      <c r="D24" s="231">
        <v>44.86</v>
      </c>
      <c r="E24" s="231">
        <v>46.13</v>
      </c>
      <c r="F24" s="231">
        <v>94.79</v>
      </c>
      <c r="G24" s="231">
        <v>114.31</v>
      </c>
      <c r="H24" s="231">
        <v>127.83</v>
      </c>
      <c r="I24" s="102">
        <f t="shared" si="0"/>
        <v>0.11827486659084951</v>
      </c>
      <c r="J24" s="231">
        <f t="shared" si="1"/>
        <v>13.519999999999996</v>
      </c>
      <c r="K24" s="232">
        <v>17.010000000000002</v>
      </c>
      <c r="L24" s="232">
        <v>98.01</v>
      </c>
      <c r="M24" s="232">
        <v>109.27</v>
      </c>
      <c r="N24" s="232">
        <v>69.959999999999994</v>
      </c>
      <c r="O24" s="232">
        <v>116.22</v>
      </c>
      <c r="P24" s="102">
        <f t="shared" si="2"/>
        <v>0.66123499142367081</v>
      </c>
      <c r="Q24" s="231">
        <f t="shared" si="3"/>
        <v>46.260000000000005</v>
      </c>
    </row>
    <row r="25" spans="2:17" x14ac:dyDescent="0.25">
      <c r="B25" s="96" t="s">
        <v>62</v>
      </c>
      <c r="C25" s="227">
        <v>107.84</v>
      </c>
      <c r="D25" s="227">
        <v>55.84</v>
      </c>
      <c r="E25" s="227">
        <v>48.11</v>
      </c>
      <c r="F25" s="227">
        <v>95.49</v>
      </c>
      <c r="G25" s="227">
        <v>114.77</v>
      </c>
      <c r="H25" s="227">
        <v>128.08000000000001</v>
      </c>
      <c r="I25" s="98">
        <f t="shared" si="0"/>
        <v>0.11597107257994255</v>
      </c>
      <c r="J25" s="227">
        <f t="shared" si="1"/>
        <v>13.310000000000016</v>
      </c>
      <c r="K25" s="228">
        <v>17.64</v>
      </c>
      <c r="L25" s="228">
        <v>104.15</v>
      </c>
      <c r="M25" s="228">
        <v>114.99</v>
      </c>
      <c r="N25" s="228">
        <v>69.959999999999994</v>
      </c>
      <c r="O25" s="228">
        <v>116.73</v>
      </c>
      <c r="P25" s="98">
        <f t="shared" si="2"/>
        <v>0.66852487135506022</v>
      </c>
      <c r="Q25" s="227">
        <f t="shared" si="3"/>
        <v>46.77000000000001</v>
      </c>
    </row>
    <row r="26" spans="2:17" x14ac:dyDescent="0.25">
      <c r="B26" s="99" t="s">
        <v>63</v>
      </c>
      <c r="C26" s="229">
        <v>117.01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17.64</v>
      </c>
      <c r="L26" s="230">
        <v>0</v>
      </c>
      <c r="M26" s="230">
        <v>114.99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30.06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41.28</v>
      </c>
      <c r="D28" s="231">
        <v>28.76</v>
      </c>
      <c r="E28" s="231">
        <v>28.24</v>
      </c>
      <c r="F28" s="231">
        <v>42.01</v>
      </c>
      <c r="G28" s="231">
        <v>51.99</v>
      </c>
      <c r="H28" s="231">
        <v>61.31</v>
      </c>
      <c r="I28" s="102">
        <f t="shared" si="0"/>
        <v>0.17926524331602223</v>
      </c>
      <c r="J28" s="231">
        <f t="shared" si="1"/>
        <v>9.32</v>
      </c>
      <c r="K28" s="232">
        <v>15.57</v>
      </c>
      <c r="L28" s="232">
        <v>34.96</v>
      </c>
      <c r="M28" s="232">
        <v>40.57</v>
      </c>
      <c r="N28" s="232">
        <v>48.53</v>
      </c>
      <c r="O28" s="232">
        <v>54.3</v>
      </c>
      <c r="P28" s="102">
        <f t="shared" si="2"/>
        <v>0.11889552853904783</v>
      </c>
      <c r="Q28" s="231">
        <f t="shared" si="3"/>
        <v>5.769999999999996</v>
      </c>
    </row>
    <row r="29" spans="2:17" x14ac:dyDescent="0.25">
      <c r="B29" s="96" t="s">
        <v>62</v>
      </c>
      <c r="C29" s="227">
        <v>43.36</v>
      </c>
      <c r="D29" s="227">
        <v>30.7</v>
      </c>
      <c r="E29" s="227">
        <v>30.01</v>
      </c>
      <c r="F29" s="227">
        <v>44.97</v>
      </c>
      <c r="G29" s="227">
        <v>55.89</v>
      </c>
      <c r="H29" s="227">
        <v>65.510000000000005</v>
      </c>
      <c r="I29" s="98">
        <f t="shared" si="0"/>
        <v>0.1721238146358921</v>
      </c>
      <c r="J29" s="227">
        <f t="shared" si="1"/>
        <v>9.6200000000000045</v>
      </c>
      <c r="K29" s="228">
        <v>15.74</v>
      </c>
      <c r="L29" s="228">
        <v>38.04</v>
      </c>
      <c r="M29" s="228">
        <v>44.56</v>
      </c>
      <c r="N29" s="228">
        <v>52.51</v>
      </c>
      <c r="O29" s="228">
        <v>58.48</v>
      </c>
      <c r="P29" s="98">
        <f t="shared" si="2"/>
        <v>0.11369262997524276</v>
      </c>
      <c r="Q29" s="227">
        <f t="shared" si="3"/>
        <v>5.9699999999999989</v>
      </c>
    </row>
    <row r="30" spans="2:17" x14ac:dyDescent="0.25">
      <c r="B30" s="99" t="s">
        <v>63</v>
      </c>
      <c r="C30" s="229">
        <v>46.92</v>
      </c>
      <c r="D30" s="229">
        <v>32.35</v>
      </c>
      <c r="E30" s="229">
        <v>31.51</v>
      </c>
      <c r="F30" s="229">
        <v>47.15</v>
      </c>
      <c r="G30" s="229">
        <v>58.46</v>
      </c>
      <c r="H30" s="229">
        <v>68.099999999999994</v>
      </c>
      <c r="I30" s="100">
        <f t="shared" si="0"/>
        <v>0.16489907629148126</v>
      </c>
      <c r="J30" s="229">
        <f t="shared" si="1"/>
        <v>9.6399999999999935</v>
      </c>
      <c r="K30" s="230">
        <v>15.72</v>
      </c>
      <c r="L30" s="230">
        <v>40.26</v>
      </c>
      <c r="M30" s="230">
        <v>46.98</v>
      </c>
      <c r="N30" s="230">
        <v>54.79</v>
      </c>
      <c r="O30" s="230">
        <v>61.65</v>
      </c>
      <c r="P30" s="100">
        <f t="shared" si="2"/>
        <v>0.12520532943967866</v>
      </c>
      <c r="Q30" s="229">
        <f t="shared" si="3"/>
        <v>6.8599999999999994</v>
      </c>
    </row>
    <row r="31" spans="2:17" x14ac:dyDescent="0.25">
      <c r="B31" s="99" t="s">
        <v>64</v>
      </c>
      <c r="C31" s="229">
        <v>28.87</v>
      </c>
      <c r="D31" s="229">
        <v>22.76</v>
      </c>
      <c r="E31" s="229">
        <v>23.58</v>
      </c>
      <c r="F31" s="229">
        <v>31.76</v>
      </c>
      <c r="G31" s="229">
        <v>39.42</v>
      </c>
      <c r="H31" s="229">
        <v>48.3</v>
      </c>
      <c r="I31" s="100">
        <f t="shared" si="0"/>
        <v>0.22526636225266339</v>
      </c>
      <c r="J31" s="229">
        <f t="shared" si="1"/>
        <v>8.8799999999999955</v>
      </c>
      <c r="K31" s="230">
        <v>15.85</v>
      </c>
      <c r="L31" s="230">
        <v>23.07</v>
      </c>
      <c r="M31" s="230">
        <v>29.89</v>
      </c>
      <c r="N31" s="230">
        <v>37.17</v>
      </c>
      <c r="O31" s="230">
        <v>38.270000000000003</v>
      </c>
      <c r="P31" s="100">
        <f t="shared" si="2"/>
        <v>2.9593758407317816E-2</v>
      </c>
      <c r="Q31" s="229">
        <f t="shared" si="3"/>
        <v>1.1000000000000014</v>
      </c>
    </row>
    <row r="32" spans="2:17" x14ac:dyDescent="0.25">
      <c r="B32" s="96" t="s">
        <v>65</v>
      </c>
      <c r="C32" s="227">
        <v>33.409999999999997</v>
      </c>
      <c r="D32" s="227">
        <v>23.06</v>
      </c>
      <c r="E32" s="227">
        <v>22.18</v>
      </c>
      <c r="F32" s="227">
        <v>30.16</v>
      </c>
      <c r="G32" s="227">
        <v>36.21</v>
      </c>
      <c r="H32" s="227">
        <v>43.56</v>
      </c>
      <c r="I32" s="98">
        <f t="shared" si="0"/>
        <v>0.20298260149130076</v>
      </c>
      <c r="J32" s="227">
        <f t="shared" si="1"/>
        <v>7.3500000000000014</v>
      </c>
      <c r="K32" s="228">
        <v>15.07</v>
      </c>
      <c r="L32" s="228">
        <v>22.05</v>
      </c>
      <c r="M32" s="228">
        <v>24.99</v>
      </c>
      <c r="N32" s="228">
        <v>31.59</v>
      </c>
      <c r="O32" s="228">
        <v>37.270000000000003</v>
      </c>
      <c r="P32" s="98">
        <f t="shared" si="2"/>
        <v>0.17980373535929095</v>
      </c>
      <c r="Q32" s="227">
        <f t="shared" si="3"/>
        <v>5.6800000000000033</v>
      </c>
    </row>
    <row r="33" spans="2:17" x14ac:dyDescent="0.25">
      <c r="B33" s="93" t="s">
        <v>51</v>
      </c>
      <c r="C33" s="231">
        <v>51.62</v>
      </c>
      <c r="D33" s="231">
        <v>49.1</v>
      </c>
      <c r="E33" s="231">
        <v>45.63</v>
      </c>
      <c r="F33" s="231">
        <v>64.64</v>
      </c>
      <c r="G33" s="231">
        <v>73.62</v>
      </c>
      <c r="H33" s="231">
        <v>81.849999999999994</v>
      </c>
      <c r="I33" s="102">
        <f t="shared" si="0"/>
        <v>0.11179027438196121</v>
      </c>
      <c r="J33" s="231">
        <f t="shared" si="1"/>
        <v>8.2299999999999898</v>
      </c>
      <c r="K33" s="232">
        <v>39.54</v>
      </c>
      <c r="L33" s="232">
        <v>48.82</v>
      </c>
      <c r="M33" s="232">
        <v>53.04</v>
      </c>
      <c r="N33" s="232">
        <v>62.53</v>
      </c>
      <c r="O33" s="232">
        <v>69.05</v>
      </c>
      <c r="P33" s="102">
        <f t="shared" si="2"/>
        <v>0.1042699504237965</v>
      </c>
      <c r="Q33" s="231">
        <f t="shared" si="3"/>
        <v>6.519999999999996</v>
      </c>
    </row>
    <row r="34" spans="2:17" x14ac:dyDescent="0.25">
      <c r="B34" s="96" t="s">
        <v>62</v>
      </c>
      <c r="C34" s="227">
        <v>51.62</v>
      </c>
      <c r="D34" s="227">
        <v>49.1</v>
      </c>
      <c r="E34" s="227">
        <v>45.63</v>
      </c>
      <c r="F34" s="227">
        <v>64.64</v>
      </c>
      <c r="G34" s="227">
        <v>73.62</v>
      </c>
      <c r="H34" s="227">
        <v>81.849999999999994</v>
      </c>
      <c r="I34" s="98">
        <f t="shared" si="0"/>
        <v>0.11179027438196121</v>
      </c>
      <c r="J34" s="227">
        <f t="shared" si="1"/>
        <v>8.2299999999999898</v>
      </c>
      <c r="K34" s="228">
        <v>39.54</v>
      </c>
      <c r="L34" s="228">
        <v>48.82</v>
      </c>
      <c r="M34" s="228">
        <v>53.04</v>
      </c>
      <c r="N34" s="228">
        <v>62.53</v>
      </c>
      <c r="O34" s="228">
        <v>69.05</v>
      </c>
      <c r="P34" s="98">
        <f t="shared" si="2"/>
        <v>0.1042699504237965</v>
      </c>
      <c r="Q34" s="227">
        <f t="shared" si="3"/>
        <v>6.519999999999996</v>
      </c>
    </row>
    <row r="35" spans="2:17" x14ac:dyDescent="0.25">
      <c r="B35" s="93" t="s">
        <v>52</v>
      </c>
      <c r="C35" s="231">
        <v>67.78</v>
      </c>
      <c r="D35" s="231">
        <v>64.31</v>
      </c>
      <c r="E35" s="231">
        <v>82.55</v>
      </c>
      <c r="F35" s="231">
        <v>96.71</v>
      </c>
      <c r="G35" s="231">
        <v>122.12</v>
      </c>
      <c r="H35" s="231">
        <v>143.97</v>
      </c>
      <c r="I35" s="102">
        <f t="shared" si="0"/>
        <v>0.17892237143792977</v>
      </c>
      <c r="J35" s="231">
        <f t="shared" si="1"/>
        <v>21.849999999999994</v>
      </c>
      <c r="K35" s="232">
        <v>84.99</v>
      </c>
      <c r="L35" s="232">
        <v>77.760000000000005</v>
      </c>
      <c r="M35" s="232">
        <v>108.27</v>
      </c>
      <c r="N35" s="232">
        <v>125.61</v>
      </c>
      <c r="O35" s="232">
        <v>143.46</v>
      </c>
      <c r="P35" s="102">
        <f t="shared" si="2"/>
        <v>0.14210652018151437</v>
      </c>
      <c r="Q35" s="231">
        <f t="shared" si="3"/>
        <v>17.850000000000009</v>
      </c>
    </row>
    <row r="36" spans="2:17" x14ac:dyDescent="0.25">
      <c r="B36" s="96" t="s">
        <v>62</v>
      </c>
      <c r="C36" s="227">
        <v>88.08</v>
      </c>
      <c r="D36" s="227">
        <v>75.77</v>
      </c>
      <c r="E36" s="227">
        <v>86.58</v>
      </c>
      <c r="F36" s="227">
        <v>103.27</v>
      </c>
      <c r="G36" s="227">
        <v>127.65</v>
      </c>
      <c r="H36" s="227">
        <v>152.83000000000001</v>
      </c>
      <c r="I36" s="98">
        <f t="shared" si="0"/>
        <v>0.1972581276929104</v>
      </c>
      <c r="J36" s="227">
        <f t="shared" si="1"/>
        <v>25.180000000000007</v>
      </c>
      <c r="K36" s="228">
        <v>90.54</v>
      </c>
      <c r="L36" s="228">
        <v>86.43</v>
      </c>
      <c r="M36" s="228">
        <v>113.11</v>
      </c>
      <c r="N36" s="228">
        <v>126.99</v>
      </c>
      <c r="O36" s="228">
        <v>151.96</v>
      </c>
      <c r="P36" s="98">
        <f t="shared" si="2"/>
        <v>0.19662965587841574</v>
      </c>
      <c r="Q36" s="227">
        <f t="shared" si="3"/>
        <v>24.970000000000013</v>
      </c>
    </row>
    <row r="37" spans="2:17" x14ac:dyDescent="0.25">
      <c r="B37" s="96" t="s">
        <v>65</v>
      </c>
      <c r="C37" s="227">
        <v>45.47</v>
      </c>
      <c r="D37" s="227">
        <v>30.29</v>
      </c>
      <c r="E37" s="227">
        <v>48.86</v>
      </c>
      <c r="F37" s="227">
        <v>61.39</v>
      </c>
      <c r="G37" s="227">
        <v>90.45</v>
      </c>
      <c r="H37" s="227">
        <v>93.94</v>
      </c>
      <c r="I37" s="98">
        <f t="shared" si="0"/>
        <v>3.8584853510226669E-2</v>
      </c>
      <c r="J37" s="227">
        <f t="shared" si="1"/>
        <v>3.4899999999999949</v>
      </c>
      <c r="K37" s="228">
        <v>9.3800000000000008</v>
      </c>
      <c r="L37" s="228">
        <v>37.409999999999997</v>
      </c>
      <c r="M37" s="228">
        <v>80.63</v>
      </c>
      <c r="N37" s="228">
        <v>117.82</v>
      </c>
      <c r="O37" s="228">
        <v>98.83</v>
      </c>
      <c r="P37" s="98">
        <f t="shared" si="2"/>
        <v>-0.16117806823968761</v>
      </c>
      <c r="Q37" s="227">
        <f t="shared" si="3"/>
        <v>-18.989999999999995</v>
      </c>
    </row>
    <row r="38" spans="2:17" x14ac:dyDescent="0.25">
      <c r="B38" s="93" t="s">
        <v>53</v>
      </c>
      <c r="C38" s="231">
        <v>43.26</v>
      </c>
      <c r="D38" s="231">
        <v>33.54</v>
      </c>
      <c r="E38" s="231">
        <v>37.840000000000003</v>
      </c>
      <c r="F38" s="231">
        <v>53.16</v>
      </c>
      <c r="G38" s="231">
        <v>62.05</v>
      </c>
      <c r="H38" s="231">
        <v>69.75</v>
      </c>
      <c r="I38" s="102">
        <f t="shared" si="0"/>
        <v>0.12409347300564066</v>
      </c>
      <c r="J38" s="231">
        <f t="shared" si="1"/>
        <v>7.7000000000000028</v>
      </c>
      <c r="K38" s="232">
        <v>30.69</v>
      </c>
      <c r="L38" s="232">
        <v>49.26</v>
      </c>
      <c r="M38" s="232">
        <v>47.49</v>
      </c>
      <c r="N38" s="232">
        <v>55.64</v>
      </c>
      <c r="O38" s="232">
        <v>58.22</v>
      </c>
      <c r="P38" s="102">
        <f t="shared" si="2"/>
        <v>4.6369518332135096E-2</v>
      </c>
      <c r="Q38" s="231">
        <f t="shared" si="3"/>
        <v>2.5799999999999983</v>
      </c>
    </row>
    <row r="39" spans="2:17" x14ac:dyDescent="0.25">
      <c r="B39" s="96" t="s">
        <v>62</v>
      </c>
      <c r="C39" s="227">
        <v>43.26</v>
      </c>
      <c r="D39" s="227">
        <v>33.54</v>
      </c>
      <c r="E39" s="227">
        <v>37.840000000000003</v>
      </c>
      <c r="F39" s="227">
        <v>53.16</v>
      </c>
      <c r="G39" s="227">
        <v>62.05</v>
      </c>
      <c r="H39" s="227">
        <v>69.75</v>
      </c>
      <c r="I39" s="98">
        <f t="shared" si="0"/>
        <v>0.12409347300564066</v>
      </c>
      <c r="J39" s="227">
        <f t="shared" si="1"/>
        <v>7.7000000000000028</v>
      </c>
      <c r="K39" s="228">
        <v>30.69</v>
      </c>
      <c r="L39" s="228">
        <v>49.26</v>
      </c>
      <c r="M39" s="228">
        <v>47.49</v>
      </c>
      <c r="N39" s="228">
        <v>55.64</v>
      </c>
      <c r="O39" s="228">
        <v>58.22</v>
      </c>
      <c r="P39" s="98">
        <f t="shared" si="2"/>
        <v>4.6369518332135096E-2</v>
      </c>
      <c r="Q39" s="227">
        <f t="shared" si="3"/>
        <v>2.5799999999999983</v>
      </c>
    </row>
    <row r="40" spans="2:17" x14ac:dyDescent="0.25">
      <c r="B40" s="99" t="s">
        <v>63</v>
      </c>
      <c r="C40" s="229">
        <v>56.68</v>
      </c>
      <c r="D40" s="229">
        <v>39.090000000000003</v>
      </c>
      <c r="E40" s="229">
        <v>40.1</v>
      </c>
      <c r="F40" s="229">
        <v>62.85</v>
      </c>
      <c r="G40" s="229">
        <v>73.61</v>
      </c>
      <c r="H40" s="229">
        <v>84.16</v>
      </c>
      <c r="I40" s="100">
        <f t="shared" si="0"/>
        <v>0.14332291808178232</v>
      </c>
      <c r="J40" s="229">
        <f t="shared" si="1"/>
        <v>10.549999999999997</v>
      </c>
      <c r="K40" s="230">
        <v>30.02</v>
      </c>
      <c r="L40" s="230">
        <v>57.95</v>
      </c>
      <c r="M40" s="230">
        <v>54.34</v>
      </c>
      <c r="N40" s="230">
        <v>66.349999999999994</v>
      </c>
      <c r="O40" s="230">
        <v>68.38</v>
      </c>
      <c r="P40" s="100">
        <f t="shared" si="2"/>
        <v>3.0595327807083628E-2</v>
      </c>
      <c r="Q40" s="229">
        <f t="shared" si="3"/>
        <v>2.0300000000000011</v>
      </c>
    </row>
    <row r="41" spans="2:17" x14ac:dyDescent="0.25">
      <c r="B41" s="99" t="s">
        <v>64</v>
      </c>
      <c r="C41" s="229">
        <v>31.7</v>
      </c>
      <c r="D41" s="229">
        <v>27.82</v>
      </c>
      <c r="E41" s="229">
        <v>34.1</v>
      </c>
      <c r="F41" s="229">
        <v>40.229999999999997</v>
      </c>
      <c r="G41" s="229">
        <v>47.48</v>
      </c>
      <c r="H41" s="229">
        <v>49.35</v>
      </c>
      <c r="I41" s="100">
        <f t="shared" si="0"/>
        <v>3.9385004212300068E-2</v>
      </c>
      <c r="J41" s="229">
        <f t="shared" si="1"/>
        <v>1.8700000000000045</v>
      </c>
      <c r="K41" s="230">
        <v>31.95</v>
      </c>
      <c r="L41" s="230">
        <v>37.76</v>
      </c>
      <c r="M41" s="230">
        <v>38.54</v>
      </c>
      <c r="N41" s="230">
        <v>41.9</v>
      </c>
      <c r="O41" s="230">
        <v>39.71</v>
      </c>
      <c r="P41" s="100">
        <f t="shared" si="2"/>
        <v>-5.2267303102625284E-2</v>
      </c>
      <c r="Q41" s="229">
        <f t="shared" si="3"/>
        <v>-2.1899999999999977</v>
      </c>
    </row>
    <row r="42" spans="2:17" x14ac:dyDescent="0.25">
      <c r="B42" s="93" t="s">
        <v>54</v>
      </c>
      <c r="C42" s="231">
        <v>71.48</v>
      </c>
      <c r="D42" s="231">
        <v>50.94</v>
      </c>
      <c r="E42" s="231">
        <v>53.72</v>
      </c>
      <c r="F42" s="231">
        <v>88.72</v>
      </c>
      <c r="G42" s="231">
        <v>108.87</v>
      </c>
      <c r="H42" s="231">
        <v>119.53</v>
      </c>
      <c r="I42" s="102">
        <f t="shared" si="0"/>
        <v>9.791494442913562E-2</v>
      </c>
      <c r="J42" s="231">
        <f t="shared" si="1"/>
        <v>10.659999999999997</v>
      </c>
      <c r="K42" s="232">
        <v>21.53</v>
      </c>
      <c r="L42" s="232">
        <v>80.959999999999994</v>
      </c>
      <c r="M42" s="232">
        <v>94.72</v>
      </c>
      <c r="N42" s="232">
        <v>108.17</v>
      </c>
      <c r="O42" s="232">
        <v>89.24</v>
      </c>
      <c r="P42" s="102">
        <f t="shared" si="2"/>
        <v>-0.17500231117685128</v>
      </c>
      <c r="Q42" s="231">
        <f t="shared" si="3"/>
        <v>-18.930000000000007</v>
      </c>
    </row>
    <row r="43" spans="2:17" x14ac:dyDescent="0.25">
      <c r="B43" s="96" t="s">
        <v>62</v>
      </c>
      <c r="C43" s="227">
        <v>77.83</v>
      </c>
      <c r="D43" s="227">
        <v>56.41</v>
      </c>
      <c r="E43" s="227">
        <v>62.75</v>
      </c>
      <c r="F43" s="227">
        <v>96.52</v>
      </c>
      <c r="G43" s="227">
        <v>119.31</v>
      </c>
      <c r="H43" s="227">
        <v>129.19999999999999</v>
      </c>
      <c r="I43" s="98">
        <f t="shared" si="0"/>
        <v>8.2893303159835563E-2</v>
      </c>
      <c r="J43" s="227">
        <f t="shared" si="1"/>
        <v>9.8899999999999864</v>
      </c>
      <c r="K43" s="228">
        <v>27.05</v>
      </c>
      <c r="L43" s="228">
        <v>88.63</v>
      </c>
      <c r="M43" s="228">
        <v>107.53</v>
      </c>
      <c r="N43" s="228">
        <v>121.37</v>
      </c>
      <c r="O43" s="228">
        <v>98.02</v>
      </c>
      <c r="P43" s="98">
        <f t="shared" si="2"/>
        <v>-0.19238691604185554</v>
      </c>
      <c r="Q43" s="227">
        <f t="shared" si="3"/>
        <v>-23.350000000000009</v>
      </c>
    </row>
    <row r="44" spans="2:17" x14ac:dyDescent="0.25">
      <c r="B44" s="99" t="s">
        <v>63</v>
      </c>
      <c r="C44" s="229">
        <v>81.78</v>
      </c>
      <c r="D44" s="229">
        <v>0</v>
      </c>
      <c r="E44" s="229">
        <v>65.540000000000006</v>
      </c>
      <c r="F44" s="229">
        <v>100.75</v>
      </c>
      <c r="G44" s="229">
        <v>126.98</v>
      </c>
      <c r="H44" s="229">
        <v>135.56</v>
      </c>
      <c r="I44" s="100">
        <f t="shared" si="0"/>
        <v>6.7569696015120417E-2</v>
      </c>
      <c r="J44" s="229">
        <f t="shared" si="1"/>
        <v>8.5799999999999983</v>
      </c>
      <c r="K44" s="230">
        <v>0</v>
      </c>
      <c r="L44" s="230">
        <v>90.92</v>
      </c>
      <c r="M44" s="230">
        <v>112.44</v>
      </c>
      <c r="N44" s="230">
        <v>124.07</v>
      </c>
      <c r="O44" s="230">
        <v>97.06</v>
      </c>
      <c r="P44" s="100">
        <f t="shared" si="2"/>
        <v>-0.21769968566132014</v>
      </c>
      <c r="Q44" s="229">
        <f t="shared" si="3"/>
        <v>-27.009999999999991</v>
      </c>
    </row>
    <row r="45" spans="2:17" x14ac:dyDescent="0.25">
      <c r="B45" s="99" t="s">
        <v>64</v>
      </c>
      <c r="C45" s="229">
        <v>62.86</v>
      </c>
      <c r="D45" s="229">
        <v>0</v>
      </c>
      <c r="E45" s="229">
        <v>51.57</v>
      </c>
      <c r="F45" s="229">
        <v>79.3</v>
      </c>
      <c r="G45" s="229">
        <v>88.65</v>
      </c>
      <c r="H45" s="229">
        <v>103.35</v>
      </c>
      <c r="I45" s="100">
        <f t="shared" si="0"/>
        <v>0.16582064297800314</v>
      </c>
      <c r="J45" s="229">
        <f t="shared" si="1"/>
        <v>14.699999999999989</v>
      </c>
      <c r="K45" s="230">
        <v>0</v>
      </c>
      <c r="L45" s="230">
        <v>79.31</v>
      </c>
      <c r="M45" s="230">
        <v>88.84</v>
      </c>
      <c r="N45" s="230">
        <v>110.39</v>
      </c>
      <c r="O45" s="230">
        <v>101.91</v>
      </c>
      <c r="P45" s="100">
        <f t="shared" si="2"/>
        <v>-7.6818552405109153E-2</v>
      </c>
      <c r="Q45" s="229">
        <f t="shared" si="3"/>
        <v>-8.480000000000004</v>
      </c>
    </row>
    <row r="46" spans="2:17" x14ac:dyDescent="0.25">
      <c r="B46" s="96" t="s">
        <v>65</v>
      </c>
      <c r="C46" s="227">
        <v>50.93</v>
      </c>
      <c r="D46" s="227">
        <v>31.82</v>
      </c>
      <c r="E46" s="227">
        <v>24.11</v>
      </c>
      <c r="F46" s="227">
        <v>48.07</v>
      </c>
      <c r="G46" s="227">
        <v>55.12</v>
      </c>
      <c r="H46" s="227">
        <v>69.489999999999995</v>
      </c>
      <c r="I46" s="98">
        <f t="shared" si="0"/>
        <v>0.26070391872278664</v>
      </c>
      <c r="J46" s="227">
        <f t="shared" si="1"/>
        <v>14.369999999999997</v>
      </c>
      <c r="K46" s="228">
        <v>10.89</v>
      </c>
      <c r="L46" s="228">
        <v>41</v>
      </c>
      <c r="M46" s="228">
        <v>31.29</v>
      </c>
      <c r="N46" s="228">
        <v>39.33</v>
      </c>
      <c r="O46" s="228">
        <v>45.38</v>
      </c>
      <c r="P46" s="98">
        <f t="shared" si="2"/>
        <v>0.15382659547419286</v>
      </c>
      <c r="Q46" s="227">
        <f t="shared" si="3"/>
        <v>6.0500000000000043</v>
      </c>
    </row>
    <row r="47" spans="2:17" x14ac:dyDescent="0.25">
      <c r="B47" s="93" t="s">
        <v>55</v>
      </c>
      <c r="C47" s="231">
        <v>39.85</v>
      </c>
      <c r="D47" s="231">
        <v>22.7</v>
      </c>
      <c r="E47" s="231">
        <v>29.35</v>
      </c>
      <c r="F47" s="231">
        <v>43.18</v>
      </c>
      <c r="G47" s="231">
        <v>54</v>
      </c>
      <c r="H47" s="231">
        <v>56.57</v>
      </c>
      <c r="I47" s="102">
        <f t="shared" si="0"/>
        <v>4.7592592592592631E-2</v>
      </c>
      <c r="J47" s="231">
        <f t="shared" si="1"/>
        <v>2.5700000000000003</v>
      </c>
      <c r="K47" s="232">
        <v>21.29</v>
      </c>
      <c r="L47" s="232">
        <v>32.770000000000003</v>
      </c>
      <c r="M47" s="232">
        <v>35.520000000000003</v>
      </c>
      <c r="N47" s="232">
        <v>33.979999999999997</v>
      </c>
      <c r="O47" s="232">
        <v>36.26</v>
      </c>
      <c r="P47" s="102">
        <f t="shared" si="2"/>
        <v>6.7098293113596164E-2</v>
      </c>
      <c r="Q47" s="231">
        <f t="shared" si="3"/>
        <v>2.2800000000000011</v>
      </c>
    </row>
    <row r="48" spans="2:17" x14ac:dyDescent="0.25">
      <c r="B48" s="96" t="s">
        <v>62</v>
      </c>
      <c r="C48" s="227">
        <v>40.090000000000003</v>
      </c>
      <c r="D48" s="227">
        <v>22.26</v>
      </c>
      <c r="E48" s="227">
        <v>29.29</v>
      </c>
      <c r="F48" s="227">
        <v>43.74</v>
      </c>
      <c r="G48" s="227">
        <v>54.6</v>
      </c>
      <c r="H48" s="227">
        <v>58.13</v>
      </c>
      <c r="I48" s="98">
        <f t="shared" si="0"/>
        <v>6.4652014652014644E-2</v>
      </c>
      <c r="J48" s="227">
        <f t="shared" si="1"/>
        <v>3.5300000000000011</v>
      </c>
      <c r="K48" s="228">
        <v>21.34</v>
      </c>
      <c r="L48" s="228">
        <v>33.15</v>
      </c>
      <c r="M48" s="228">
        <v>35.619999999999997</v>
      </c>
      <c r="N48" s="228">
        <v>34.44</v>
      </c>
      <c r="O48" s="228">
        <v>36.79</v>
      </c>
      <c r="P48" s="98">
        <f t="shared" si="2"/>
        <v>6.8234610917537797E-2</v>
      </c>
      <c r="Q48" s="227">
        <f t="shared" si="3"/>
        <v>2.3500000000000014</v>
      </c>
    </row>
    <row r="49" spans="2:17" x14ac:dyDescent="0.25">
      <c r="B49" s="99" t="s">
        <v>63</v>
      </c>
      <c r="C49" s="229">
        <v>43.4</v>
      </c>
      <c r="D49" s="229">
        <v>22.57</v>
      </c>
      <c r="E49" s="229">
        <v>31.13</v>
      </c>
      <c r="F49" s="229">
        <v>47.77</v>
      </c>
      <c r="G49" s="229">
        <v>59.8</v>
      </c>
      <c r="H49" s="229">
        <v>61.8</v>
      </c>
      <c r="I49" s="100">
        <f t="shared" si="0"/>
        <v>3.3444816053511683E-2</v>
      </c>
      <c r="J49" s="229">
        <f t="shared" si="1"/>
        <v>2</v>
      </c>
      <c r="K49" s="230">
        <v>24.57</v>
      </c>
      <c r="L49" s="230">
        <v>33.99</v>
      </c>
      <c r="M49" s="230">
        <v>37.82</v>
      </c>
      <c r="N49" s="230">
        <v>36.47</v>
      </c>
      <c r="O49" s="230">
        <v>37.270000000000003</v>
      </c>
      <c r="P49" s="100">
        <f t="shared" si="2"/>
        <v>2.193583767480134E-2</v>
      </c>
      <c r="Q49" s="229">
        <f t="shared" si="3"/>
        <v>0.80000000000000426</v>
      </c>
    </row>
    <row r="50" spans="2:17" x14ac:dyDescent="0.25">
      <c r="B50" s="99" t="s">
        <v>64</v>
      </c>
      <c r="C50" s="229">
        <v>28.7</v>
      </c>
      <c r="D50" s="229">
        <v>21.23</v>
      </c>
      <c r="E50" s="229">
        <v>23.12</v>
      </c>
      <c r="F50" s="229">
        <v>33.61</v>
      </c>
      <c r="G50" s="229">
        <v>39.770000000000003</v>
      </c>
      <c r="H50" s="229">
        <v>48.41</v>
      </c>
      <c r="I50" s="100">
        <f t="shared" si="0"/>
        <v>0.21724918280110628</v>
      </c>
      <c r="J50" s="229">
        <f t="shared" si="1"/>
        <v>8.6399999999999935</v>
      </c>
      <c r="K50" s="230">
        <v>10.82</v>
      </c>
      <c r="L50" s="230">
        <v>31.23</v>
      </c>
      <c r="M50" s="230">
        <v>29.49</v>
      </c>
      <c r="N50" s="230">
        <v>28.92</v>
      </c>
      <c r="O50" s="230">
        <v>35.53</v>
      </c>
      <c r="P50" s="100">
        <f t="shared" si="2"/>
        <v>0.22856154910096826</v>
      </c>
      <c r="Q50" s="229">
        <f t="shared" si="3"/>
        <v>6.6099999999999994</v>
      </c>
    </row>
    <row r="51" spans="2:17" x14ac:dyDescent="0.25">
      <c r="B51" s="96" t="s">
        <v>65</v>
      </c>
      <c r="C51" s="227">
        <v>35.76</v>
      </c>
      <c r="D51" s="227">
        <v>16.5</v>
      </c>
      <c r="E51" s="227">
        <v>23.32</v>
      </c>
      <c r="F51" s="227">
        <v>71.760000000000005</v>
      </c>
      <c r="G51" s="227">
        <v>82.76</v>
      </c>
      <c r="H51" s="227">
        <v>68.41</v>
      </c>
      <c r="I51" s="98">
        <f t="shared" si="0"/>
        <v>-0.17339294345094258</v>
      </c>
      <c r="J51" s="227">
        <f t="shared" si="1"/>
        <v>-14.350000000000009</v>
      </c>
      <c r="K51" s="228">
        <v>12.62</v>
      </c>
      <c r="L51" s="228">
        <v>33.69</v>
      </c>
      <c r="M51" s="228">
        <v>47.08</v>
      </c>
      <c r="N51" s="228">
        <v>30.42</v>
      </c>
      <c r="O51" s="228">
        <v>72.69</v>
      </c>
      <c r="P51" s="98">
        <f t="shared" si="2"/>
        <v>1.3895463510848125</v>
      </c>
      <c r="Q51" s="227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A7E7D-8BD2-4CCA-B143-39C241509AD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EE56-900E-4E7E-AC52-75E4A4982DD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3"/>
      <c r="G1" s="233"/>
      <c r="H1" s="233"/>
      <c r="J1" s="233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263</v>
      </c>
      <c r="D5" s="171" t="s">
        <v>264</v>
      </c>
      <c r="E5" s="171" t="s">
        <v>265</v>
      </c>
      <c r="F5" s="171" t="s">
        <v>266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267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268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34" t="s">
        <v>175</v>
      </c>
      <c r="C6" s="235">
        <v>52299</v>
      </c>
      <c r="D6" s="235">
        <v>33859</v>
      </c>
      <c r="E6" s="235">
        <v>122526</v>
      </c>
      <c r="F6" s="235">
        <v>133361</v>
      </c>
      <c r="G6" s="236">
        <f t="shared" ref="G6:G11" si="0">F6/E6-1</f>
        <v>8.843021073078372E-2</v>
      </c>
      <c r="H6" s="235">
        <f t="shared" ref="H6:H11" si="1">F6-E6</f>
        <v>10835</v>
      </c>
      <c r="I6" s="236"/>
      <c r="J6" s="235">
        <v>142422</v>
      </c>
      <c r="K6" s="236">
        <f t="shared" ref="K6:K11" si="2">J6/F6-1</f>
        <v>6.7943401744138043E-2</v>
      </c>
      <c r="L6" s="235">
        <f t="shared" ref="L6:L11" si="3">J6-F6</f>
        <v>9061</v>
      </c>
      <c r="M6" s="236"/>
      <c r="N6" s="235">
        <v>136065</v>
      </c>
      <c r="O6" s="236">
        <f t="shared" ref="O6:O11" si="4">N6/J6-1</f>
        <v>-4.4634958082318765E-2</v>
      </c>
      <c r="P6" s="235">
        <f t="shared" ref="P6:P11" si="5">N6-J6</f>
        <v>-6357</v>
      </c>
      <c r="Q6" s="236">
        <f>N6/C6-1</f>
        <v>1.60167498422532</v>
      </c>
      <c r="R6" s="235">
        <f>N6-C6</f>
        <v>83766</v>
      </c>
      <c r="S6" s="236"/>
      <c r="T6" s="236"/>
      <c r="V6" s="29"/>
      <c r="AE6" s="1"/>
    </row>
    <row r="7" spans="1:31" ht="18.75" x14ac:dyDescent="0.3">
      <c r="A7" s="4"/>
      <c r="B7" s="234" t="s">
        <v>176</v>
      </c>
      <c r="C7" s="235">
        <v>2629</v>
      </c>
      <c r="D7" s="235">
        <v>19690</v>
      </c>
      <c r="E7" s="235">
        <v>11499</v>
      </c>
      <c r="F7" s="235">
        <v>14533</v>
      </c>
      <c r="G7" s="236">
        <f t="shared" si="0"/>
        <v>0.26384903035046525</v>
      </c>
      <c r="H7" s="235">
        <f t="shared" si="1"/>
        <v>3034</v>
      </c>
      <c r="I7" s="236">
        <f>F7/$F$7</f>
        <v>1</v>
      </c>
      <c r="J7" s="235">
        <v>11038</v>
      </c>
      <c r="K7" s="236">
        <f t="shared" si="2"/>
        <v>-0.24048716713686091</v>
      </c>
      <c r="L7" s="235">
        <f t="shared" si="3"/>
        <v>-3495</v>
      </c>
      <c r="M7" s="236">
        <f>J7/$J$7</f>
        <v>1</v>
      </c>
      <c r="N7" s="235">
        <v>9469</v>
      </c>
      <c r="O7" s="236">
        <f t="shared" si="4"/>
        <v>-0.14214531618046744</v>
      </c>
      <c r="P7" s="235">
        <f t="shared" si="5"/>
        <v>-1569</v>
      </c>
      <c r="Q7" s="236">
        <f t="shared" ref="Q7:Q11" si="6">N7/C7-1</f>
        <v>2.6017497147204258</v>
      </c>
      <c r="R7" s="235">
        <f t="shared" ref="R7:R11" si="7">N7-C7</f>
        <v>6840</v>
      </c>
      <c r="S7" s="236">
        <f>N7/$N$7</f>
        <v>1</v>
      </c>
      <c r="T7" s="236">
        <f>N7/$N$6</f>
        <v>6.9591739242273909E-2</v>
      </c>
      <c r="V7" s="29"/>
      <c r="W7" s="81"/>
      <c r="AE7" s="1" t="s">
        <v>177</v>
      </c>
    </row>
    <row r="8" spans="1:31" ht="15.75" x14ac:dyDescent="0.25">
      <c r="A8" s="4"/>
      <c r="B8" s="237" t="s">
        <v>102</v>
      </c>
      <c r="C8" s="238">
        <v>866</v>
      </c>
      <c r="D8" s="238">
        <v>3058</v>
      </c>
      <c r="E8" s="238">
        <v>3624</v>
      </c>
      <c r="F8" s="238">
        <v>4946</v>
      </c>
      <c r="G8" s="239">
        <f t="shared" si="0"/>
        <v>0.36479028697571736</v>
      </c>
      <c r="H8" s="238">
        <f t="shared" si="1"/>
        <v>1322</v>
      </c>
      <c r="I8" s="239">
        <f>F8/$F$7</f>
        <v>0.34032890662629878</v>
      </c>
      <c r="J8" s="238">
        <v>3910</v>
      </c>
      <c r="K8" s="239">
        <f t="shared" si="2"/>
        <v>-0.20946219167003644</v>
      </c>
      <c r="L8" s="238">
        <f t="shared" si="3"/>
        <v>-1036</v>
      </c>
      <c r="M8" s="239">
        <f>J8/$J$7</f>
        <v>0.35423083892009422</v>
      </c>
      <c r="N8" s="238">
        <v>4788</v>
      </c>
      <c r="O8" s="239">
        <f t="shared" si="4"/>
        <v>0.2245524296675192</v>
      </c>
      <c r="P8" s="238">
        <f t="shared" si="5"/>
        <v>878</v>
      </c>
      <c r="Q8" s="239">
        <f t="shared" si="6"/>
        <v>4.5288683602771362</v>
      </c>
      <c r="R8" s="238">
        <f t="shared" si="7"/>
        <v>3922</v>
      </c>
      <c r="S8" s="239">
        <f>N8/$N$7</f>
        <v>0.50565001584116587</v>
      </c>
      <c r="T8" s="239">
        <f>N8/$N$6</f>
        <v>3.5189064050270093E-2</v>
      </c>
      <c r="V8" s="29"/>
      <c r="W8" s="81"/>
      <c r="AE8" s="1" t="s">
        <v>178</v>
      </c>
    </row>
    <row r="9" spans="1:31" s="4" customFormat="1" x14ac:dyDescent="0.25">
      <c r="B9" s="240" t="s">
        <v>105</v>
      </c>
      <c r="C9" s="241">
        <v>1763</v>
      </c>
      <c r="D9" s="241">
        <v>16632</v>
      </c>
      <c r="E9" s="241">
        <v>7875</v>
      </c>
      <c r="F9" s="241">
        <v>9587</v>
      </c>
      <c r="G9" s="242">
        <f t="shared" si="0"/>
        <v>0.21739682539682548</v>
      </c>
      <c r="H9" s="243">
        <f t="shared" si="1"/>
        <v>1712</v>
      </c>
      <c r="I9" s="244">
        <f>F9/$F$7</f>
        <v>0.65967109337370122</v>
      </c>
      <c r="J9" s="241">
        <v>7128</v>
      </c>
      <c r="K9" s="242">
        <f t="shared" si="2"/>
        <v>-0.25649316783143838</v>
      </c>
      <c r="L9" s="243">
        <f t="shared" si="3"/>
        <v>-2459</v>
      </c>
      <c r="M9" s="244">
        <f>J9/$J$7</f>
        <v>0.64576916107990578</v>
      </c>
      <c r="N9" s="241">
        <v>4681</v>
      </c>
      <c r="O9" s="242">
        <f t="shared" si="4"/>
        <v>-0.34329405162738491</v>
      </c>
      <c r="P9" s="243">
        <f t="shared" si="5"/>
        <v>-2447</v>
      </c>
      <c r="Q9" s="242">
        <f t="shared" si="6"/>
        <v>1.6551332955190019</v>
      </c>
      <c r="R9" s="243">
        <f t="shared" si="7"/>
        <v>2918</v>
      </c>
      <c r="S9" s="244">
        <f>N9/$N$7</f>
        <v>0.49434998415883408</v>
      </c>
      <c r="T9" s="244">
        <f>N9/$N$6</f>
        <v>3.4402675192003823E-2</v>
      </c>
      <c r="V9" s="29"/>
      <c r="W9" s="81"/>
      <c r="AE9" s="1" t="s">
        <v>179</v>
      </c>
    </row>
    <row r="10" spans="1:31" s="4" customFormat="1" x14ac:dyDescent="0.25">
      <c r="B10" s="245" t="s">
        <v>180</v>
      </c>
      <c r="C10" s="29">
        <v>1622</v>
      </c>
      <c r="D10" s="29">
        <v>6256</v>
      </c>
      <c r="E10" s="29">
        <v>6846</v>
      </c>
      <c r="F10" s="29">
        <v>8798</v>
      </c>
      <c r="G10" s="22">
        <f t="shared" si="0"/>
        <v>0.28513000292141388</v>
      </c>
      <c r="H10" s="20">
        <f t="shared" si="1"/>
        <v>1952</v>
      </c>
      <c r="I10" s="31">
        <f>F10/$F$7</f>
        <v>0.60538085735911373</v>
      </c>
      <c r="J10" s="29">
        <v>5507</v>
      </c>
      <c r="K10" s="22">
        <f t="shared" si="2"/>
        <v>-0.37406228688338261</v>
      </c>
      <c r="L10" s="20">
        <f t="shared" si="3"/>
        <v>-3291</v>
      </c>
      <c r="M10" s="31">
        <f>J10/$J$7</f>
        <v>0.49891284653016849</v>
      </c>
      <c r="N10" s="29">
        <v>1488</v>
      </c>
      <c r="O10" s="22">
        <f t="shared" si="4"/>
        <v>-0.7297984383511894</v>
      </c>
      <c r="P10" s="20">
        <f t="shared" si="5"/>
        <v>-4019</v>
      </c>
      <c r="Q10" s="22">
        <f t="shared" si="6"/>
        <v>-8.2614056720098694E-2</v>
      </c>
      <c r="R10" s="20">
        <f t="shared" si="7"/>
        <v>-134</v>
      </c>
      <c r="S10" s="31">
        <f>N10/$N$7</f>
        <v>0.15714436582532473</v>
      </c>
      <c r="T10" s="31">
        <f>N10/$N$6</f>
        <v>1.09359497299085E-2</v>
      </c>
      <c r="V10" s="29"/>
      <c r="W10" s="81"/>
      <c r="AE10" s="1" t="s">
        <v>181</v>
      </c>
    </row>
    <row r="11" spans="1:31" s="4" customFormat="1" x14ac:dyDescent="0.25">
      <c r="B11" s="245" t="s">
        <v>182</v>
      </c>
      <c r="C11" s="29">
        <f>C9-C10</f>
        <v>141</v>
      </c>
      <c r="D11" s="29">
        <f>D9-D10</f>
        <v>10376</v>
      </c>
      <c r="E11" s="29">
        <f>E9-E10</f>
        <v>1029</v>
      </c>
      <c r="F11" s="29">
        <f>F9-F10</f>
        <v>789</v>
      </c>
      <c r="G11" s="22">
        <f t="shared" si="0"/>
        <v>-0.23323615160349853</v>
      </c>
      <c r="H11" s="20">
        <f t="shared" si="1"/>
        <v>-240</v>
      </c>
      <c r="I11" s="31">
        <f>F11/$F$7</f>
        <v>5.429023601458749E-2</v>
      </c>
      <c r="J11" s="29">
        <f>J9-J10</f>
        <v>1621</v>
      </c>
      <c r="K11" s="22">
        <f t="shared" si="2"/>
        <v>1.0544993662864384</v>
      </c>
      <c r="L11" s="20">
        <f t="shared" si="3"/>
        <v>832</v>
      </c>
      <c r="M11" s="31">
        <f>J11/$J$7</f>
        <v>0.14685631454973727</v>
      </c>
      <c r="N11" s="29">
        <f>N9-N10</f>
        <v>3193</v>
      </c>
      <c r="O11" s="22">
        <f t="shared" si="4"/>
        <v>0.96977174583590386</v>
      </c>
      <c r="P11" s="20">
        <f t="shared" si="5"/>
        <v>1572</v>
      </c>
      <c r="Q11" s="22">
        <f t="shared" si="6"/>
        <v>21.645390070921987</v>
      </c>
      <c r="R11" s="20">
        <f t="shared" si="7"/>
        <v>3052</v>
      </c>
      <c r="S11" s="31">
        <f>N11/$N$7</f>
        <v>0.33720561833350937</v>
      </c>
      <c r="T11" s="31">
        <f>N11/$N$6</f>
        <v>2.3466725462095321E-2</v>
      </c>
      <c r="V11" s="29"/>
      <c r="W11" s="81"/>
      <c r="AE11" s="1" t="s">
        <v>183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184</v>
      </c>
    </row>
    <row r="13" spans="1:31" s="4" customFormat="1" x14ac:dyDescent="0.25">
      <c r="B13" s="170" t="s">
        <v>185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0" t="s">
        <v>187</v>
      </c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4" t="s">
        <v>175</v>
      </c>
      <c r="C40" s="234"/>
      <c r="D40" s="234"/>
      <c r="E40" s="235"/>
      <c r="F40" s="235"/>
      <c r="G40" s="235"/>
      <c r="H40" s="235"/>
      <c r="I40" s="235"/>
      <c r="J40" s="235">
        <v>1824653</v>
      </c>
      <c r="K40" s="235"/>
      <c r="L40" s="235"/>
      <c r="M40" s="236"/>
      <c r="N40" s="235">
        <v>2354005</v>
      </c>
      <c r="O40" s="236"/>
      <c r="P40" s="236">
        <v>1</v>
      </c>
      <c r="Q40" s="236">
        <v>0.2901110512519367</v>
      </c>
      <c r="R40" s="235">
        <v>529352</v>
      </c>
      <c r="S40" s="247"/>
      <c r="T40" s="247"/>
      <c r="AE40" s="1"/>
    </row>
    <row r="41" spans="2:31" ht="18.75" hidden="1" x14ac:dyDescent="0.3">
      <c r="B41" s="234" t="s">
        <v>176</v>
      </c>
      <c r="C41" s="234"/>
      <c r="D41" s="234"/>
      <c r="E41" s="235"/>
      <c r="F41" s="235"/>
      <c r="G41" s="235"/>
      <c r="H41" s="235"/>
      <c r="I41" s="235"/>
      <c r="J41" s="235">
        <v>603938</v>
      </c>
      <c r="K41" s="235"/>
      <c r="L41" s="235"/>
      <c r="M41" s="236">
        <v>1</v>
      </c>
      <c r="N41" s="235">
        <v>936181</v>
      </c>
      <c r="O41" s="236">
        <v>1</v>
      </c>
      <c r="P41" s="236">
        <v>0.39769711619134201</v>
      </c>
      <c r="Q41" s="236">
        <v>0.55012766211101138</v>
      </c>
      <c r="R41" s="235">
        <v>332243</v>
      </c>
      <c r="S41" s="247"/>
      <c r="T41" s="247"/>
      <c r="AE41" s="1" t="s">
        <v>177</v>
      </c>
    </row>
    <row r="42" spans="2:31" ht="15.75" hidden="1" x14ac:dyDescent="0.25">
      <c r="B42" s="237" t="s">
        <v>102</v>
      </c>
      <c r="C42" s="237"/>
      <c r="D42" s="237"/>
      <c r="E42" s="238"/>
      <c r="F42" s="238"/>
      <c r="G42" s="238"/>
      <c r="H42" s="238"/>
      <c r="I42" s="238"/>
      <c r="J42" s="238">
        <v>276550.36166633503</v>
      </c>
      <c r="K42" s="238"/>
      <c r="L42" s="238"/>
      <c r="M42" s="239">
        <v>0.45791184139155844</v>
      </c>
      <c r="N42" s="238">
        <v>430252.45635520399</v>
      </c>
      <c r="O42" s="239">
        <v>0.4595825554622493</v>
      </c>
      <c r="P42" s="239">
        <v>0.18277465695918402</v>
      </c>
      <c r="Q42" s="239">
        <v>0.55578337978930015</v>
      </c>
      <c r="R42" s="238">
        <v>153702.09468886897</v>
      </c>
      <c r="S42" s="248"/>
      <c r="T42" s="248"/>
      <c r="AE42" s="1" t="s">
        <v>178</v>
      </c>
    </row>
    <row r="43" spans="2:31" s="4" customFormat="1" hidden="1" x14ac:dyDescent="0.25">
      <c r="B43" s="240" t="s">
        <v>105</v>
      </c>
      <c r="C43" s="249"/>
      <c r="D43" s="249"/>
      <c r="E43" s="241"/>
      <c r="F43" s="241"/>
      <c r="G43" s="241"/>
      <c r="H43" s="241"/>
      <c r="I43" s="241"/>
      <c r="J43" s="241">
        <v>327387.63833385095</v>
      </c>
      <c r="K43" s="241"/>
      <c r="L43" s="241"/>
      <c r="M43" s="244">
        <v>0.54208815860874948</v>
      </c>
      <c r="N43" s="241">
        <v>505927.5436448183</v>
      </c>
      <c r="O43" s="244">
        <v>0.54041637636826456</v>
      </c>
      <c r="P43" s="244">
        <v>0.21492203442423372</v>
      </c>
      <c r="Q43" s="242">
        <v>0.54534711884540576</v>
      </c>
      <c r="R43" s="243">
        <v>178539.90531096736</v>
      </c>
      <c r="S43" s="250"/>
      <c r="T43" s="250"/>
      <c r="AE43" s="1" t="s">
        <v>179</v>
      </c>
    </row>
    <row r="44" spans="2:31" s="4" customFormat="1" hidden="1" x14ac:dyDescent="0.25">
      <c r="B44" s="245" t="s">
        <v>180</v>
      </c>
      <c r="C44" s="245"/>
      <c r="D44" s="24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5" t="s">
        <v>182</v>
      </c>
      <c r="C45" s="245"/>
      <c r="D45" s="24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184</v>
      </c>
    </row>
    <row r="47" spans="2:31" s="4" customFormat="1" hidden="1" x14ac:dyDescent="0.25">
      <c r="B47" s="279" t="s">
        <v>185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34" t="s">
        <v>175</v>
      </c>
      <c r="C124" s="235">
        <v>96681</v>
      </c>
      <c r="D124" s="235">
        <v>140346</v>
      </c>
      <c r="E124" s="235">
        <v>257117</v>
      </c>
      <c r="F124" s="235">
        <v>278594</v>
      </c>
      <c r="G124" s="236">
        <f t="shared" ref="G124:G129" si="8">F124/E124-1</f>
        <v>8.3530066078866927E-2</v>
      </c>
      <c r="H124" s="235">
        <f t="shared" ref="H124:H129" si="9">F124-E124</f>
        <v>21477</v>
      </c>
      <c r="I124" s="236"/>
      <c r="J124" s="235">
        <v>287810</v>
      </c>
      <c r="K124" s="236"/>
      <c r="L124" s="236">
        <f t="shared" ref="L124:L129" si="10">J124/F124-1</f>
        <v>3.3080396562739978E-2</v>
      </c>
      <c r="M124" s="235">
        <f t="shared" ref="M124:M129" si="11">J124-F124</f>
        <v>9216</v>
      </c>
      <c r="N124" s="236">
        <f t="shared" ref="N124:N129" si="12">J124/D124-1</f>
        <v>1.050717512433557</v>
      </c>
      <c r="O124" s="235">
        <f t="shared" ref="O124:O129" si="13">J124-D124</f>
        <v>147464</v>
      </c>
      <c r="Z124" s="1"/>
      <c r="AE124"/>
    </row>
    <row r="125" spans="2:31" ht="18.75" x14ac:dyDescent="0.3">
      <c r="B125" s="234" t="s">
        <v>176</v>
      </c>
      <c r="C125" s="235">
        <v>26839</v>
      </c>
      <c r="D125" s="235">
        <v>45216</v>
      </c>
      <c r="E125" s="235">
        <v>29061</v>
      </c>
      <c r="F125" s="235">
        <v>32018</v>
      </c>
      <c r="G125" s="236">
        <f t="shared" si="8"/>
        <v>0.10175148824885594</v>
      </c>
      <c r="H125" s="235">
        <f t="shared" si="9"/>
        <v>2957</v>
      </c>
      <c r="I125" s="236">
        <f>F125/$F$7</f>
        <v>2.203123924860662</v>
      </c>
      <c r="J125" s="235">
        <v>29188</v>
      </c>
      <c r="K125" s="236">
        <f>J125/$J$125</f>
        <v>1</v>
      </c>
      <c r="L125" s="236">
        <f t="shared" si="10"/>
        <v>-8.838778187269658E-2</v>
      </c>
      <c r="M125" s="235">
        <f t="shared" si="11"/>
        <v>-2830</v>
      </c>
      <c r="N125" s="236">
        <f t="shared" si="12"/>
        <v>-0.35447629157820237</v>
      </c>
      <c r="O125" s="235">
        <f t="shared" si="13"/>
        <v>-16028</v>
      </c>
      <c r="Z125" s="1"/>
      <c r="AE125"/>
    </row>
    <row r="126" spans="2:31" ht="15.75" x14ac:dyDescent="0.25">
      <c r="B126" s="237" t="s">
        <v>102</v>
      </c>
      <c r="C126" s="238">
        <v>6781</v>
      </c>
      <c r="D126" s="238">
        <v>11021</v>
      </c>
      <c r="E126" s="238">
        <v>9118</v>
      </c>
      <c r="F126" s="238">
        <v>11280</v>
      </c>
      <c r="G126" s="239">
        <f t="shared" si="8"/>
        <v>0.23711340206185572</v>
      </c>
      <c r="H126" s="238">
        <f t="shared" si="9"/>
        <v>2162</v>
      </c>
      <c r="I126" s="239">
        <f>F126/$F$7</f>
        <v>0.77616459093098467</v>
      </c>
      <c r="J126" s="238">
        <v>10812</v>
      </c>
      <c r="K126" s="239">
        <f>J126/$J$125</f>
        <v>0.37042620254899272</v>
      </c>
      <c r="L126" s="239">
        <f t="shared" si="10"/>
        <v>-4.1489361702127692E-2</v>
      </c>
      <c r="M126" s="238">
        <f t="shared" si="11"/>
        <v>-468</v>
      </c>
      <c r="N126" s="239">
        <f t="shared" si="12"/>
        <v>-1.8963796388712484E-2</v>
      </c>
      <c r="O126" s="238">
        <f t="shared" si="13"/>
        <v>-209</v>
      </c>
      <c r="Z126" s="1"/>
      <c r="AE126"/>
    </row>
    <row r="127" spans="2:31" x14ac:dyDescent="0.25">
      <c r="B127" s="240" t="s">
        <v>105</v>
      </c>
      <c r="C127" s="241">
        <v>20058</v>
      </c>
      <c r="D127" s="241">
        <v>34195</v>
      </c>
      <c r="E127" s="241">
        <v>19943</v>
      </c>
      <c r="F127" s="241">
        <v>20738</v>
      </c>
      <c r="G127" s="242">
        <f t="shared" si="8"/>
        <v>3.9863611292182632E-2</v>
      </c>
      <c r="H127" s="243">
        <f t="shared" si="9"/>
        <v>795</v>
      </c>
      <c r="I127" s="244">
        <f>F127/$F$7</f>
        <v>1.4269593339296773</v>
      </c>
      <c r="J127" s="241">
        <v>18376</v>
      </c>
      <c r="K127" s="244">
        <f>J127/$J$125</f>
        <v>0.62957379745100728</v>
      </c>
      <c r="L127" s="242">
        <f t="shared" si="10"/>
        <v>-0.1138971935577201</v>
      </c>
      <c r="M127" s="243">
        <f t="shared" si="11"/>
        <v>-2362</v>
      </c>
      <c r="N127" s="242">
        <f t="shared" si="12"/>
        <v>-0.46261149290831993</v>
      </c>
      <c r="O127" s="243">
        <f t="shared" si="13"/>
        <v>-15819</v>
      </c>
      <c r="Z127" s="1"/>
      <c r="AE127"/>
    </row>
    <row r="128" spans="2:31" x14ac:dyDescent="0.25">
      <c r="B128" s="245" t="s">
        <v>180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1.2737906832725521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45" t="s">
        <v>182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0.15316865065712518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170" t="s">
        <v>185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AC46-053F-4F0D-9D70-8000D9B14DC5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A049E-B85C-437A-A76D-6300941A421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193</v>
      </c>
      <c r="C6" s="253">
        <v>2629</v>
      </c>
      <c r="D6" s="253">
        <v>19690</v>
      </c>
      <c r="E6" s="253">
        <v>11499</v>
      </c>
      <c r="F6" s="254">
        <f>E6/$E$6</f>
        <v>1</v>
      </c>
      <c r="G6" s="253">
        <v>14533</v>
      </c>
      <c r="H6" s="254">
        <f>G6/E6-1</f>
        <v>0.26384903035046525</v>
      </c>
      <c r="I6" s="253">
        <f>G6-E6</f>
        <v>3034</v>
      </c>
      <c r="J6" s="254">
        <f>G6/$G$6</f>
        <v>1</v>
      </c>
      <c r="K6" s="253">
        <v>11038</v>
      </c>
      <c r="L6" s="254">
        <f t="shared" ref="L6:L12" si="0">K6/G6-1</f>
        <v>-0.24048716713686091</v>
      </c>
      <c r="M6" s="253">
        <f t="shared" ref="M6:M12" si="1">K6-G6</f>
        <v>-3495</v>
      </c>
      <c r="N6" s="254">
        <f>K6/$K$6</f>
        <v>1</v>
      </c>
      <c r="O6" s="253">
        <v>9469</v>
      </c>
      <c r="P6" s="254">
        <f t="shared" ref="P6:P11" si="2">O6/K6-1</f>
        <v>-0.14214531618046744</v>
      </c>
      <c r="Q6" s="253">
        <f t="shared" ref="Q6:Q12" si="3">O6-K6</f>
        <v>-1569</v>
      </c>
      <c r="R6" s="254">
        <f>O6/C6-1</f>
        <v>2.6017497147204258</v>
      </c>
      <c r="S6" s="253">
        <f>O6-C6</f>
        <v>6840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55" t="s">
        <v>194</v>
      </c>
      <c r="C7" s="256">
        <v>1887</v>
      </c>
      <c r="D7" s="256">
        <v>16639</v>
      </c>
      <c r="E7" s="256">
        <v>8843</v>
      </c>
      <c r="F7" s="257">
        <f t="shared" ref="F7:F12" si="4">E7/$E$6</f>
        <v>0.76902339333855119</v>
      </c>
      <c r="G7" s="256">
        <v>10689</v>
      </c>
      <c r="H7" s="258">
        <f>G7/E7-1</f>
        <v>0.20875268574013339</v>
      </c>
      <c r="I7" s="259">
        <f>G7-E7</f>
        <v>1846</v>
      </c>
      <c r="J7" s="257">
        <f>G7/$G$6</f>
        <v>0.73549852060827081</v>
      </c>
      <c r="K7" s="256">
        <v>8050</v>
      </c>
      <c r="L7" s="260">
        <f t="shared" si="0"/>
        <v>-0.24688932547478715</v>
      </c>
      <c r="M7" s="261">
        <f t="shared" si="1"/>
        <v>-2639</v>
      </c>
      <c r="N7" s="257">
        <f>K7/$K$6</f>
        <v>0.72929878601195863</v>
      </c>
      <c r="O7" s="256">
        <v>6445</v>
      </c>
      <c r="P7" s="258">
        <f t="shared" si="2"/>
        <v>-0.19937888198757769</v>
      </c>
      <c r="Q7" s="259">
        <f t="shared" si="3"/>
        <v>-1605</v>
      </c>
      <c r="R7" s="258">
        <f t="shared" ref="R7:R10" si="5">O7/C7-1</f>
        <v>2.415474297827239</v>
      </c>
      <c r="S7" s="259">
        <f t="shared" ref="S7:S10" si="6">O7-C7</f>
        <v>4558</v>
      </c>
      <c r="T7" s="257">
        <f>O7/$O$6</f>
        <v>0.68064209525821096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2">
        <v>514</v>
      </c>
      <c r="D8" s="262">
        <v>0</v>
      </c>
      <c r="E8" s="262">
        <v>2433</v>
      </c>
      <c r="F8" s="263">
        <f t="shared" si="4"/>
        <v>0.2115836159666058</v>
      </c>
      <c r="G8" s="262">
        <v>3307</v>
      </c>
      <c r="H8" s="264">
        <f>IFERROR(G8/E8-1,"-")</f>
        <v>0.35922729140978227</v>
      </c>
      <c r="I8" s="265">
        <f t="shared" ref="I8:I12" si="7">G8-E8</f>
        <v>874</v>
      </c>
      <c r="J8" s="263">
        <f t="shared" ref="J8:J12" si="8">G8/$G$6</f>
        <v>0.22755109062134452</v>
      </c>
      <c r="K8" s="262">
        <v>3095</v>
      </c>
      <c r="L8" s="266">
        <f>IFERROR(K8/G8-1,"-")</f>
        <v>-6.4106440882975457E-2</v>
      </c>
      <c r="M8" s="267">
        <f>IF(G8=0,"nd",K8-G8)</f>
        <v>-212</v>
      </c>
      <c r="N8" s="268">
        <f t="shared" ref="N8:N12" si="9">K8/$K$6</f>
        <v>0.28039499909403875</v>
      </c>
      <c r="O8" s="262">
        <v>1174</v>
      </c>
      <c r="P8" s="266">
        <f>IFERROR(O8/K8-1,"-")</f>
        <v>-0.62067851373182559</v>
      </c>
      <c r="Q8" s="269">
        <f t="shared" si="3"/>
        <v>-1921</v>
      </c>
      <c r="R8" s="266">
        <f>IFERROR(O8/C8-1,"-")</f>
        <v>1.2840466926070038</v>
      </c>
      <c r="S8" s="269">
        <f t="shared" si="6"/>
        <v>660</v>
      </c>
      <c r="T8" s="268">
        <f t="shared" ref="T8:T12" si="10">O8/$O$6</f>
        <v>0.1239835251874538</v>
      </c>
      <c r="V8" s="29"/>
      <c r="W8" s="81"/>
      <c r="AE8" s="1"/>
    </row>
    <row r="9" spans="1:31" s="4" customFormat="1" x14ac:dyDescent="0.25">
      <c r="B9" s="99" t="s">
        <v>63</v>
      </c>
      <c r="C9" s="262">
        <v>1373</v>
      </c>
      <c r="D9" s="262">
        <v>0</v>
      </c>
      <c r="E9" s="262">
        <v>6410</v>
      </c>
      <c r="F9" s="268">
        <f t="shared" si="4"/>
        <v>0.55743977737194539</v>
      </c>
      <c r="G9" s="262">
        <v>7382</v>
      </c>
      <c r="H9" s="264">
        <f>IFERROR(G9/E9-1,"-")</f>
        <v>0.15163806552262082</v>
      </c>
      <c r="I9" s="269">
        <f t="shared" si="7"/>
        <v>972</v>
      </c>
      <c r="J9" s="268">
        <f t="shared" si="8"/>
        <v>0.50794742998692632</v>
      </c>
      <c r="K9" s="262">
        <v>4955</v>
      </c>
      <c r="L9" s="266">
        <f>IFERROR(K9/G9-1,"-")</f>
        <v>-0.32877269032782441</v>
      </c>
      <c r="M9" s="267">
        <f>IF(G9=0,"nd",K9-G9)</f>
        <v>-2427</v>
      </c>
      <c r="N9" s="268">
        <f t="shared" si="9"/>
        <v>0.44890378691791993</v>
      </c>
      <c r="O9" s="262">
        <v>5271</v>
      </c>
      <c r="P9" s="266">
        <f t="shared" si="2"/>
        <v>6.3773965691221068E-2</v>
      </c>
      <c r="Q9" s="269">
        <f t="shared" si="3"/>
        <v>316</v>
      </c>
      <c r="R9" s="270">
        <f t="shared" si="5"/>
        <v>2.8390386016023306</v>
      </c>
      <c r="S9" s="269">
        <f t="shared" si="6"/>
        <v>3898</v>
      </c>
      <c r="T9" s="268">
        <f t="shared" si="10"/>
        <v>0.55665857007075725</v>
      </c>
      <c r="V9" s="29"/>
      <c r="W9" s="81"/>
      <c r="AE9" s="1"/>
    </row>
    <row r="10" spans="1:31" s="4" customFormat="1" x14ac:dyDescent="0.25">
      <c r="B10" s="255" t="s">
        <v>195</v>
      </c>
      <c r="C10" s="271">
        <v>742</v>
      </c>
      <c r="D10" s="271">
        <v>3051</v>
      </c>
      <c r="E10" s="271">
        <v>2656</v>
      </c>
      <c r="F10" s="272">
        <f>IFERROR(E10/$E$6,"-")</f>
        <v>0.23097660666144881</v>
      </c>
      <c r="G10" s="271">
        <v>3844</v>
      </c>
      <c r="H10" s="260">
        <f>IFERROR(G10/E10-1,"-")</f>
        <v>0.44728915662650603</v>
      </c>
      <c r="I10" s="261">
        <f>IFERROR(G10-E10,"-")</f>
        <v>1188</v>
      </c>
      <c r="J10" s="272">
        <f>IFERROR(G10/$G$6,"-")</f>
        <v>0.26450147939172919</v>
      </c>
      <c r="K10" s="271">
        <v>2988</v>
      </c>
      <c r="L10" s="260">
        <f>IFERROR(K10/G10-1,"-")</f>
        <v>-0.22268470343392299</v>
      </c>
      <c r="M10" s="261">
        <f>IFERROR(K10-G10,"-")</f>
        <v>-856</v>
      </c>
      <c r="N10" s="272">
        <f>IFERROR(K10/$K$6,"-")</f>
        <v>0.27070121398804131</v>
      </c>
      <c r="O10" s="271">
        <v>3024</v>
      </c>
      <c r="P10" s="260">
        <f>IFERROR(O10/K10-1,"-")</f>
        <v>1.2048192771084265E-2</v>
      </c>
      <c r="Q10" s="261">
        <f>IFERROR(O10-K10,"-")</f>
        <v>36</v>
      </c>
      <c r="R10" s="260">
        <f t="shared" si="5"/>
        <v>3.0754716981132075</v>
      </c>
      <c r="S10" s="261">
        <f t="shared" si="6"/>
        <v>2282</v>
      </c>
      <c r="T10" s="272">
        <f>IFERROR(O10/$O$6,"-")</f>
        <v>0.31935790474178899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125</v>
      </c>
      <c r="D11" s="262">
        <v>963</v>
      </c>
      <c r="E11" s="262">
        <v>924</v>
      </c>
      <c r="F11" s="268">
        <f t="shared" si="4"/>
        <v>8.0354813462040181E-2</v>
      </c>
      <c r="G11" s="262">
        <v>1245</v>
      </c>
      <c r="H11" s="270">
        <f t="shared" ref="H11:H12" si="11">G11/E11-1</f>
        <v>0.34740259740259738</v>
      </c>
      <c r="I11" s="269">
        <f t="shared" si="7"/>
        <v>321</v>
      </c>
      <c r="J11" s="268">
        <f t="shared" si="8"/>
        <v>8.5667102456478364E-2</v>
      </c>
      <c r="K11" s="262">
        <v>909</v>
      </c>
      <c r="L11" s="266">
        <f>K11/G11-1</f>
        <v>-0.26987951807228916</v>
      </c>
      <c r="M11" s="269">
        <f t="shared" si="1"/>
        <v>-336</v>
      </c>
      <c r="N11" s="268">
        <f t="shared" si="9"/>
        <v>8.2351875339735453E-2</v>
      </c>
      <c r="O11" s="262">
        <v>0</v>
      </c>
      <c r="P11" s="270">
        <f t="shared" si="2"/>
        <v>-1</v>
      </c>
      <c r="Q11" s="269">
        <f t="shared" si="3"/>
        <v>-909</v>
      </c>
      <c r="R11" s="270">
        <f t="shared" ref="R11:R12" si="12">O11/D11-1</f>
        <v>-1</v>
      </c>
      <c r="S11" s="269">
        <f t="shared" ref="S11:S12" si="13">O11-D11</f>
        <v>-963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184</v>
      </c>
    </row>
    <row r="14" spans="1:31" s="4" customFormat="1" x14ac:dyDescent="0.25">
      <c r="B14" s="170" t="s">
        <v>185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6.445 viajeros 
cuota: 68,1%</v>
      </c>
    </row>
    <row r="20" spans="1:27" x14ac:dyDescent="0.25">
      <c r="AA20" t="str">
        <f>CONCATENATE("Apartamentos: 
",FIXED(O10,0)," viajeros
cuota: ",FIXED(T10*100,1),"%")</f>
        <v>Apartamentos: 
3.024 viajeros
cuota: 31,9%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4" t="s">
        <v>175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176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177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178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179</v>
      </c>
    </row>
    <row r="45" spans="2:31" s="4" customFormat="1" hidden="1" x14ac:dyDescent="0.25">
      <c r="B45" s="24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184</v>
      </c>
    </row>
    <row r="48" spans="2:31" s="4" customFormat="1" hidden="1" x14ac:dyDescent="0.25">
      <c r="B48" s="279" t="s">
        <v>185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4">
        <v>2024</v>
      </c>
      <c r="K133" s="25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193</v>
      </c>
      <c r="C134" s="253">
        <v>2629</v>
      </c>
      <c r="D134" s="238">
        <v>11021</v>
      </c>
      <c r="E134" s="238">
        <v>9118</v>
      </c>
      <c r="F134" s="238">
        <v>11280</v>
      </c>
      <c r="G134" s="239">
        <f>F134/E134-1</f>
        <v>0.23711340206185572</v>
      </c>
      <c r="H134" s="238">
        <f>F134-E134</f>
        <v>2162</v>
      </c>
      <c r="I134" s="239">
        <f>F134/F$134</f>
        <v>1</v>
      </c>
      <c r="J134" s="238">
        <v>10812</v>
      </c>
      <c r="K134" s="239">
        <f>J134/J$134</f>
        <v>1</v>
      </c>
      <c r="L134" s="239">
        <f>J134/F134-1</f>
        <v>-4.1489361702127692E-2</v>
      </c>
      <c r="M134" s="238">
        <f>J134-F134</f>
        <v>-468</v>
      </c>
      <c r="N134" s="239">
        <f>J134/D134-1</f>
        <v>-1.8963796388712484E-2</v>
      </c>
      <c r="O134" s="238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5" t="s">
        <v>194</v>
      </c>
      <c r="C135" s="256">
        <v>1887</v>
      </c>
      <c r="D135" s="256">
        <v>8246</v>
      </c>
      <c r="E135" s="256">
        <v>6650</v>
      </c>
      <c r="F135" s="256">
        <v>8525</v>
      </c>
      <c r="G135" s="260">
        <f>IFERROR(F135/E135-1,"-")</f>
        <v>0.28195488721804507</v>
      </c>
      <c r="H135" s="256">
        <f t="shared" ref="H135:H138" si="14">F135-E135</f>
        <v>1875</v>
      </c>
      <c r="I135" s="258">
        <f>F135/F$134</f>
        <v>0.75576241134751776</v>
      </c>
      <c r="J135" s="256">
        <v>8441</v>
      </c>
      <c r="K135" s="257">
        <f t="shared" ref="K135:K138" si="15">J135/J$134</f>
        <v>0.78070662227155008</v>
      </c>
      <c r="L135" s="258">
        <f t="shared" ref="L135:L138" si="16">J135/F135-1</f>
        <v>-9.8533724340176265E-3</v>
      </c>
      <c r="M135" s="259">
        <f t="shared" ref="M135:M138" si="17">J135-F135</f>
        <v>-84</v>
      </c>
      <c r="N135" s="257">
        <f t="shared" ref="N135:N138" si="18">J135/D135-1</f>
        <v>2.364782925054576E-2</v>
      </c>
      <c r="O135" s="256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2">
        <v>514</v>
      </c>
      <c r="D136" s="262">
        <v>0</v>
      </c>
      <c r="E136" s="262">
        <v>71</v>
      </c>
      <c r="F136" s="262">
        <v>0</v>
      </c>
      <c r="G136" s="266">
        <f t="shared" ref="G136:G138" si="20">IFERROR(F136/E136-1,"-")</f>
        <v>-1</v>
      </c>
      <c r="H136" s="262">
        <f t="shared" si="14"/>
        <v>-71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8246</v>
      </c>
      <c r="E137" s="262">
        <v>6579</v>
      </c>
      <c r="F137" s="262">
        <v>8525</v>
      </c>
      <c r="G137" s="264">
        <f t="shared" si="20"/>
        <v>0.29578963368293043</v>
      </c>
      <c r="H137" s="262">
        <f t="shared" si="14"/>
        <v>1946</v>
      </c>
      <c r="I137" s="274">
        <f t="shared" si="21"/>
        <v>0.75576241134751776</v>
      </c>
      <c r="J137" s="262">
        <v>8441</v>
      </c>
      <c r="K137" s="268">
        <f t="shared" si="15"/>
        <v>0.78070662227155008</v>
      </c>
      <c r="L137" s="270">
        <f t="shared" si="16"/>
        <v>-9.8533724340176265E-3</v>
      </c>
      <c r="M137" s="269">
        <f t="shared" si="17"/>
        <v>-84</v>
      </c>
      <c r="N137" s="268">
        <f t="shared" si="18"/>
        <v>2.364782925054576E-2</v>
      </c>
      <c r="O137" s="262">
        <f t="shared" si="19"/>
        <v>195</v>
      </c>
      <c r="Q137" s="29"/>
      <c r="R137" s="81"/>
      <c r="Z137" s="1"/>
    </row>
    <row r="138" spans="1:31" s="4" customFormat="1" x14ac:dyDescent="0.25">
      <c r="B138" s="255" t="s">
        <v>195</v>
      </c>
      <c r="C138" s="256">
        <v>715</v>
      </c>
      <c r="D138" s="256">
        <v>2775</v>
      </c>
      <c r="E138" s="256">
        <v>2468</v>
      </c>
      <c r="F138" s="256">
        <v>2755</v>
      </c>
      <c r="G138" s="260">
        <f t="shared" si="20"/>
        <v>0.11628849270664499</v>
      </c>
      <c r="H138" s="256">
        <f t="shared" si="14"/>
        <v>287</v>
      </c>
      <c r="I138" s="258">
        <f t="shared" si="21"/>
        <v>0.24423758865248227</v>
      </c>
      <c r="J138" s="256">
        <v>2371</v>
      </c>
      <c r="K138" s="257">
        <f t="shared" si="15"/>
        <v>0.21929337772844987</v>
      </c>
      <c r="L138" s="258">
        <f t="shared" si="16"/>
        <v>-0.13938294010889296</v>
      </c>
      <c r="M138" s="259">
        <f t="shared" si="17"/>
        <v>-384</v>
      </c>
      <c r="N138" s="257">
        <f t="shared" si="18"/>
        <v>-0.14558558558558554</v>
      </c>
      <c r="O138" s="256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ACF9-9770-41A6-97EF-77D51916F87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199</v>
      </c>
      <c r="C6" s="253">
        <v>866</v>
      </c>
      <c r="D6" s="253">
        <v>3058</v>
      </c>
      <c r="E6" s="253">
        <v>3624</v>
      </c>
      <c r="F6" s="254">
        <f>E6/$E$6</f>
        <v>1</v>
      </c>
      <c r="G6" s="253">
        <v>4946</v>
      </c>
      <c r="H6" s="254">
        <f>G6/E6-1</f>
        <v>0.36479028697571736</v>
      </c>
      <c r="I6" s="253">
        <f>G6-E6</f>
        <v>1322</v>
      </c>
      <c r="J6" s="254">
        <f>G6/$G$6</f>
        <v>1</v>
      </c>
      <c r="K6" s="253">
        <v>3910</v>
      </c>
      <c r="L6" s="254">
        <f t="shared" ref="L6:L12" si="0">K6/G6-1</f>
        <v>-0.20946219167003644</v>
      </c>
      <c r="M6" s="253">
        <f t="shared" ref="M6:M12" si="1">K6-G6</f>
        <v>-1036</v>
      </c>
      <c r="N6" s="254">
        <f>K6/$K$6</f>
        <v>1</v>
      </c>
      <c r="O6" s="253">
        <v>4788</v>
      </c>
      <c r="P6" s="254">
        <f t="shared" ref="P6:P11" si="2">O6/K6-1</f>
        <v>0.2245524296675192</v>
      </c>
      <c r="Q6" s="253">
        <f t="shared" ref="Q6:Q12" si="3">O6-K6</f>
        <v>878</v>
      </c>
      <c r="R6" s="254">
        <f>O6/C6-1</f>
        <v>4.5288683602771362</v>
      </c>
      <c r="S6" s="253">
        <f>O6-C6</f>
        <v>3922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55" t="s">
        <v>194</v>
      </c>
      <c r="C7" s="256">
        <v>741</v>
      </c>
      <c r="D7" s="256">
        <v>2095</v>
      </c>
      <c r="E7" s="256">
        <v>2700</v>
      </c>
      <c r="F7" s="257">
        <f t="shared" ref="F7:F12" si="4">E7/$E$6</f>
        <v>0.74503311258278149</v>
      </c>
      <c r="G7" s="256">
        <v>3701</v>
      </c>
      <c r="H7" s="258">
        <f>G7/E7-1</f>
        <v>0.37074074074074082</v>
      </c>
      <c r="I7" s="259">
        <f>G7-E7</f>
        <v>1001</v>
      </c>
      <c r="J7" s="257">
        <f>G7/$G$6</f>
        <v>0.7482814395471088</v>
      </c>
      <c r="K7" s="256">
        <v>3001</v>
      </c>
      <c r="L7" s="260">
        <f t="shared" si="0"/>
        <v>-0.18913807079167788</v>
      </c>
      <c r="M7" s="261">
        <f t="shared" si="1"/>
        <v>-700</v>
      </c>
      <c r="N7" s="257">
        <f>K7/$K$6</f>
        <v>0.76751918158567778</v>
      </c>
      <c r="O7" s="256">
        <v>3617</v>
      </c>
      <c r="P7" s="258">
        <f t="shared" si="2"/>
        <v>0.20526491169610139</v>
      </c>
      <c r="Q7" s="259">
        <f t="shared" si="3"/>
        <v>616</v>
      </c>
      <c r="R7" s="258">
        <f t="shared" ref="R7:R10" si="5">O7/C7-1</f>
        <v>3.8812415654520915</v>
      </c>
      <c r="S7" s="259">
        <f t="shared" ref="S7:S10" si="6">O7-C7</f>
        <v>2876</v>
      </c>
      <c r="T7" s="257">
        <f>O7/$O$6</f>
        <v>0.75543024227234756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2">
        <v>0</v>
      </c>
      <c r="D8" s="262">
        <v>0</v>
      </c>
      <c r="E8" s="262">
        <v>71</v>
      </c>
      <c r="F8" s="263">
        <f t="shared" si="4"/>
        <v>1.9591611479028697E-2</v>
      </c>
      <c r="G8" s="262">
        <v>0</v>
      </c>
      <c r="H8" s="264">
        <f>IFERROR(G8/E8-1,"-")</f>
        <v>-1</v>
      </c>
      <c r="I8" s="265">
        <f t="shared" ref="I8:I12" si="7">G8-E8</f>
        <v>-71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 t="str">
        <f>IFERROR(O8/C8-1,"-")</f>
        <v>-</v>
      </c>
      <c r="S8" s="269">
        <f t="shared" si="6"/>
        <v>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741</v>
      </c>
      <c r="D9" s="262">
        <v>0</v>
      </c>
      <c r="E9" s="262">
        <v>2629</v>
      </c>
      <c r="F9" s="268">
        <f t="shared" si="4"/>
        <v>0.72544150110375272</v>
      </c>
      <c r="G9" s="262">
        <v>3701</v>
      </c>
      <c r="H9" s="264">
        <f>IFERROR(G9/E9-1,"-")</f>
        <v>0.40775960441232417</v>
      </c>
      <c r="I9" s="269">
        <f t="shared" si="7"/>
        <v>1072</v>
      </c>
      <c r="J9" s="268">
        <f t="shared" si="8"/>
        <v>0.7482814395471088</v>
      </c>
      <c r="K9" s="262">
        <v>3001</v>
      </c>
      <c r="L9" s="266">
        <f>IFERROR(K9/G9-1,"-")</f>
        <v>-0.18913807079167788</v>
      </c>
      <c r="M9" s="267">
        <f>IF(G9=0,"nd",K9-G9)</f>
        <v>-700</v>
      </c>
      <c r="N9" s="268">
        <f t="shared" si="9"/>
        <v>0.76751918158567778</v>
      </c>
      <c r="O9" s="262">
        <v>3617</v>
      </c>
      <c r="P9" s="266">
        <f t="shared" si="2"/>
        <v>0.20526491169610139</v>
      </c>
      <c r="Q9" s="269">
        <f t="shared" si="3"/>
        <v>616</v>
      </c>
      <c r="R9" s="270">
        <f t="shared" si="5"/>
        <v>3.8812415654520915</v>
      </c>
      <c r="S9" s="269">
        <f t="shared" si="6"/>
        <v>2876</v>
      </c>
      <c r="T9" s="268">
        <f t="shared" si="10"/>
        <v>0.75543024227234756</v>
      </c>
      <c r="V9" s="29"/>
      <c r="W9" s="81"/>
      <c r="AE9" s="1"/>
    </row>
    <row r="10" spans="1:31" s="4" customFormat="1" x14ac:dyDescent="0.25">
      <c r="B10" s="255" t="s">
        <v>195</v>
      </c>
      <c r="C10" s="271">
        <v>125</v>
      </c>
      <c r="D10" s="271">
        <v>963</v>
      </c>
      <c r="E10" s="271">
        <v>924</v>
      </c>
      <c r="F10" s="272">
        <f>IFERROR(E10/$E$6,"-")</f>
        <v>0.25496688741721857</v>
      </c>
      <c r="G10" s="271">
        <v>1245</v>
      </c>
      <c r="H10" s="260">
        <f>IFERROR(G10/E10-1,"-")</f>
        <v>0.34740259740259738</v>
      </c>
      <c r="I10" s="261">
        <f>IFERROR(G10-E10,"-")</f>
        <v>321</v>
      </c>
      <c r="J10" s="272">
        <f>IFERROR(G10/$G$6,"-")</f>
        <v>0.2517185604528912</v>
      </c>
      <c r="K10" s="271">
        <v>909</v>
      </c>
      <c r="L10" s="260">
        <f>IFERROR(K10/G10-1,"-")</f>
        <v>-0.26987951807228916</v>
      </c>
      <c r="M10" s="261">
        <f>IFERROR(K10-G10,"-")</f>
        <v>-336</v>
      </c>
      <c r="N10" s="272">
        <f>IFERROR(K10/$K$6,"-")</f>
        <v>0.23248081841432225</v>
      </c>
      <c r="O10" s="271">
        <v>1171</v>
      </c>
      <c r="P10" s="260">
        <f>IFERROR(O10/K10-1,"-")</f>
        <v>0.28822882288228824</v>
      </c>
      <c r="Q10" s="261">
        <f>IFERROR(O10-K10,"-")</f>
        <v>262</v>
      </c>
      <c r="R10" s="260">
        <f t="shared" si="5"/>
        <v>8.3680000000000003</v>
      </c>
      <c r="S10" s="261">
        <f t="shared" si="6"/>
        <v>1046</v>
      </c>
      <c r="T10" s="272">
        <f>IFERROR(O10/$O$6,"-")</f>
        <v>0.24456975772765246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125</v>
      </c>
      <c r="D11" s="262">
        <v>963</v>
      </c>
      <c r="E11" s="262">
        <v>924</v>
      </c>
      <c r="F11" s="268">
        <f t="shared" si="4"/>
        <v>0.25496688741721857</v>
      </c>
      <c r="G11" s="262">
        <v>1245</v>
      </c>
      <c r="H11" s="270">
        <f t="shared" ref="H11:H12" si="11">G11/E11-1</f>
        <v>0.34740259740259738</v>
      </c>
      <c r="I11" s="269">
        <f t="shared" si="7"/>
        <v>321</v>
      </c>
      <c r="J11" s="268">
        <f t="shared" si="8"/>
        <v>0.2517185604528912</v>
      </c>
      <c r="K11" s="262">
        <v>909</v>
      </c>
      <c r="L11" s="266">
        <f>K11/G11-1</f>
        <v>-0.26987951807228916</v>
      </c>
      <c r="M11" s="269">
        <f t="shared" si="1"/>
        <v>-336</v>
      </c>
      <c r="N11" s="268">
        <f t="shared" si="9"/>
        <v>0.23248081841432225</v>
      </c>
      <c r="O11" s="262">
        <v>0</v>
      </c>
      <c r="P11" s="270">
        <f t="shared" si="2"/>
        <v>-1</v>
      </c>
      <c r="Q11" s="269">
        <f t="shared" si="3"/>
        <v>-909</v>
      </c>
      <c r="R11" s="270">
        <f t="shared" ref="R11:R12" si="12">O11/D11-1</f>
        <v>-1</v>
      </c>
      <c r="S11" s="269">
        <f t="shared" ref="S11:S12" si="13">O11-D11</f>
        <v>-963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184</v>
      </c>
    </row>
    <row r="14" spans="1:31" s="4" customFormat="1" x14ac:dyDescent="0.25">
      <c r="B14" s="170" t="s">
        <v>185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3.617 viajeros 
cuota: 75,5%</v>
      </c>
    </row>
    <row r="20" spans="27:27" x14ac:dyDescent="0.25">
      <c r="AA20" t="str">
        <f>CONCATENATE("Apartamentos: 
",FIXED(O10,0)," viajeros
cuota: ",FIXED(T10*100,1),"%")</f>
        <v>Apartamentos: 
1.171 viajeros
cuota: 24,5%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4" t="s">
        <v>175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176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177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178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179</v>
      </c>
    </row>
    <row r="45" spans="2:31" s="4" customFormat="1" hidden="1" x14ac:dyDescent="0.25">
      <c r="B45" s="24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184</v>
      </c>
    </row>
    <row r="48" spans="2:31" s="4" customFormat="1" hidden="1" x14ac:dyDescent="0.25">
      <c r="B48" s="279" t="s">
        <v>185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4">
        <v>2024</v>
      </c>
      <c r="K133" s="25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199</v>
      </c>
      <c r="C134" s="238">
        <v>6781</v>
      </c>
      <c r="D134" s="238">
        <v>11021</v>
      </c>
      <c r="E134" s="238">
        <v>9118</v>
      </c>
      <c r="F134" s="238">
        <v>11280</v>
      </c>
      <c r="G134" s="239">
        <f>F134/E134-1</f>
        <v>0.23711340206185572</v>
      </c>
      <c r="H134" s="238">
        <f>F134-E134</f>
        <v>2162</v>
      </c>
      <c r="I134" s="239">
        <f>F134/F$134</f>
        <v>1</v>
      </c>
      <c r="J134" s="238">
        <v>10812</v>
      </c>
      <c r="K134" s="239">
        <f>J134/J$134</f>
        <v>1</v>
      </c>
      <c r="L134" s="239">
        <f>J134/F134-1</f>
        <v>-4.1489361702127692E-2</v>
      </c>
      <c r="M134" s="238">
        <f>J134-F134</f>
        <v>-468</v>
      </c>
      <c r="N134" s="239">
        <f>J134/D134-1</f>
        <v>-1.8963796388712484E-2</v>
      </c>
      <c r="O134" s="238">
        <f>J134-D134</f>
        <v>-209</v>
      </c>
      <c r="Q134" s="29"/>
      <c r="R134" s="81"/>
      <c r="Z134" s="1" t="s">
        <v>177</v>
      </c>
      <c r="AE134"/>
    </row>
    <row r="135" spans="1:31" s="4" customFormat="1" x14ac:dyDescent="0.25">
      <c r="B135" s="255" t="s">
        <v>194</v>
      </c>
      <c r="C135" s="256">
        <v>6066</v>
      </c>
      <c r="D135" s="256">
        <v>8246</v>
      </c>
      <c r="E135" s="256">
        <v>6650</v>
      </c>
      <c r="F135" s="256">
        <v>8525</v>
      </c>
      <c r="G135" s="260">
        <f>IFERROR(F135/E135-1,"-")</f>
        <v>0.28195488721804507</v>
      </c>
      <c r="H135" s="256">
        <f t="shared" ref="H135:H138" si="14">F135-E135</f>
        <v>1875</v>
      </c>
      <c r="I135" s="258">
        <f>F135/F$134</f>
        <v>0.75576241134751776</v>
      </c>
      <c r="J135" s="256">
        <v>8441</v>
      </c>
      <c r="K135" s="257">
        <f t="shared" ref="K135:K138" si="15">J135/J$134</f>
        <v>0.78070662227155008</v>
      </c>
      <c r="L135" s="258">
        <f t="shared" ref="L135:L138" si="16">J135/F135-1</f>
        <v>-9.8533724340176265E-3</v>
      </c>
      <c r="M135" s="259">
        <f t="shared" ref="M135:M138" si="17">J135-F135</f>
        <v>-84</v>
      </c>
      <c r="N135" s="257">
        <f t="shared" ref="N135:N138" si="18">J135/D135-1</f>
        <v>2.364782925054576E-2</v>
      </c>
      <c r="O135" s="256">
        <f t="shared" ref="O135:O138" si="19">J135-D135</f>
        <v>195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71</v>
      </c>
      <c r="F136" s="262">
        <v>0</v>
      </c>
      <c r="G136" s="266">
        <f t="shared" ref="G136:G138" si="20">IFERROR(F136/E136-1,"-")</f>
        <v>-1</v>
      </c>
      <c r="H136" s="262">
        <f t="shared" si="14"/>
        <v>-71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8246</v>
      </c>
      <c r="E137" s="262">
        <v>6579</v>
      </c>
      <c r="F137" s="262">
        <v>8525</v>
      </c>
      <c r="G137" s="264">
        <f t="shared" si="20"/>
        <v>0.29578963368293043</v>
      </c>
      <c r="H137" s="262">
        <f t="shared" si="14"/>
        <v>1946</v>
      </c>
      <c r="I137" s="274">
        <f t="shared" si="21"/>
        <v>0.75576241134751776</v>
      </c>
      <c r="J137" s="262">
        <v>8441</v>
      </c>
      <c r="K137" s="268">
        <f t="shared" si="15"/>
        <v>0.78070662227155008</v>
      </c>
      <c r="L137" s="270">
        <f t="shared" si="16"/>
        <v>-9.8533724340176265E-3</v>
      </c>
      <c r="M137" s="269">
        <f t="shared" si="17"/>
        <v>-84</v>
      </c>
      <c r="N137" s="268">
        <f t="shared" si="18"/>
        <v>2.364782925054576E-2</v>
      </c>
      <c r="O137" s="262">
        <f t="shared" si="19"/>
        <v>195</v>
      </c>
      <c r="Q137" s="29"/>
      <c r="R137" s="81"/>
      <c r="Z137" s="1"/>
    </row>
    <row r="138" spans="1:31" s="4" customFormat="1" x14ac:dyDescent="0.25">
      <c r="B138" s="255" t="s">
        <v>195</v>
      </c>
      <c r="C138" s="256">
        <v>715</v>
      </c>
      <c r="D138" s="256">
        <v>2775</v>
      </c>
      <c r="E138" s="256">
        <v>2468</v>
      </c>
      <c r="F138" s="256">
        <v>2755</v>
      </c>
      <c r="G138" s="260">
        <f t="shared" si="20"/>
        <v>0.11628849270664499</v>
      </c>
      <c r="H138" s="256">
        <f t="shared" si="14"/>
        <v>287</v>
      </c>
      <c r="I138" s="258">
        <f t="shared" si="21"/>
        <v>0.24423758865248227</v>
      </c>
      <c r="J138" s="256">
        <v>2371</v>
      </c>
      <c r="K138" s="257">
        <f t="shared" si="15"/>
        <v>0.21929337772844987</v>
      </c>
      <c r="L138" s="258">
        <f t="shared" si="16"/>
        <v>-0.13938294010889296</v>
      </c>
      <c r="M138" s="259">
        <f t="shared" si="17"/>
        <v>-384</v>
      </c>
      <c r="N138" s="257">
        <f t="shared" si="18"/>
        <v>-0.14558558558558554</v>
      </c>
      <c r="O138" s="256">
        <f t="shared" si="19"/>
        <v>-404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8729-2ED0-4E84-B587-E477CF0E36E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201</v>
      </c>
      <c r="C6" s="253">
        <v>1763</v>
      </c>
      <c r="D6" s="253">
        <v>16632</v>
      </c>
      <c r="E6" s="253">
        <v>7875</v>
      </c>
      <c r="F6" s="254">
        <f>E6/$E$6</f>
        <v>1</v>
      </c>
      <c r="G6" s="253">
        <v>9587</v>
      </c>
      <c r="H6" s="254">
        <f>G6/E6-1</f>
        <v>0.21739682539682548</v>
      </c>
      <c r="I6" s="253">
        <f>G6-E6</f>
        <v>1712</v>
      </c>
      <c r="J6" s="254">
        <f>G6/$G$6</f>
        <v>1</v>
      </c>
      <c r="K6" s="253">
        <v>7128</v>
      </c>
      <c r="L6" s="254">
        <f t="shared" ref="L6:L12" si="0">K6/G6-1</f>
        <v>-0.25649316783143838</v>
      </c>
      <c r="M6" s="253">
        <f t="shared" ref="M6:M12" si="1">K6-G6</f>
        <v>-2459</v>
      </c>
      <c r="N6" s="254">
        <f>K6/$K$6</f>
        <v>1</v>
      </c>
      <c r="O6" s="253">
        <v>4681</v>
      </c>
      <c r="P6" s="254">
        <f t="shared" ref="P6:P11" si="2">O6/K6-1</f>
        <v>-0.34329405162738491</v>
      </c>
      <c r="Q6" s="253">
        <f t="shared" ref="Q6:Q12" si="3">O6-K6</f>
        <v>-2447</v>
      </c>
      <c r="R6" s="254">
        <f>O6/C6-1</f>
        <v>1.6551332955190019</v>
      </c>
      <c r="S6" s="253">
        <f>O6-C6</f>
        <v>2918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55" t="s">
        <v>194</v>
      </c>
      <c r="C7" s="256">
        <v>1146</v>
      </c>
      <c r="D7" s="256">
        <v>14544</v>
      </c>
      <c r="E7" s="256">
        <v>6143</v>
      </c>
      <c r="F7" s="257">
        <f t="shared" ref="F7:F12" si="4">E7/$E$6</f>
        <v>0.78006349206349201</v>
      </c>
      <c r="G7" s="256">
        <v>6988</v>
      </c>
      <c r="H7" s="258">
        <f>G7/E7-1</f>
        <v>0.13755494058277717</v>
      </c>
      <c r="I7" s="259">
        <f>G7-E7</f>
        <v>845</v>
      </c>
      <c r="J7" s="257">
        <f>G7/$G$6</f>
        <v>0.7289037237926359</v>
      </c>
      <c r="K7" s="256">
        <v>5049</v>
      </c>
      <c r="L7" s="260">
        <f t="shared" si="0"/>
        <v>-0.27747567258156836</v>
      </c>
      <c r="M7" s="261">
        <f t="shared" si="1"/>
        <v>-1939</v>
      </c>
      <c r="N7" s="257">
        <f>K7/$K$6</f>
        <v>0.70833333333333337</v>
      </c>
      <c r="O7" s="256">
        <v>2828</v>
      </c>
      <c r="P7" s="258">
        <f t="shared" si="2"/>
        <v>-0.43988908694791051</v>
      </c>
      <c r="Q7" s="259">
        <f t="shared" si="3"/>
        <v>-2221</v>
      </c>
      <c r="R7" s="258">
        <f t="shared" ref="R7:R10" si="5">O7/C7-1</f>
        <v>1.4677137870855148</v>
      </c>
      <c r="S7" s="259">
        <f t="shared" ref="S7:S10" si="6">O7-C7</f>
        <v>1682</v>
      </c>
      <c r="T7" s="257">
        <f>O7/$O$6</f>
        <v>0.60414441358684046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2">
        <v>514</v>
      </c>
      <c r="D8" s="262">
        <v>0</v>
      </c>
      <c r="E8" s="262">
        <v>2362</v>
      </c>
      <c r="F8" s="263">
        <f t="shared" si="4"/>
        <v>0.29993650793650795</v>
      </c>
      <c r="G8" s="262">
        <v>3307</v>
      </c>
      <c r="H8" s="264">
        <f>IFERROR(G8/E8-1,"-")</f>
        <v>0.40008467400508052</v>
      </c>
      <c r="I8" s="265">
        <f t="shared" ref="I8:I12" si="7">G8-E8</f>
        <v>945</v>
      </c>
      <c r="J8" s="263">
        <f t="shared" ref="J8:J12" si="8">G8/$G$6</f>
        <v>0.34494628142276001</v>
      </c>
      <c r="K8" s="262">
        <v>3095</v>
      </c>
      <c r="L8" s="266">
        <f>IFERROR(K8/G8-1,"-")</f>
        <v>-6.4106440882975457E-2</v>
      </c>
      <c r="M8" s="267">
        <f>IF(G8=0,"nd",K8-G8)</f>
        <v>-212</v>
      </c>
      <c r="N8" s="268">
        <f t="shared" ref="N8:N12" si="9">K8/$K$6</f>
        <v>0.43420314253647585</v>
      </c>
      <c r="O8" s="262">
        <v>1174</v>
      </c>
      <c r="P8" s="266">
        <f>IFERROR(O8/K8-1,"-")</f>
        <v>-0.62067851373182559</v>
      </c>
      <c r="Q8" s="269">
        <f t="shared" si="3"/>
        <v>-1921</v>
      </c>
      <c r="R8" s="266">
        <f>IFERROR(O8/C8-1,"-")</f>
        <v>1.2840466926070038</v>
      </c>
      <c r="S8" s="269">
        <f t="shared" si="6"/>
        <v>660</v>
      </c>
      <c r="T8" s="268">
        <f t="shared" ref="T8:T12" si="10">O8/$O$6</f>
        <v>0.2508011108737449</v>
      </c>
      <c r="V8" s="29"/>
      <c r="W8" s="81"/>
      <c r="AE8" s="1"/>
    </row>
    <row r="9" spans="1:31" s="4" customFormat="1" x14ac:dyDescent="0.25">
      <c r="B9" s="99" t="s">
        <v>63</v>
      </c>
      <c r="C9" s="262">
        <v>632</v>
      </c>
      <c r="D9" s="262">
        <v>0</v>
      </c>
      <c r="E9" s="262">
        <v>3781</v>
      </c>
      <c r="F9" s="268">
        <f t="shared" si="4"/>
        <v>0.48012698412698412</v>
      </c>
      <c r="G9" s="262">
        <v>3681</v>
      </c>
      <c r="H9" s="264">
        <f>IFERROR(G9/E9-1,"-")</f>
        <v>-2.6448029621793157E-2</v>
      </c>
      <c r="I9" s="269">
        <f t="shared" si="7"/>
        <v>-100</v>
      </c>
      <c r="J9" s="268">
        <f t="shared" si="8"/>
        <v>0.38395744236987589</v>
      </c>
      <c r="K9" s="262">
        <v>1954</v>
      </c>
      <c r="L9" s="266">
        <f>IFERROR(K9/G9-1,"-")</f>
        <v>-0.46916598750339578</v>
      </c>
      <c r="M9" s="267">
        <f>IF(G9=0,"nd",K9-G9)</f>
        <v>-1727</v>
      </c>
      <c r="N9" s="268">
        <f t="shared" si="9"/>
        <v>0.27413019079685746</v>
      </c>
      <c r="O9" s="262">
        <v>1654</v>
      </c>
      <c r="P9" s="266">
        <f t="shared" si="2"/>
        <v>-0.15353121801432956</v>
      </c>
      <c r="Q9" s="269">
        <f t="shared" si="3"/>
        <v>-300</v>
      </c>
      <c r="R9" s="270">
        <f t="shared" si="5"/>
        <v>1.6170886075949369</v>
      </c>
      <c r="S9" s="269">
        <f t="shared" si="6"/>
        <v>1022</v>
      </c>
      <c r="T9" s="268">
        <f t="shared" si="10"/>
        <v>0.3533433027130955</v>
      </c>
      <c r="V9" s="29"/>
      <c r="W9" s="81"/>
      <c r="AE9" s="1"/>
    </row>
    <row r="10" spans="1:31" s="4" customFormat="1" x14ac:dyDescent="0.25">
      <c r="B10" s="255" t="s">
        <v>195</v>
      </c>
      <c r="C10" s="271">
        <v>617</v>
      </c>
      <c r="D10" s="271">
        <v>2088</v>
      </c>
      <c r="E10" s="271">
        <v>1732</v>
      </c>
      <c r="F10" s="272">
        <f>IFERROR(E10/$E$6,"-")</f>
        <v>0.21993650793650793</v>
      </c>
      <c r="G10" s="271">
        <v>2599</v>
      </c>
      <c r="H10" s="260">
        <f>IFERROR(G10/E10-1,"-")</f>
        <v>0.50057736720554269</v>
      </c>
      <c r="I10" s="261">
        <f>IFERROR(G10-E10,"-")</f>
        <v>867</v>
      </c>
      <c r="J10" s="272">
        <f>IFERROR(G10/$G$6,"-")</f>
        <v>0.27109627620736415</v>
      </c>
      <c r="K10" s="271">
        <v>2079</v>
      </c>
      <c r="L10" s="260">
        <f>IFERROR(K10/G10-1,"-")</f>
        <v>-0.20007695267410541</v>
      </c>
      <c r="M10" s="261">
        <f>IFERROR(K10-G10,"-")</f>
        <v>-520</v>
      </c>
      <c r="N10" s="272">
        <f>IFERROR(K10/$K$6,"-")</f>
        <v>0.29166666666666669</v>
      </c>
      <c r="O10" s="271">
        <v>1853</v>
      </c>
      <c r="P10" s="260">
        <f>IFERROR(O10/K10-1,"-")</f>
        <v>-0.10870610870610875</v>
      </c>
      <c r="Q10" s="261">
        <f>IFERROR(O10-K10,"-")</f>
        <v>-226</v>
      </c>
      <c r="R10" s="260">
        <f t="shared" si="5"/>
        <v>2.0032414910858996</v>
      </c>
      <c r="S10" s="261">
        <f t="shared" si="6"/>
        <v>1236</v>
      </c>
      <c r="T10" s="272">
        <f>IFERROR(O10/$O$6,"-")</f>
        <v>0.3958555864131596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617</v>
      </c>
      <c r="D11" s="262">
        <v>2088</v>
      </c>
      <c r="E11" s="262">
        <v>1732</v>
      </c>
      <c r="F11" s="268">
        <f t="shared" si="4"/>
        <v>0.21993650793650793</v>
      </c>
      <c r="G11" s="262">
        <v>2599</v>
      </c>
      <c r="H11" s="270">
        <f t="shared" ref="H11:H12" si="11">G11/E11-1</f>
        <v>0.50057736720554269</v>
      </c>
      <c r="I11" s="269">
        <f t="shared" si="7"/>
        <v>867</v>
      </c>
      <c r="J11" s="268">
        <f t="shared" si="8"/>
        <v>0.27109627620736415</v>
      </c>
      <c r="K11" s="262">
        <v>2079</v>
      </c>
      <c r="L11" s="266">
        <f>K11/G11-1</f>
        <v>-0.20007695267410541</v>
      </c>
      <c r="M11" s="269">
        <f t="shared" si="1"/>
        <v>-520</v>
      </c>
      <c r="N11" s="268">
        <f t="shared" si="9"/>
        <v>0.29166666666666669</v>
      </c>
      <c r="O11" s="262">
        <v>0</v>
      </c>
      <c r="P11" s="270">
        <f t="shared" si="2"/>
        <v>-1</v>
      </c>
      <c r="Q11" s="269">
        <f t="shared" si="3"/>
        <v>-2079</v>
      </c>
      <c r="R11" s="270">
        <f t="shared" ref="R11:R12" si="12">O11/D11-1</f>
        <v>-1</v>
      </c>
      <c r="S11" s="269">
        <f t="shared" ref="S11:S12" si="13">O11-D11</f>
        <v>-2088</v>
      </c>
      <c r="T11" s="268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2">
        <v>0</v>
      </c>
      <c r="D12" s="262">
        <v>0</v>
      </c>
      <c r="E12" s="262">
        <v>0</v>
      </c>
      <c r="F12" s="268">
        <f t="shared" si="4"/>
        <v>0</v>
      </c>
      <c r="G12" s="262">
        <v>0</v>
      </c>
      <c r="H12" s="270" t="e">
        <f t="shared" si="11"/>
        <v>#DIV/0!</v>
      </c>
      <c r="I12" s="269">
        <f t="shared" si="7"/>
        <v>0</v>
      </c>
      <c r="J12" s="268">
        <f t="shared" si="8"/>
        <v>0</v>
      </c>
      <c r="K12" s="262">
        <v>0</v>
      </c>
      <c r="L12" s="266" t="e">
        <f t="shared" si="0"/>
        <v>#DIV/0!</v>
      </c>
      <c r="M12" s="269">
        <f t="shared" si="1"/>
        <v>0</v>
      </c>
      <c r="N12" s="268">
        <f t="shared" si="9"/>
        <v>0</v>
      </c>
      <c r="O12" s="262">
        <v>0</v>
      </c>
      <c r="P12" s="270" t="e">
        <f>O12/K12-1</f>
        <v>#DIV/0!</v>
      </c>
      <c r="Q12" s="269">
        <f t="shared" si="3"/>
        <v>0</v>
      </c>
      <c r="R12" s="270" t="e">
        <f t="shared" si="12"/>
        <v>#DIV/0!</v>
      </c>
      <c r="S12" s="269">
        <f t="shared" si="13"/>
        <v>0</v>
      </c>
      <c r="T12" s="268">
        <f t="shared" si="10"/>
        <v>0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184</v>
      </c>
    </row>
    <row r="14" spans="1:31" s="4" customFormat="1" x14ac:dyDescent="0.25">
      <c r="B14" s="170" t="s">
        <v>185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2.828 viajeros 
cuota: 60,4%</v>
      </c>
    </row>
    <row r="20" spans="27:27" x14ac:dyDescent="0.25">
      <c r="AA20" t="str">
        <f>CONCATENATE("Apartamentos: 
",FIXED(O10,0)," viajeros
cuota: ",FIXED(T10*100,1),"%")</f>
        <v>Apartamentos: 
1.853 viajeros
cuota: 39,6%</v>
      </c>
    </row>
    <row r="38" spans="2:31" s="4" customFormat="1" ht="15.75" hidden="1" customHeight="1" thickBot="1" x14ac:dyDescent="0.3">
      <c r="B38" s="280" t="s">
        <v>187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4" t="s">
        <v>175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176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177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178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179</v>
      </c>
    </row>
    <row r="45" spans="2:31" s="4" customFormat="1" hidden="1" x14ac:dyDescent="0.25">
      <c r="B45" s="24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184</v>
      </c>
    </row>
    <row r="48" spans="2:31" s="4" customFormat="1" hidden="1" x14ac:dyDescent="0.25">
      <c r="B48" s="279" t="s">
        <v>185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4">
        <v>2024</v>
      </c>
      <c r="K133" s="252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201</v>
      </c>
      <c r="C134" s="238">
        <v>20058</v>
      </c>
      <c r="D134" s="238">
        <v>34195</v>
      </c>
      <c r="E134" s="238">
        <v>19943</v>
      </c>
      <c r="F134" s="238">
        <v>20738</v>
      </c>
      <c r="G134" s="239">
        <f>F134/E134-1</f>
        <v>3.9863611292182632E-2</v>
      </c>
      <c r="H134" s="238">
        <f>F134-E134</f>
        <v>795</v>
      </c>
      <c r="I134" s="239">
        <f>F134/F$134</f>
        <v>1</v>
      </c>
      <c r="J134" s="238">
        <v>18376</v>
      </c>
      <c r="K134" s="239">
        <f>J134/J$134</f>
        <v>1</v>
      </c>
      <c r="L134" s="239">
        <f>J134/F134-1</f>
        <v>-0.1138971935577201</v>
      </c>
      <c r="M134" s="238">
        <f>J134-F134</f>
        <v>-2362</v>
      </c>
      <c r="N134" s="239">
        <f>J134/D134-1</f>
        <v>-0.46261149290831993</v>
      </c>
      <c r="O134" s="238">
        <f>J134-D134</f>
        <v>-15819</v>
      </c>
      <c r="Q134" s="29"/>
      <c r="R134" s="81"/>
      <c r="Z134" s="1" t="s">
        <v>177</v>
      </c>
      <c r="AE134"/>
    </row>
    <row r="135" spans="1:31" s="4" customFormat="1" x14ac:dyDescent="0.25">
      <c r="B135" s="255" t="s">
        <v>194</v>
      </c>
      <c r="C135" s="256">
        <v>16366</v>
      </c>
      <c r="D135" s="256">
        <v>29524</v>
      </c>
      <c r="E135" s="256">
        <v>14679</v>
      </c>
      <c r="F135" s="256">
        <v>14638</v>
      </c>
      <c r="G135" s="260">
        <f>IFERROR(F135/E135-1,"-")</f>
        <v>-2.7931057973976658E-3</v>
      </c>
      <c r="H135" s="256">
        <f t="shared" ref="H135:H138" si="14">F135-E135</f>
        <v>-41</v>
      </c>
      <c r="I135" s="258">
        <f>F135/F$134</f>
        <v>0.70585398784839426</v>
      </c>
      <c r="J135" s="256">
        <v>13022</v>
      </c>
      <c r="K135" s="257">
        <f t="shared" ref="K135:K138" si="15">J135/J$134</f>
        <v>0.70864170657379189</v>
      </c>
      <c r="L135" s="258">
        <f t="shared" ref="L135:L138" si="16">J135/F135-1</f>
        <v>-0.11039759529990434</v>
      </c>
      <c r="M135" s="259">
        <f t="shared" ref="M135:M138" si="17">J135-F135</f>
        <v>-1616</v>
      </c>
      <c r="N135" s="257">
        <f t="shared" ref="N135:N138" si="18">J135/D135-1</f>
        <v>-0.55893510364449261</v>
      </c>
      <c r="O135" s="256">
        <f t="shared" ref="O135:O138" si="19">J135-D135</f>
        <v>-16502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2">
        <v>0</v>
      </c>
      <c r="D136" s="262">
        <v>9339</v>
      </c>
      <c r="E136" s="262">
        <v>5415</v>
      </c>
      <c r="F136" s="262">
        <v>7999</v>
      </c>
      <c r="G136" s="266">
        <f t="shared" ref="G136:G138" si="20">IFERROR(F136/E136-1,"-")</f>
        <v>0.47719298245614028</v>
      </c>
      <c r="H136" s="262">
        <f t="shared" si="14"/>
        <v>2584</v>
      </c>
      <c r="I136" s="270">
        <f t="shared" ref="I136:I138" si="21">F136/F$134</f>
        <v>0.3857170411804417</v>
      </c>
      <c r="J136" s="262">
        <v>6701</v>
      </c>
      <c r="K136" s="268">
        <f t="shared" si="15"/>
        <v>0.364660426643448</v>
      </c>
      <c r="L136" s="270">
        <f t="shared" si="16"/>
        <v>-0.16227028378547315</v>
      </c>
      <c r="M136" s="269">
        <f t="shared" si="17"/>
        <v>-1298</v>
      </c>
      <c r="N136" s="268">
        <f t="shared" si="18"/>
        <v>-0.28247135667630363</v>
      </c>
      <c r="O136" s="262">
        <f t="shared" si="19"/>
        <v>-2638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20185</v>
      </c>
      <c r="E137" s="262">
        <v>9264</v>
      </c>
      <c r="F137" s="262">
        <v>6639</v>
      </c>
      <c r="G137" s="264">
        <f t="shared" si="20"/>
        <v>-0.28335492227979275</v>
      </c>
      <c r="H137" s="262">
        <f t="shared" si="14"/>
        <v>-2625</v>
      </c>
      <c r="I137" s="274">
        <f t="shared" si="21"/>
        <v>0.32013694666795256</v>
      </c>
      <c r="J137" s="262">
        <v>6321</v>
      </c>
      <c r="K137" s="268">
        <f t="shared" si="15"/>
        <v>0.34398127993034394</v>
      </c>
      <c r="L137" s="270">
        <f t="shared" si="16"/>
        <v>-4.7898779936737412E-2</v>
      </c>
      <c r="M137" s="269">
        <f t="shared" si="17"/>
        <v>-318</v>
      </c>
      <c r="N137" s="268">
        <f t="shared" si="18"/>
        <v>-0.68684666831805796</v>
      </c>
      <c r="O137" s="262">
        <f t="shared" si="19"/>
        <v>-13864</v>
      </c>
      <c r="Q137" s="29"/>
      <c r="R137" s="81"/>
      <c r="Z137" s="1"/>
    </row>
    <row r="138" spans="1:31" s="4" customFormat="1" x14ac:dyDescent="0.25">
      <c r="B138" s="255" t="s">
        <v>195</v>
      </c>
      <c r="C138" s="256">
        <v>3692</v>
      </c>
      <c r="D138" s="256">
        <v>4671</v>
      </c>
      <c r="E138" s="256">
        <v>5264</v>
      </c>
      <c r="F138" s="256">
        <v>6100</v>
      </c>
      <c r="G138" s="260">
        <f t="shared" si="20"/>
        <v>0.15881458966565343</v>
      </c>
      <c r="H138" s="256">
        <f t="shared" si="14"/>
        <v>836</v>
      </c>
      <c r="I138" s="258">
        <f t="shared" si="21"/>
        <v>0.29414601215160574</v>
      </c>
      <c r="J138" s="256">
        <v>5354</v>
      </c>
      <c r="K138" s="257">
        <f t="shared" si="15"/>
        <v>0.29135829342620811</v>
      </c>
      <c r="L138" s="258">
        <f t="shared" si="16"/>
        <v>-0.12229508196721306</v>
      </c>
      <c r="M138" s="259">
        <f t="shared" si="17"/>
        <v>-746</v>
      </c>
      <c r="N138" s="257">
        <f t="shared" si="18"/>
        <v>0.14622136587454504</v>
      </c>
      <c r="O138" s="256">
        <f t="shared" si="19"/>
        <v>683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184</v>
      </c>
    </row>
    <row r="140" spans="1:31" s="4" customFormat="1" ht="32.25" customHeight="1" x14ac:dyDescent="0.25">
      <c r="B140" s="318" t="s">
        <v>198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05E7E-AD95-4923-8E2B-C78C1ACDF05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204</v>
      </c>
      <c r="C6" s="253">
        <v>144600</v>
      </c>
      <c r="D6" s="253">
        <v>273158</v>
      </c>
      <c r="E6" s="253">
        <v>447228</v>
      </c>
      <c r="F6" s="254">
        <f>E6/$E$6</f>
        <v>1</v>
      </c>
      <c r="G6" s="253">
        <v>487504</v>
      </c>
      <c r="H6" s="254">
        <f>G6/E6-1</f>
        <v>9.0056973176992461E-2</v>
      </c>
      <c r="I6" s="253">
        <f>G6-E6</f>
        <v>40276</v>
      </c>
      <c r="J6" s="254">
        <f>G6/$G$6</f>
        <v>1</v>
      </c>
      <c r="K6" s="253">
        <v>481191</v>
      </c>
      <c r="L6" s="254">
        <f>K6/G6-1</f>
        <v>-1.294963733630905E-2</v>
      </c>
      <c r="M6" s="253">
        <f>K6-G6</f>
        <v>-6313</v>
      </c>
      <c r="N6" s="254">
        <f>K6/$K$6</f>
        <v>1</v>
      </c>
      <c r="O6" s="253">
        <v>480637</v>
      </c>
      <c r="P6" s="254">
        <f>O6/K6-1</f>
        <v>-1.1513099787817671E-3</v>
      </c>
      <c r="Q6" s="253">
        <f>O6-K6</f>
        <v>-554</v>
      </c>
      <c r="R6" s="254">
        <f>IFERROR(O6/C6-1,"-")</f>
        <v>2.3239073305670814</v>
      </c>
      <c r="S6" s="253">
        <f>O6-C6</f>
        <v>336037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45" t="s">
        <v>46</v>
      </c>
      <c r="C7" s="262">
        <v>20277</v>
      </c>
      <c r="D7" s="262">
        <v>95817</v>
      </c>
      <c r="E7" s="262">
        <v>88551</v>
      </c>
      <c r="F7" s="268">
        <f t="shared" ref="F7:F16" si="0">E7/$E$6</f>
        <v>0.19799967801658214</v>
      </c>
      <c r="G7" s="262">
        <v>80662</v>
      </c>
      <c r="H7" s="270">
        <f>G7/E7-1</f>
        <v>-8.9089902993754966E-2</v>
      </c>
      <c r="I7" s="269">
        <f>G7-E7</f>
        <v>-7889</v>
      </c>
      <c r="J7" s="268">
        <f>G7/$G$6</f>
        <v>0.16545915520693164</v>
      </c>
      <c r="K7" s="262">
        <v>69210</v>
      </c>
      <c r="L7" s="270">
        <f>K7/G7-1</f>
        <v>-0.14197515558751328</v>
      </c>
      <c r="M7" s="269">
        <f>K7-G7</f>
        <v>-11452</v>
      </c>
      <c r="N7" s="268">
        <f>K7/$K$6</f>
        <v>0.14383062027344651</v>
      </c>
      <c r="O7" s="262">
        <v>63041</v>
      </c>
      <c r="P7" s="270">
        <f>O7/K7-1</f>
        <v>-8.9134518133217711E-2</v>
      </c>
      <c r="Q7" s="269">
        <f>O7-K7</f>
        <v>-6169</v>
      </c>
      <c r="R7" s="270">
        <f t="shared" ref="R7:R16" si="1">IFERROR(O7/C7-1,"-")</f>
        <v>2.1089904818267002</v>
      </c>
      <c r="S7" s="269">
        <f t="shared" ref="S7:S16" si="2">O7-C7</f>
        <v>42764</v>
      </c>
      <c r="T7" s="268">
        <f>O7/$O$6</f>
        <v>0.13116135461897441</v>
      </c>
      <c r="V7" s="29"/>
      <c r="W7" s="81"/>
      <c r="AE7" s="1" t="s">
        <v>179</v>
      </c>
    </row>
    <row r="8" spans="1:31" s="4" customFormat="1" x14ac:dyDescent="0.25">
      <c r="B8" s="245" t="s">
        <v>47</v>
      </c>
      <c r="C8" s="262">
        <v>13953</v>
      </c>
      <c r="D8" s="262">
        <v>26737</v>
      </c>
      <c r="E8" s="262">
        <v>51285</v>
      </c>
      <c r="F8" s="268">
        <f t="shared" si="0"/>
        <v>0.11467305267112077</v>
      </c>
      <c r="G8" s="262">
        <v>49212</v>
      </c>
      <c r="H8" s="270">
        <f t="shared" ref="H8:H16" si="3">G8/E8-1</f>
        <v>-4.042117578239246E-2</v>
      </c>
      <c r="I8" s="269">
        <f t="shared" ref="I8:I16" si="4">G8-E8</f>
        <v>-2073</v>
      </c>
      <c r="J8" s="268">
        <f t="shared" ref="J8:J16" si="5">G8/$G$6</f>
        <v>0.10094686402573107</v>
      </c>
      <c r="K8" s="262">
        <v>46569</v>
      </c>
      <c r="L8" s="270">
        <f t="shared" ref="L8:L16" si="6">K8/G8-1</f>
        <v>-5.3706413069982917E-2</v>
      </c>
      <c r="M8" s="269">
        <f t="shared" ref="M8:M16" si="7">K8-G8</f>
        <v>-2643</v>
      </c>
      <c r="N8" s="268">
        <f t="shared" ref="N8:N16" si="8">K8/$K$6</f>
        <v>9.677861805395363E-2</v>
      </c>
      <c r="O8" s="262">
        <v>49677</v>
      </c>
      <c r="P8" s="270">
        <f t="shared" ref="P8:P16" si="9">O8/K8-1</f>
        <v>6.6739676608903009E-2</v>
      </c>
      <c r="Q8" s="269">
        <f t="shared" ref="Q8:Q16" si="10">O8-K8</f>
        <v>3108</v>
      </c>
      <c r="R8" s="270">
        <f t="shared" si="1"/>
        <v>2.5603096108363794</v>
      </c>
      <c r="S8" s="269">
        <f t="shared" si="2"/>
        <v>35724</v>
      </c>
      <c r="T8" s="268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5" t="s">
        <v>48</v>
      </c>
      <c r="C9" s="262">
        <v>1123</v>
      </c>
      <c r="D9" s="262">
        <v>1502</v>
      </c>
      <c r="E9" s="262">
        <v>2015</v>
      </c>
      <c r="F9" s="263">
        <f t="shared" si="0"/>
        <v>4.5055318539984077E-3</v>
      </c>
      <c r="G9" s="262">
        <v>12065</v>
      </c>
      <c r="H9" s="274">
        <f t="shared" si="3"/>
        <v>4.9875930521091814</v>
      </c>
      <c r="I9" s="265">
        <f t="shared" si="4"/>
        <v>10050</v>
      </c>
      <c r="J9" s="263">
        <f t="shared" si="5"/>
        <v>2.474851488398044E-2</v>
      </c>
      <c r="K9" s="262">
        <v>6319</v>
      </c>
      <c r="L9" s="270">
        <f t="shared" si="6"/>
        <v>-0.47625362619146294</v>
      </c>
      <c r="M9" s="269">
        <f t="shared" si="7"/>
        <v>-5746</v>
      </c>
      <c r="N9" s="268">
        <f t="shared" si="8"/>
        <v>1.3131999559426507E-2</v>
      </c>
      <c r="O9" s="262">
        <v>4389</v>
      </c>
      <c r="P9" s="270">
        <f t="shared" si="9"/>
        <v>-0.30542807406235162</v>
      </c>
      <c r="Q9" s="269">
        <f t="shared" si="10"/>
        <v>-1930</v>
      </c>
      <c r="R9" s="270">
        <f t="shared" si="1"/>
        <v>2.908281389136242</v>
      </c>
      <c r="S9" s="269">
        <f t="shared" si="2"/>
        <v>3266</v>
      </c>
      <c r="T9" s="268">
        <f t="shared" si="11"/>
        <v>9.1316315639453482E-3</v>
      </c>
      <c r="V9" s="29"/>
      <c r="W9" s="81"/>
      <c r="AE9" s="1"/>
    </row>
    <row r="10" spans="1:31" s="4" customFormat="1" x14ac:dyDescent="0.25">
      <c r="B10" s="245" t="s">
        <v>50</v>
      </c>
      <c r="C10" s="262">
        <v>47060</v>
      </c>
      <c r="D10" s="262">
        <v>39171</v>
      </c>
      <c r="E10" s="262">
        <v>153117</v>
      </c>
      <c r="F10" s="268">
        <f t="shared" si="0"/>
        <v>0.34236899299686069</v>
      </c>
      <c r="G10" s="262">
        <v>165380</v>
      </c>
      <c r="H10" s="270">
        <f t="shared" si="3"/>
        <v>8.0089082205111017E-2</v>
      </c>
      <c r="I10" s="269">
        <f t="shared" si="4"/>
        <v>12263</v>
      </c>
      <c r="J10" s="268">
        <f t="shared" si="5"/>
        <v>0.33923824214775672</v>
      </c>
      <c r="K10" s="262">
        <v>177175</v>
      </c>
      <c r="L10" s="270">
        <f t="shared" si="6"/>
        <v>7.1320594993348641E-2</v>
      </c>
      <c r="M10" s="269">
        <f t="shared" si="7"/>
        <v>11795</v>
      </c>
      <c r="N10" s="268">
        <f t="shared" si="8"/>
        <v>0.36820098464019485</v>
      </c>
      <c r="O10" s="262">
        <v>181105</v>
      </c>
      <c r="P10" s="270">
        <f t="shared" si="9"/>
        <v>2.2181459009454008E-2</v>
      </c>
      <c r="Q10" s="269">
        <f t="shared" si="10"/>
        <v>3930</v>
      </c>
      <c r="R10" s="270">
        <f t="shared" si="1"/>
        <v>2.8483850403739908</v>
      </c>
      <c r="S10" s="269">
        <f t="shared" si="2"/>
        <v>134045</v>
      </c>
      <c r="T10" s="268">
        <f>O10/$O$6</f>
        <v>0.37680203563188019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7208</v>
      </c>
      <c r="D11" s="262">
        <v>19665</v>
      </c>
      <c r="E11" s="262">
        <v>19181</v>
      </c>
      <c r="F11" s="263">
        <f t="shared" si="0"/>
        <v>4.2888638457341671E-2</v>
      </c>
      <c r="G11" s="262">
        <v>24592</v>
      </c>
      <c r="H11" s="274">
        <f t="shared" si="3"/>
        <v>0.28210208018351501</v>
      </c>
      <c r="I11" s="265">
        <f t="shared" si="4"/>
        <v>5411</v>
      </c>
      <c r="J11" s="263">
        <f t="shared" si="5"/>
        <v>5.0444714299780105E-2</v>
      </c>
      <c r="K11" s="262">
        <v>22839</v>
      </c>
      <c r="L11" s="270">
        <f t="shared" si="6"/>
        <v>-7.1283344176968133E-2</v>
      </c>
      <c r="M11" s="269">
        <f t="shared" si="7"/>
        <v>-1753</v>
      </c>
      <c r="N11" s="268">
        <f t="shared" si="8"/>
        <v>4.7463481237180249E-2</v>
      </c>
      <c r="O11" s="262">
        <v>25193</v>
      </c>
      <c r="P11" s="270">
        <f t="shared" si="9"/>
        <v>0.1030693112658172</v>
      </c>
      <c r="Q11" s="269">
        <f t="shared" si="10"/>
        <v>2354</v>
      </c>
      <c r="R11" s="270">
        <f t="shared" si="1"/>
        <v>2.4951442841287457</v>
      </c>
      <c r="S11" s="269">
        <f t="shared" si="2"/>
        <v>17985</v>
      </c>
      <c r="T11" s="268">
        <f t="shared" si="11"/>
        <v>5.241585645715998E-2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26940</v>
      </c>
      <c r="D12" s="262">
        <v>38654</v>
      </c>
      <c r="E12" s="262">
        <v>62976</v>
      </c>
      <c r="F12" s="268">
        <f t="shared" si="0"/>
        <v>0.14081408140814081</v>
      </c>
      <c r="G12" s="262">
        <v>76465</v>
      </c>
      <c r="H12" s="270">
        <f t="shared" si="3"/>
        <v>0.21419270833333326</v>
      </c>
      <c r="I12" s="269">
        <f t="shared" si="4"/>
        <v>13489</v>
      </c>
      <c r="J12" s="268">
        <f t="shared" si="5"/>
        <v>0.15684999507696348</v>
      </c>
      <c r="K12" s="262">
        <v>75937</v>
      </c>
      <c r="L12" s="270">
        <f t="shared" si="6"/>
        <v>-6.9051199895376891E-3</v>
      </c>
      <c r="M12" s="269">
        <f t="shared" si="7"/>
        <v>-528</v>
      </c>
      <c r="N12" s="268">
        <f t="shared" si="8"/>
        <v>0.15781051599053184</v>
      </c>
      <c r="O12" s="262">
        <v>87725</v>
      </c>
      <c r="P12" s="270">
        <f t="shared" si="9"/>
        <v>0.1552339439272028</v>
      </c>
      <c r="Q12" s="269">
        <f t="shared" si="10"/>
        <v>11788</v>
      </c>
      <c r="R12" s="270">
        <f t="shared" si="1"/>
        <v>2.2563103192279139</v>
      </c>
      <c r="S12" s="269">
        <f t="shared" si="2"/>
        <v>60785</v>
      </c>
      <c r="T12" s="268">
        <f t="shared" si="11"/>
        <v>0.18251819980567455</v>
      </c>
      <c r="V12" s="29"/>
      <c r="W12" s="81"/>
      <c r="AE12" s="1"/>
    </row>
    <row r="13" spans="1:31" s="4" customFormat="1" x14ac:dyDescent="0.25">
      <c r="B13" s="245" t="s">
        <v>51</v>
      </c>
      <c r="C13" s="262">
        <v>7454</v>
      </c>
      <c r="D13" s="262">
        <v>7418</v>
      </c>
      <c r="E13" s="262">
        <v>15383</v>
      </c>
      <c r="F13" s="263">
        <f t="shared" si="0"/>
        <v>3.4396325811442932E-2</v>
      </c>
      <c r="G13" s="262">
        <v>19920</v>
      </c>
      <c r="H13" s="274">
        <f t="shared" si="3"/>
        <v>0.29493596827666901</v>
      </c>
      <c r="I13" s="265">
        <f t="shared" si="4"/>
        <v>4537</v>
      </c>
      <c r="J13" s="263">
        <f t="shared" si="5"/>
        <v>4.0861203190127669E-2</v>
      </c>
      <c r="K13" s="262">
        <v>16896</v>
      </c>
      <c r="L13" s="270">
        <f t="shared" si="6"/>
        <v>-0.15180722891566267</v>
      </c>
      <c r="M13" s="269">
        <f t="shared" si="7"/>
        <v>-3024</v>
      </c>
      <c r="N13" s="268">
        <f t="shared" si="8"/>
        <v>3.5112876175988329E-2</v>
      </c>
      <c r="O13" s="262">
        <v>16644</v>
      </c>
      <c r="P13" s="270">
        <f t="shared" si="9"/>
        <v>-1.4914772727272707E-2</v>
      </c>
      <c r="Q13" s="269">
        <f t="shared" si="10"/>
        <v>-252</v>
      </c>
      <c r="R13" s="270">
        <f t="shared" si="1"/>
        <v>1.2328950898846256</v>
      </c>
      <c r="S13" s="269">
        <f t="shared" si="2"/>
        <v>9190</v>
      </c>
      <c r="T13" s="268">
        <f t="shared" si="11"/>
        <v>3.4629044372364172E-2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2629</v>
      </c>
      <c r="D14" s="262">
        <v>19690</v>
      </c>
      <c r="E14" s="262">
        <v>11499</v>
      </c>
      <c r="F14" s="268">
        <f t="shared" si="0"/>
        <v>2.5711717513214737E-2</v>
      </c>
      <c r="G14" s="262">
        <v>14533</v>
      </c>
      <c r="H14" s="270">
        <f t="shared" si="3"/>
        <v>0.26384903035046525</v>
      </c>
      <c r="I14" s="269">
        <f t="shared" si="4"/>
        <v>3034</v>
      </c>
      <c r="J14" s="268">
        <f t="shared" si="5"/>
        <v>2.9811037447897863E-2</v>
      </c>
      <c r="K14" s="262">
        <v>11038</v>
      </c>
      <c r="L14" s="270">
        <f t="shared" si="6"/>
        <v>-0.24048716713686091</v>
      </c>
      <c r="M14" s="269">
        <f t="shared" si="7"/>
        <v>-3495</v>
      </c>
      <c r="N14" s="268">
        <f t="shared" si="8"/>
        <v>2.2938916147641996E-2</v>
      </c>
      <c r="O14" s="262">
        <v>9469</v>
      </c>
      <c r="P14" s="270">
        <f t="shared" si="9"/>
        <v>-0.14214531618046744</v>
      </c>
      <c r="Q14" s="269">
        <f t="shared" si="10"/>
        <v>-1569</v>
      </c>
      <c r="R14" s="270">
        <f t="shared" si="1"/>
        <v>2.6017497147204258</v>
      </c>
      <c r="S14" s="269">
        <f t="shared" si="2"/>
        <v>6840</v>
      </c>
      <c r="T14" s="268">
        <f t="shared" si="11"/>
        <v>1.970093854613773E-2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5545</v>
      </c>
      <c r="D15" s="262">
        <v>8975</v>
      </c>
      <c r="E15" s="262">
        <v>15319</v>
      </c>
      <c r="F15" s="263">
        <f t="shared" si="0"/>
        <v>3.4253222070174498E-2</v>
      </c>
      <c r="G15" s="262">
        <v>15555</v>
      </c>
      <c r="H15" s="274">
        <f t="shared" si="3"/>
        <v>1.5405705333246367E-2</v>
      </c>
      <c r="I15" s="265">
        <f t="shared" si="4"/>
        <v>236</v>
      </c>
      <c r="J15" s="263">
        <f t="shared" si="5"/>
        <v>3.1907430503134333E-2</v>
      </c>
      <c r="K15" s="262">
        <v>28730</v>
      </c>
      <c r="L15" s="270">
        <f t="shared" si="6"/>
        <v>0.84699453551912574</v>
      </c>
      <c r="M15" s="269">
        <f t="shared" si="7"/>
        <v>13175</v>
      </c>
      <c r="N15" s="268">
        <f t="shared" si="8"/>
        <v>5.9706021101807803E-2</v>
      </c>
      <c r="O15" s="262">
        <v>19172</v>
      </c>
      <c r="P15" s="270">
        <f t="shared" si="9"/>
        <v>-0.33268360598677338</v>
      </c>
      <c r="Q15" s="269">
        <f t="shared" si="10"/>
        <v>-9558</v>
      </c>
      <c r="R15" s="270">
        <f t="shared" si="1"/>
        <v>2.4575293056807936</v>
      </c>
      <c r="S15" s="269">
        <f t="shared" si="2"/>
        <v>13627</v>
      </c>
      <c r="T15" s="268">
        <f t="shared" si="11"/>
        <v>3.98887309965733E-2</v>
      </c>
      <c r="V15" s="29"/>
      <c r="W15" s="81"/>
      <c r="AE15" s="1"/>
    </row>
    <row r="16" spans="1:31" s="4" customFormat="1" x14ac:dyDescent="0.25">
      <c r="B16" s="245" t="s">
        <v>205</v>
      </c>
      <c r="C16" s="262">
        <f>C6-SUM(C7:C15)</f>
        <v>12411</v>
      </c>
      <c r="D16" s="262">
        <f>D6-SUM(D7:D15)</f>
        <v>15529</v>
      </c>
      <c r="E16" s="262">
        <f>E6-SUM(E7:E15)</f>
        <v>27902</v>
      </c>
      <c r="F16" s="268">
        <f t="shared" si="0"/>
        <v>6.2388759201123363E-2</v>
      </c>
      <c r="G16" s="262">
        <f>G6-SUM(G7:G15)</f>
        <v>29120</v>
      </c>
      <c r="H16" s="270">
        <f t="shared" si="3"/>
        <v>4.3652784746613049E-2</v>
      </c>
      <c r="I16" s="269">
        <f t="shared" si="4"/>
        <v>1218</v>
      </c>
      <c r="J16" s="268">
        <f t="shared" si="5"/>
        <v>5.9732843217696674E-2</v>
      </c>
      <c r="K16" s="262">
        <f>K6-SUM(K7:K15)</f>
        <v>26478</v>
      </c>
      <c r="L16" s="270">
        <f t="shared" si="6"/>
        <v>-9.0728021978021989E-2</v>
      </c>
      <c r="M16" s="269">
        <f t="shared" si="7"/>
        <v>-2642</v>
      </c>
      <c r="N16" s="268">
        <f t="shared" si="8"/>
        <v>5.5025966819828298E-2</v>
      </c>
      <c r="O16" s="262">
        <f>O6-SUM(O7:O15)</f>
        <v>24222</v>
      </c>
      <c r="P16" s="270">
        <f t="shared" si="9"/>
        <v>-8.5202809879900254E-2</v>
      </c>
      <c r="Q16" s="269">
        <f t="shared" si="10"/>
        <v>-2256</v>
      </c>
      <c r="R16" s="270">
        <f t="shared" si="1"/>
        <v>0.95165578921924099</v>
      </c>
      <c r="S16" s="269">
        <f t="shared" si="2"/>
        <v>11811</v>
      </c>
      <c r="T16" s="268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184</v>
      </c>
    </row>
    <row r="18" spans="2:31" s="4" customFormat="1" x14ac:dyDescent="0.25">
      <c r="B18" s="170" t="s">
        <v>185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4" t="s">
        <v>175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176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177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178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179</v>
      </c>
    </row>
    <row r="49" spans="2:31" s="4" customFormat="1" hidden="1" x14ac:dyDescent="0.25">
      <c r="B49" s="24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184</v>
      </c>
    </row>
    <row r="52" spans="2:31" s="4" customFormat="1" hidden="1" x14ac:dyDescent="0.25">
      <c r="B52" s="279" t="s">
        <v>185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204</v>
      </c>
      <c r="C136" s="238">
        <v>456683</v>
      </c>
      <c r="D136" s="238">
        <v>800301</v>
      </c>
      <c r="E136" s="238">
        <v>1016781</v>
      </c>
      <c r="F136" s="238">
        <v>1041269</v>
      </c>
      <c r="G136" s="239">
        <f>F136/E136-1</f>
        <v>2.4083848931087504E-2</v>
      </c>
      <c r="H136" s="238">
        <f>F136-E136</f>
        <v>24488</v>
      </c>
      <c r="I136" s="239">
        <f>F136/F$136</f>
        <v>1</v>
      </c>
      <c r="J136" s="238">
        <v>1058434</v>
      </c>
      <c r="K136" s="239">
        <f>H136/H$136</f>
        <v>1</v>
      </c>
      <c r="L136" s="239">
        <f>J136/F136-1</f>
        <v>1.6484693196474609E-2</v>
      </c>
      <c r="M136" s="238">
        <f>J136-F136</f>
        <v>17165</v>
      </c>
      <c r="N136" s="239">
        <f>J136/C136-1</f>
        <v>1.3176557918731375</v>
      </c>
      <c r="O136" s="238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5" t="s">
        <v>46</v>
      </c>
      <c r="C137" s="262">
        <v>117997</v>
      </c>
      <c r="D137" s="262">
        <v>247584</v>
      </c>
      <c r="E137" s="262">
        <v>207208</v>
      </c>
      <c r="F137" s="262">
        <v>181512</v>
      </c>
      <c r="G137" s="268">
        <f t="shared" ref="G137:G146" si="12">F137/E137-1</f>
        <v>-0.12401065595922933</v>
      </c>
      <c r="H137" s="275">
        <f t="shared" ref="H137:H146" si="13">F137-E137</f>
        <v>-25696</v>
      </c>
      <c r="I137" s="270">
        <f t="shared" ref="I137:K146" si="14">F137/F$136</f>
        <v>0.17431806766551197</v>
      </c>
      <c r="J137" s="262">
        <v>161819</v>
      </c>
      <c r="K137" s="270">
        <f t="shared" si="14"/>
        <v>-1.049330284220843</v>
      </c>
      <c r="L137" s="270">
        <f t="shared" ref="L137:L146" si="15">J137/F137-1</f>
        <v>-0.10849420423994005</v>
      </c>
      <c r="M137" s="269">
        <f t="shared" ref="M137:M146" si="16">J137-F137</f>
        <v>-19693</v>
      </c>
      <c r="N137" s="268">
        <f t="shared" ref="N137:N146" si="17">J137/C137-1</f>
        <v>0.37138232327940535</v>
      </c>
      <c r="O137" s="262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5" t="s">
        <v>47</v>
      </c>
      <c r="C138" s="262">
        <v>51760</v>
      </c>
      <c r="D138" s="262">
        <v>83468</v>
      </c>
      <c r="E138" s="262">
        <v>123951</v>
      </c>
      <c r="F138" s="262">
        <v>118966</v>
      </c>
      <c r="G138" s="268">
        <f t="shared" si="12"/>
        <v>-4.0217505304515511E-2</v>
      </c>
      <c r="H138" s="275">
        <f t="shared" si="13"/>
        <v>-4985</v>
      </c>
      <c r="I138" s="270">
        <f t="shared" si="14"/>
        <v>0.1142509764527706</v>
      </c>
      <c r="J138" s="262">
        <v>114660</v>
      </c>
      <c r="K138" s="270">
        <f t="shared" si="14"/>
        <v>-0.20356909506697157</v>
      </c>
      <c r="L138" s="270">
        <f t="shared" si="15"/>
        <v>-3.6195215439705497E-2</v>
      </c>
      <c r="M138" s="269">
        <f t="shared" si="16"/>
        <v>-4306</v>
      </c>
      <c r="N138" s="268">
        <f t="shared" si="17"/>
        <v>1.2152241112828439</v>
      </c>
      <c r="O138" s="262">
        <f t="shared" si="18"/>
        <v>62900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2339</v>
      </c>
      <c r="D139" s="262">
        <v>4950</v>
      </c>
      <c r="E139" s="262">
        <v>6762</v>
      </c>
      <c r="F139" s="262">
        <v>20250</v>
      </c>
      <c r="G139" s="268">
        <f t="shared" si="12"/>
        <v>1.9946761313220942</v>
      </c>
      <c r="H139" s="275">
        <f t="shared" si="13"/>
        <v>13488</v>
      </c>
      <c r="I139" s="270">
        <f t="shared" si="14"/>
        <v>1.9447424248681178E-2</v>
      </c>
      <c r="J139" s="262">
        <v>11054</v>
      </c>
      <c r="K139" s="274">
        <f t="shared" si="14"/>
        <v>0.55080039202874875</v>
      </c>
      <c r="L139" s="270">
        <f t="shared" si="15"/>
        <v>-0.45412345679012345</v>
      </c>
      <c r="M139" s="269">
        <f t="shared" si="16"/>
        <v>-9196</v>
      </c>
      <c r="N139" s="268">
        <f t="shared" si="17"/>
        <v>3.725951261222745</v>
      </c>
      <c r="O139" s="262">
        <f t="shared" si="18"/>
        <v>8715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103133</v>
      </c>
      <c r="D140" s="262">
        <v>181693</v>
      </c>
      <c r="E140" s="262">
        <v>342343</v>
      </c>
      <c r="F140" s="262">
        <v>341923</v>
      </c>
      <c r="G140" s="268">
        <f t="shared" si="12"/>
        <v>-1.2268397484394011E-3</v>
      </c>
      <c r="H140" s="275">
        <f t="shared" si="13"/>
        <v>-420</v>
      </c>
      <c r="I140" s="270">
        <f t="shared" si="14"/>
        <v>0.32837143908058342</v>
      </c>
      <c r="J140" s="262">
        <v>382237</v>
      </c>
      <c r="K140" s="270">
        <f t="shared" si="14"/>
        <v>-1.7151257758902319E-2</v>
      </c>
      <c r="L140" s="270">
        <f t="shared" si="15"/>
        <v>0.1179037385610211</v>
      </c>
      <c r="M140" s="269">
        <f t="shared" si="16"/>
        <v>40314</v>
      </c>
      <c r="N140" s="268">
        <f t="shared" si="17"/>
        <v>2.7062530906693301</v>
      </c>
      <c r="O140" s="262">
        <f t="shared" si="18"/>
        <v>279104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30584</v>
      </c>
      <c r="D141" s="262">
        <v>44398</v>
      </c>
      <c r="E141" s="262">
        <v>48630</v>
      </c>
      <c r="F141" s="262">
        <v>55684</v>
      </c>
      <c r="G141" s="268">
        <f t="shared" si="12"/>
        <v>0.14505449311124829</v>
      </c>
      <c r="H141" s="275">
        <f t="shared" si="13"/>
        <v>7054</v>
      </c>
      <c r="I141" s="270">
        <f t="shared" si="14"/>
        <v>5.3477055400669757E-2</v>
      </c>
      <c r="J141" s="262">
        <v>49807</v>
      </c>
      <c r="K141" s="274">
        <f t="shared" si="14"/>
        <v>0.28805945769356417</v>
      </c>
      <c r="L141" s="270">
        <f t="shared" si="15"/>
        <v>-0.10554198692622652</v>
      </c>
      <c r="M141" s="269">
        <f t="shared" si="16"/>
        <v>-5877</v>
      </c>
      <c r="N141" s="268">
        <f t="shared" si="17"/>
        <v>0.62853125817420863</v>
      </c>
      <c r="O141" s="262">
        <f t="shared" si="18"/>
        <v>19223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61571</v>
      </c>
      <c r="D142" s="262">
        <v>104557</v>
      </c>
      <c r="E142" s="262">
        <v>134886</v>
      </c>
      <c r="F142" s="262">
        <v>146430</v>
      </c>
      <c r="G142" s="268">
        <f t="shared" si="12"/>
        <v>8.5583381522174262E-2</v>
      </c>
      <c r="H142" s="275">
        <f t="shared" si="13"/>
        <v>11544</v>
      </c>
      <c r="I142" s="270">
        <f t="shared" si="14"/>
        <v>0.14062648556713012</v>
      </c>
      <c r="J142" s="262">
        <v>156566</v>
      </c>
      <c r="K142" s="270">
        <f t="shared" si="14"/>
        <v>0.47141457040182949</v>
      </c>
      <c r="L142" s="270">
        <f t="shared" si="15"/>
        <v>6.9220788089872309E-2</v>
      </c>
      <c r="M142" s="269">
        <f t="shared" si="16"/>
        <v>10136</v>
      </c>
      <c r="N142" s="268">
        <f t="shared" si="17"/>
        <v>1.5428529664939665</v>
      </c>
      <c r="O142" s="262">
        <f t="shared" si="18"/>
        <v>94995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16023</v>
      </c>
      <c r="D143" s="262">
        <v>21732</v>
      </c>
      <c r="E143" s="262">
        <v>33809</v>
      </c>
      <c r="F143" s="262">
        <v>37722</v>
      </c>
      <c r="G143" s="268">
        <f t="shared" si="12"/>
        <v>0.11573841284864983</v>
      </c>
      <c r="H143" s="275">
        <f t="shared" si="13"/>
        <v>3913</v>
      </c>
      <c r="I143" s="270">
        <f t="shared" si="14"/>
        <v>3.6226950000432162E-2</v>
      </c>
      <c r="J143" s="262">
        <v>35821</v>
      </c>
      <c r="K143" s="274">
        <f t="shared" si="14"/>
        <v>0.15979255145377327</v>
      </c>
      <c r="L143" s="270">
        <f t="shared" si="15"/>
        <v>-5.0394994963151474E-2</v>
      </c>
      <c r="M143" s="269">
        <f t="shared" si="16"/>
        <v>-1901</v>
      </c>
      <c r="N143" s="268">
        <f t="shared" si="17"/>
        <v>1.2355988266866378</v>
      </c>
      <c r="O143" s="262">
        <f t="shared" si="18"/>
        <v>19798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26839</v>
      </c>
      <c r="D144" s="262">
        <v>45216</v>
      </c>
      <c r="E144" s="262">
        <v>29061</v>
      </c>
      <c r="F144" s="262">
        <v>32018</v>
      </c>
      <c r="G144" s="268">
        <f t="shared" si="12"/>
        <v>0.10175148824885594</v>
      </c>
      <c r="H144" s="275">
        <f t="shared" si="13"/>
        <v>2957</v>
      </c>
      <c r="I144" s="270">
        <f t="shared" si="14"/>
        <v>3.0749018745396241E-2</v>
      </c>
      <c r="J144" s="262">
        <v>29188</v>
      </c>
      <c r="K144" s="270">
        <f t="shared" si="14"/>
        <v>0.12075302188827181</v>
      </c>
      <c r="L144" s="270">
        <f t="shared" si="15"/>
        <v>-8.838778187269658E-2</v>
      </c>
      <c r="M144" s="269">
        <f t="shared" si="16"/>
        <v>-2830</v>
      </c>
      <c r="N144" s="268">
        <f t="shared" si="17"/>
        <v>8.752188978724984E-2</v>
      </c>
      <c r="O144" s="262">
        <f t="shared" si="18"/>
        <v>2349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24273</v>
      </c>
      <c r="D145" s="262">
        <v>26311</v>
      </c>
      <c r="E145" s="262">
        <v>32375</v>
      </c>
      <c r="F145" s="262">
        <v>47068</v>
      </c>
      <c r="G145" s="268">
        <f t="shared" si="12"/>
        <v>0.45383783783783782</v>
      </c>
      <c r="H145" s="275">
        <f t="shared" si="13"/>
        <v>14693</v>
      </c>
      <c r="I145" s="270">
        <f t="shared" si="14"/>
        <v>4.5202536520342007E-2</v>
      </c>
      <c r="J145" s="262">
        <v>61312</v>
      </c>
      <c r="K145" s="274">
        <f t="shared" si="14"/>
        <v>0.60000816726559947</v>
      </c>
      <c r="L145" s="270">
        <f t="shared" si="15"/>
        <v>0.30262598793235318</v>
      </c>
      <c r="M145" s="269">
        <f t="shared" si="16"/>
        <v>14244</v>
      </c>
      <c r="N145" s="268">
        <f t="shared" si="17"/>
        <v>1.5259341655337204</v>
      </c>
      <c r="O145" s="262">
        <f t="shared" si="18"/>
        <v>37039</v>
      </c>
      <c r="Q145" s="29"/>
      <c r="R145" s="81"/>
      <c r="Z145" s="1"/>
    </row>
    <row r="146" spans="2:31" s="4" customFormat="1" x14ac:dyDescent="0.25">
      <c r="B146" s="245" t="s">
        <v>205</v>
      </c>
      <c r="C146" s="262">
        <f>C136-SUM(C137:C145)</f>
        <v>22164</v>
      </c>
      <c r="D146" s="262">
        <f>D136-SUM(D137:D145)</f>
        <v>40392</v>
      </c>
      <c r="E146" s="262">
        <f>E136-SUM(E137:E145)</f>
        <v>57756</v>
      </c>
      <c r="F146" s="262">
        <f>F136-SUM(F137:F145)</f>
        <v>59696</v>
      </c>
      <c r="G146" s="268">
        <f t="shared" si="12"/>
        <v>3.3589583766188813E-2</v>
      </c>
      <c r="H146" s="275">
        <f t="shared" si="13"/>
        <v>1940</v>
      </c>
      <c r="I146" s="270">
        <f t="shared" si="14"/>
        <v>5.7330046318482542E-2</v>
      </c>
      <c r="J146" s="262">
        <f>J136-SUM(J137:J145)</f>
        <v>55970</v>
      </c>
      <c r="K146" s="270">
        <f t="shared" si="14"/>
        <v>7.9222476314929763E-2</v>
      </c>
      <c r="L146" s="270">
        <f t="shared" si="15"/>
        <v>-6.2416242294291102E-2</v>
      </c>
      <c r="M146" s="269">
        <f t="shared" si="16"/>
        <v>-3726</v>
      </c>
      <c r="N146" s="268">
        <f t="shared" si="17"/>
        <v>1.5252661974372859</v>
      </c>
      <c r="O146" s="262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184</v>
      </c>
    </row>
    <row r="148" spans="2:31" s="4" customFormat="1" x14ac:dyDescent="0.25">
      <c r="B148" s="170" t="s">
        <v>185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EF065-5522-428D-83A4-B4BF611750C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204</v>
      </c>
      <c r="C6" s="253">
        <v>90853</v>
      </c>
      <c r="D6" s="253">
        <v>94831</v>
      </c>
      <c r="E6" s="253">
        <v>258592</v>
      </c>
      <c r="F6" s="254">
        <f>E6/$E$6</f>
        <v>1</v>
      </c>
      <c r="G6" s="253">
        <v>288981</v>
      </c>
      <c r="H6" s="254">
        <f>G6/E6-1</f>
        <v>0.11751716990471484</v>
      </c>
      <c r="I6" s="253">
        <f>G6-E6</f>
        <v>30389</v>
      </c>
      <c r="J6" s="254">
        <f>G6/$G$6</f>
        <v>1</v>
      </c>
      <c r="K6" s="253">
        <v>292403</v>
      </c>
      <c r="L6" s="254">
        <f>K6/G6-1</f>
        <v>1.1841608963911066E-2</v>
      </c>
      <c r="M6" s="253">
        <f>K6-G6</f>
        <v>3422</v>
      </c>
      <c r="N6" s="254">
        <f>K6/$K$6</f>
        <v>1</v>
      </c>
      <c r="O6" s="253">
        <v>303843</v>
      </c>
      <c r="P6" s="254">
        <f>O6/K6-1</f>
        <v>3.9124085594197E-2</v>
      </c>
      <c r="Q6" s="253">
        <f>O6-K6</f>
        <v>11440</v>
      </c>
      <c r="R6" s="254">
        <f>IFERROR(O6/C6-1,"-")</f>
        <v>2.3443364555931008</v>
      </c>
      <c r="S6" s="253">
        <f>O6-C6</f>
        <v>212990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45" t="s">
        <v>46</v>
      </c>
      <c r="C7" s="262">
        <v>10899</v>
      </c>
      <c r="D7" s="262">
        <v>35361</v>
      </c>
      <c r="E7" s="262">
        <v>48509</v>
      </c>
      <c r="F7" s="268">
        <f t="shared" ref="F7:F16" si="0">E7/$E$6</f>
        <v>0.187588943200099</v>
      </c>
      <c r="G7" s="262">
        <v>46203</v>
      </c>
      <c r="H7" s="270">
        <f>G7/E7-1</f>
        <v>-4.7537570347770508E-2</v>
      </c>
      <c r="I7" s="269">
        <f>G7-E7</f>
        <v>-2306</v>
      </c>
      <c r="J7" s="268">
        <f>G7/$G$6</f>
        <v>0.15988248362349081</v>
      </c>
      <c r="K7" s="262">
        <v>42959</v>
      </c>
      <c r="L7" s="270">
        <f>K7/G7-1</f>
        <v>-7.0211891002748716E-2</v>
      </c>
      <c r="M7" s="269">
        <f>K7-G7</f>
        <v>-3244</v>
      </c>
      <c r="N7" s="268">
        <f>K7/$K$6</f>
        <v>0.14691709729380342</v>
      </c>
      <c r="O7" s="262">
        <v>35884</v>
      </c>
      <c r="P7" s="270">
        <f>O7/K7-1</f>
        <v>-0.16469191554738238</v>
      </c>
      <c r="Q7" s="269">
        <f>O7-K7</f>
        <v>-7075</v>
      </c>
      <c r="R7" s="270">
        <f t="shared" ref="R7:R16" si="1">IFERROR(O7/C7-1,"-")</f>
        <v>2.2924121479034776</v>
      </c>
      <c r="S7" s="269">
        <f t="shared" ref="S7:S16" si="2">O7-C7</f>
        <v>24985</v>
      </c>
      <c r="T7" s="268">
        <f>O7/$O$6</f>
        <v>0.11810046635927107</v>
      </c>
      <c r="V7" s="29"/>
      <c r="W7" s="81"/>
      <c r="AE7" s="1" t="s">
        <v>179</v>
      </c>
    </row>
    <row r="8" spans="1:31" s="4" customFormat="1" x14ac:dyDescent="0.25">
      <c r="B8" s="245" t="s">
        <v>47</v>
      </c>
      <c r="C8" s="262">
        <v>8874</v>
      </c>
      <c r="D8" s="262">
        <v>5932</v>
      </c>
      <c r="E8" s="262">
        <v>30310</v>
      </c>
      <c r="F8" s="268">
        <f t="shared" si="0"/>
        <v>0.11721166934785299</v>
      </c>
      <c r="G8" s="262">
        <v>29159</v>
      </c>
      <c r="H8" s="270">
        <f t="shared" ref="H8:H16" si="3">G8/E8-1</f>
        <v>-3.7974265918838679E-2</v>
      </c>
      <c r="I8" s="269">
        <f t="shared" ref="I8:I16" si="4">G8-E8</f>
        <v>-1151</v>
      </c>
      <c r="J8" s="268">
        <f t="shared" ref="J8:J16" si="5">G8/$G$6</f>
        <v>0.10090282752153255</v>
      </c>
      <c r="K8" s="262">
        <v>26530</v>
      </c>
      <c r="L8" s="270">
        <f t="shared" ref="L8:L16" si="6">K8/G8-1</f>
        <v>-9.016084227854182E-2</v>
      </c>
      <c r="M8" s="269">
        <f t="shared" ref="M8:M16" si="7">K8-G8</f>
        <v>-2629</v>
      </c>
      <c r="N8" s="268">
        <f t="shared" ref="N8:N16" si="8">K8/$K$6</f>
        <v>9.0730943252976204E-2</v>
      </c>
      <c r="O8" s="262">
        <v>29316</v>
      </c>
      <c r="P8" s="270">
        <f t="shared" ref="P8:P16" si="9">O8/K8-1</f>
        <v>0.10501319261213715</v>
      </c>
      <c r="Q8" s="269">
        <f t="shared" ref="Q8:Q16" si="10">O8-K8</f>
        <v>2786</v>
      </c>
      <c r="R8" s="270">
        <f t="shared" si="1"/>
        <v>2.3035835023664637</v>
      </c>
      <c r="S8" s="269">
        <f t="shared" si="2"/>
        <v>20442</v>
      </c>
      <c r="T8" s="268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5" t="s">
        <v>48</v>
      </c>
      <c r="C9" s="262">
        <v>585</v>
      </c>
      <c r="D9" s="262">
        <v>817</v>
      </c>
      <c r="E9" s="262">
        <v>1241</v>
      </c>
      <c r="F9" s="263">
        <f t="shared" si="0"/>
        <v>4.7990657096893949E-3</v>
      </c>
      <c r="G9" s="262">
        <v>3098</v>
      </c>
      <c r="H9" s="274">
        <f t="shared" si="3"/>
        <v>1.4963738920225627</v>
      </c>
      <c r="I9" s="265">
        <f t="shared" si="4"/>
        <v>1857</v>
      </c>
      <c r="J9" s="263">
        <f t="shared" si="5"/>
        <v>1.0720427986615037E-2</v>
      </c>
      <c r="K9" s="262">
        <v>2077</v>
      </c>
      <c r="L9" s="270">
        <f t="shared" si="6"/>
        <v>-0.32956746287927696</v>
      </c>
      <c r="M9" s="269">
        <f t="shared" si="7"/>
        <v>-1021</v>
      </c>
      <c r="N9" s="268">
        <f t="shared" si="8"/>
        <v>7.1032102953800065E-3</v>
      </c>
      <c r="O9" s="262">
        <v>1545</v>
      </c>
      <c r="P9" s="270">
        <f t="shared" si="9"/>
        <v>-0.25613866153105436</v>
      </c>
      <c r="Q9" s="269">
        <f t="shared" si="10"/>
        <v>-532</v>
      </c>
      <c r="R9" s="270">
        <f t="shared" si="1"/>
        <v>1.641025641025641</v>
      </c>
      <c r="S9" s="269">
        <f t="shared" si="2"/>
        <v>960</v>
      </c>
      <c r="T9" s="268">
        <f t="shared" si="11"/>
        <v>5.0848629061719377E-3</v>
      </c>
      <c r="V9" s="29"/>
      <c r="W9" s="81"/>
      <c r="AE9" s="1"/>
    </row>
    <row r="10" spans="1:31" s="4" customFormat="1" x14ac:dyDescent="0.25">
      <c r="B10" s="245" t="s">
        <v>50</v>
      </c>
      <c r="C10" s="262">
        <v>38308</v>
      </c>
      <c r="D10" s="262">
        <v>21291</v>
      </c>
      <c r="E10" s="262">
        <v>111300</v>
      </c>
      <c r="F10" s="268">
        <f t="shared" si="0"/>
        <v>0.43040774656601904</v>
      </c>
      <c r="G10" s="262">
        <v>122647</v>
      </c>
      <c r="H10" s="270">
        <f t="shared" si="3"/>
        <v>0.10194968553459116</v>
      </c>
      <c r="I10" s="269">
        <f t="shared" si="4"/>
        <v>11347</v>
      </c>
      <c r="J10" s="268">
        <f t="shared" si="5"/>
        <v>0.4244119855630647</v>
      </c>
      <c r="K10" s="262">
        <v>127002</v>
      </c>
      <c r="L10" s="270">
        <f t="shared" si="6"/>
        <v>3.5508410315784333E-2</v>
      </c>
      <c r="M10" s="269">
        <f t="shared" si="7"/>
        <v>4355</v>
      </c>
      <c r="N10" s="268">
        <f t="shared" si="8"/>
        <v>0.43433890897152216</v>
      </c>
      <c r="O10" s="262">
        <v>140084</v>
      </c>
      <c r="P10" s="270">
        <f t="shared" si="9"/>
        <v>0.10300625187004919</v>
      </c>
      <c r="Q10" s="269">
        <f t="shared" si="10"/>
        <v>13082</v>
      </c>
      <c r="R10" s="270">
        <f t="shared" si="1"/>
        <v>2.656781873237966</v>
      </c>
      <c r="S10" s="269">
        <f t="shared" si="2"/>
        <v>101776</v>
      </c>
      <c r="T10" s="268">
        <f>O10/$O$6</f>
        <v>0.46104073485319719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5757</v>
      </c>
      <c r="D11" s="262">
        <v>5105</v>
      </c>
      <c r="E11" s="262">
        <v>11645</v>
      </c>
      <c r="F11" s="263">
        <f t="shared" si="0"/>
        <v>4.5032328919688155E-2</v>
      </c>
      <c r="G11" s="262">
        <v>14610</v>
      </c>
      <c r="H11" s="274">
        <f t="shared" si="3"/>
        <v>0.2546157148990984</v>
      </c>
      <c r="I11" s="265">
        <f t="shared" si="4"/>
        <v>2965</v>
      </c>
      <c r="J11" s="263">
        <f t="shared" si="5"/>
        <v>5.0556957031777178E-2</v>
      </c>
      <c r="K11" s="262">
        <v>16063</v>
      </c>
      <c r="L11" s="270">
        <f t="shared" si="6"/>
        <v>9.9452429842573631E-2</v>
      </c>
      <c r="M11" s="269">
        <f t="shared" si="7"/>
        <v>1453</v>
      </c>
      <c r="N11" s="268">
        <f t="shared" si="8"/>
        <v>5.4934456896817065E-2</v>
      </c>
      <c r="O11" s="262">
        <v>16553</v>
      </c>
      <c r="P11" s="270">
        <f t="shared" si="9"/>
        <v>3.0504887007408277E-2</v>
      </c>
      <c r="Q11" s="269">
        <f t="shared" si="10"/>
        <v>490</v>
      </c>
      <c r="R11" s="270">
        <f t="shared" si="1"/>
        <v>1.8752822650686123</v>
      </c>
      <c r="S11" s="269">
        <f t="shared" si="2"/>
        <v>10796</v>
      </c>
      <c r="T11" s="268">
        <f t="shared" si="11"/>
        <v>5.4478793324183872E-2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13225</v>
      </c>
      <c r="D12" s="262">
        <v>17793</v>
      </c>
      <c r="E12" s="262">
        <v>31462</v>
      </c>
      <c r="F12" s="268">
        <f t="shared" si="0"/>
        <v>0.12166656354411583</v>
      </c>
      <c r="G12" s="262">
        <v>40904</v>
      </c>
      <c r="H12" s="270">
        <f t="shared" si="3"/>
        <v>0.30010806687432456</v>
      </c>
      <c r="I12" s="269">
        <f t="shared" si="4"/>
        <v>9442</v>
      </c>
      <c r="J12" s="268">
        <f t="shared" si="5"/>
        <v>0.14154563794851566</v>
      </c>
      <c r="K12" s="262">
        <v>41828</v>
      </c>
      <c r="L12" s="270">
        <f t="shared" si="6"/>
        <v>2.2589477801681968E-2</v>
      </c>
      <c r="M12" s="269">
        <f t="shared" si="7"/>
        <v>924</v>
      </c>
      <c r="N12" s="268">
        <f t="shared" si="8"/>
        <v>0.14304914792255893</v>
      </c>
      <c r="O12" s="262">
        <v>43681</v>
      </c>
      <c r="P12" s="270">
        <f t="shared" si="9"/>
        <v>4.4300468585636521E-2</v>
      </c>
      <c r="Q12" s="269">
        <f t="shared" si="10"/>
        <v>1853</v>
      </c>
      <c r="R12" s="270">
        <f t="shared" si="1"/>
        <v>2.3029111531190924</v>
      </c>
      <c r="S12" s="269">
        <f t="shared" si="2"/>
        <v>30456</v>
      </c>
      <c r="T12" s="268">
        <f t="shared" si="11"/>
        <v>0.14376174537507858</v>
      </c>
      <c r="V12" s="29"/>
      <c r="W12" s="81"/>
      <c r="AE12" s="1"/>
    </row>
    <row r="13" spans="1:31" s="4" customFormat="1" x14ac:dyDescent="0.25">
      <c r="B13" s="245" t="s">
        <v>51</v>
      </c>
      <c r="C13" s="262">
        <v>3215</v>
      </c>
      <c r="D13" s="262">
        <v>3165</v>
      </c>
      <c r="E13" s="262">
        <v>7883</v>
      </c>
      <c r="F13" s="263">
        <f t="shared" si="0"/>
        <v>3.0484315060017326E-2</v>
      </c>
      <c r="G13" s="262">
        <v>13965</v>
      </c>
      <c r="H13" s="274">
        <f t="shared" si="3"/>
        <v>0.77153368007103884</v>
      </c>
      <c r="I13" s="265">
        <f t="shared" si="4"/>
        <v>6082</v>
      </c>
      <c r="J13" s="263">
        <f t="shared" si="5"/>
        <v>4.8324976382530339E-2</v>
      </c>
      <c r="K13" s="262">
        <v>12232</v>
      </c>
      <c r="L13" s="270">
        <f t="shared" si="6"/>
        <v>-0.12409595417114216</v>
      </c>
      <c r="M13" s="269">
        <f t="shared" si="7"/>
        <v>-1733</v>
      </c>
      <c r="N13" s="268">
        <f t="shared" si="8"/>
        <v>4.1832676135333771E-2</v>
      </c>
      <c r="O13" s="262">
        <v>11250</v>
      </c>
      <c r="P13" s="270">
        <f t="shared" si="9"/>
        <v>-8.0281229561805056E-2</v>
      </c>
      <c r="Q13" s="269">
        <f t="shared" si="10"/>
        <v>-982</v>
      </c>
      <c r="R13" s="270">
        <f t="shared" si="1"/>
        <v>2.4992223950233283</v>
      </c>
      <c r="S13" s="269">
        <f t="shared" si="2"/>
        <v>8035</v>
      </c>
      <c r="T13" s="268">
        <f t="shared" si="11"/>
        <v>3.702570077309663E-2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866</v>
      </c>
      <c r="D14" s="262">
        <v>3058</v>
      </c>
      <c r="E14" s="262">
        <v>3624</v>
      </c>
      <c r="F14" s="268">
        <f t="shared" si="0"/>
        <v>1.4014354659076847E-2</v>
      </c>
      <c r="G14" s="262">
        <v>4946</v>
      </c>
      <c r="H14" s="270">
        <f t="shared" si="3"/>
        <v>0.36479028697571736</v>
      </c>
      <c r="I14" s="269">
        <f t="shared" si="4"/>
        <v>1322</v>
      </c>
      <c r="J14" s="268">
        <f t="shared" si="5"/>
        <v>1.7115312079340857E-2</v>
      </c>
      <c r="K14" s="262">
        <v>3910</v>
      </c>
      <c r="L14" s="270">
        <f t="shared" si="6"/>
        <v>-0.20946219167003644</v>
      </c>
      <c r="M14" s="269">
        <f t="shared" si="7"/>
        <v>-1036</v>
      </c>
      <c r="N14" s="268">
        <f t="shared" si="8"/>
        <v>1.337195582808658E-2</v>
      </c>
      <c r="O14" s="262">
        <v>4788</v>
      </c>
      <c r="P14" s="270">
        <f t="shared" si="9"/>
        <v>0.2245524296675192</v>
      </c>
      <c r="Q14" s="269">
        <f t="shared" si="10"/>
        <v>878</v>
      </c>
      <c r="R14" s="270">
        <f t="shared" si="1"/>
        <v>4.5288683602771362</v>
      </c>
      <c r="S14" s="269">
        <f t="shared" si="2"/>
        <v>3922</v>
      </c>
      <c r="T14" s="268">
        <f t="shared" si="11"/>
        <v>1.5758138249029927E-2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3282</v>
      </c>
      <c r="D15" s="262">
        <v>365</v>
      </c>
      <c r="E15" s="262">
        <v>4062</v>
      </c>
      <c r="F15" s="263">
        <f t="shared" si="0"/>
        <v>1.570814255661428E-2</v>
      </c>
      <c r="G15" s="262">
        <v>4261</v>
      </c>
      <c r="H15" s="274">
        <f t="shared" si="3"/>
        <v>4.8990645002461752E-2</v>
      </c>
      <c r="I15" s="265">
        <f t="shared" si="4"/>
        <v>199</v>
      </c>
      <c r="J15" s="263">
        <f t="shared" si="5"/>
        <v>1.4744914025489565E-2</v>
      </c>
      <c r="K15" s="262">
        <v>10922</v>
      </c>
      <c r="L15" s="270">
        <f t="shared" si="6"/>
        <v>1.5632480638347808</v>
      </c>
      <c r="M15" s="269">
        <f t="shared" si="7"/>
        <v>6661</v>
      </c>
      <c r="N15" s="268">
        <f t="shared" si="8"/>
        <v>3.7352557942291975E-2</v>
      </c>
      <c r="O15" s="262">
        <v>11731</v>
      </c>
      <c r="P15" s="270">
        <f t="shared" si="9"/>
        <v>7.4070683025087014E-2</v>
      </c>
      <c r="Q15" s="269">
        <f t="shared" si="10"/>
        <v>809</v>
      </c>
      <c r="R15" s="270">
        <f t="shared" si="1"/>
        <v>2.5743449116392445</v>
      </c>
      <c r="S15" s="269">
        <f t="shared" si="2"/>
        <v>8449</v>
      </c>
      <c r="T15" s="268">
        <f t="shared" si="11"/>
        <v>3.8608755179484144E-2</v>
      </c>
      <c r="V15" s="29"/>
      <c r="W15" s="81"/>
      <c r="AE15" s="1"/>
    </row>
    <row r="16" spans="1:31" s="4" customFormat="1" x14ac:dyDescent="0.25">
      <c r="B16" s="245" t="s">
        <v>205</v>
      </c>
      <c r="C16" s="262">
        <f>C6-SUM(C7:C15)</f>
        <v>5842</v>
      </c>
      <c r="D16" s="262">
        <f>D6-SUM(D7:D15)</f>
        <v>1944</v>
      </c>
      <c r="E16" s="262">
        <f>E6-SUM(E7:E15)</f>
        <v>8556</v>
      </c>
      <c r="F16" s="268">
        <f t="shared" si="0"/>
        <v>3.3086870436827127E-2</v>
      </c>
      <c r="G16" s="262">
        <f>G6-SUM(G7:G15)</f>
        <v>9188</v>
      </c>
      <c r="H16" s="270">
        <f t="shared" si="3"/>
        <v>7.3866292660121458E-2</v>
      </c>
      <c r="I16" s="269">
        <f t="shared" si="4"/>
        <v>632</v>
      </c>
      <c r="J16" s="268">
        <f t="shared" si="5"/>
        <v>3.1794477837643303E-2</v>
      </c>
      <c r="K16" s="262">
        <f>K6-SUM(K7:K15)</f>
        <v>8880</v>
      </c>
      <c r="L16" s="270">
        <f t="shared" si="6"/>
        <v>-3.352198519808447E-2</v>
      </c>
      <c r="M16" s="269">
        <f t="shared" si="7"/>
        <v>-308</v>
      </c>
      <c r="N16" s="268">
        <f t="shared" si="8"/>
        <v>3.0369045461229878E-2</v>
      </c>
      <c r="O16" s="262">
        <f>O6-SUM(O7:O15)</f>
        <v>9011</v>
      </c>
      <c r="P16" s="270">
        <f t="shared" si="9"/>
        <v>1.4752252252252296E-2</v>
      </c>
      <c r="Q16" s="269">
        <f t="shared" si="10"/>
        <v>131</v>
      </c>
      <c r="R16" s="270">
        <f t="shared" si="1"/>
        <v>0.54245121533721319</v>
      </c>
      <c r="S16" s="269">
        <f t="shared" si="2"/>
        <v>3169</v>
      </c>
      <c r="T16" s="268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184</v>
      </c>
    </row>
    <row r="18" spans="2:31" s="4" customFormat="1" x14ac:dyDescent="0.25">
      <c r="B18" s="170" t="s">
        <v>185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4" t="s">
        <v>175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176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177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178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179</v>
      </c>
    </row>
    <row r="49" spans="2:31" s="4" customFormat="1" hidden="1" x14ac:dyDescent="0.25">
      <c r="B49" s="24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184</v>
      </c>
    </row>
    <row r="52" spans="2:31" s="4" customFormat="1" hidden="1" x14ac:dyDescent="0.25">
      <c r="B52" s="279" t="s">
        <v>185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204</v>
      </c>
      <c r="C136" s="238">
        <v>248294</v>
      </c>
      <c r="D136" s="238">
        <v>384253</v>
      </c>
      <c r="E136" s="238">
        <v>593573</v>
      </c>
      <c r="F136" s="238">
        <v>612478</v>
      </c>
      <c r="G136" s="239">
        <f>F136/E136-1</f>
        <v>3.1849494501939857E-2</v>
      </c>
      <c r="H136" s="238">
        <f>F136-E136</f>
        <v>18905</v>
      </c>
      <c r="I136" s="239">
        <f>F136/F$136</f>
        <v>1</v>
      </c>
      <c r="J136" s="238">
        <v>636461</v>
      </c>
      <c r="K136" s="239">
        <f>H136/H$136</f>
        <v>1</v>
      </c>
      <c r="L136" s="239">
        <f>J136/F136-1</f>
        <v>3.915732483452472E-2</v>
      </c>
      <c r="M136" s="238">
        <f>J136-F136</f>
        <v>23983</v>
      </c>
      <c r="N136" s="239">
        <f>J136/C136-1</f>
        <v>1.5633362062715972</v>
      </c>
      <c r="O136" s="238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5" t="s">
        <v>46</v>
      </c>
      <c r="C137" s="262">
        <v>49521</v>
      </c>
      <c r="D137" s="262">
        <v>120918</v>
      </c>
      <c r="E137" s="262">
        <v>120397</v>
      </c>
      <c r="F137" s="262">
        <v>106138</v>
      </c>
      <c r="G137" s="268">
        <f t="shared" ref="G137:G146" si="12">F137/E137-1</f>
        <v>-0.11843318355108512</v>
      </c>
      <c r="H137" s="275">
        <f t="shared" ref="H137:H146" si="13">F137-E137</f>
        <v>-14259</v>
      </c>
      <c r="I137" s="270">
        <f t="shared" ref="I137:K146" si="14">F137/F$136</f>
        <v>0.17329275500507774</v>
      </c>
      <c r="J137" s="262">
        <v>101169</v>
      </c>
      <c r="K137" s="270">
        <f t="shared" si="14"/>
        <v>-0.75424490875429784</v>
      </c>
      <c r="L137" s="270">
        <f t="shared" ref="L137:L146" si="15">J137/F137-1</f>
        <v>-4.6816408826245048E-2</v>
      </c>
      <c r="M137" s="269">
        <f t="shared" ref="M137:M146" si="16">J137-F137</f>
        <v>-4969</v>
      </c>
      <c r="N137" s="268">
        <f t="shared" ref="N137:N145" si="17">J137/C137-1</f>
        <v>1.0429514751317623</v>
      </c>
      <c r="O137" s="262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5" t="s">
        <v>47</v>
      </c>
      <c r="C138" s="262">
        <v>26848</v>
      </c>
      <c r="D138" s="262">
        <v>39986</v>
      </c>
      <c r="E138" s="262">
        <v>75857</v>
      </c>
      <c r="F138" s="262">
        <v>67064</v>
      </c>
      <c r="G138" s="268">
        <f t="shared" si="12"/>
        <v>-0.1159154725338466</v>
      </c>
      <c r="H138" s="275">
        <f t="shared" si="13"/>
        <v>-8793</v>
      </c>
      <c r="I138" s="270">
        <f t="shared" si="14"/>
        <v>0.10949617782189727</v>
      </c>
      <c r="J138" s="262">
        <v>64415</v>
      </c>
      <c r="K138" s="270">
        <f t="shared" si="14"/>
        <v>-0.4651150489288548</v>
      </c>
      <c r="L138" s="270">
        <f t="shared" si="15"/>
        <v>-3.9499582488369267E-2</v>
      </c>
      <c r="M138" s="269">
        <f t="shared" si="16"/>
        <v>-2649</v>
      </c>
      <c r="N138" s="268">
        <f t="shared" si="17"/>
        <v>1.3992476162097733</v>
      </c>
      <c r="O138" s="262">
        <f t="shared" si="18"/>
        <v>37567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681</v>
      </c>
      <c r="D139" s="262">
        <v>2535</v>
      </c>
      <c r="E139" s="262">
        <v>3247</v>
      </c>
      <c r="F139" s="262">
        <v>5439</v>
      </c>
      <c r="G139" s="268">
        <f t="shared" si="12"/>
        <v>0.67508469356328926</v>
      </c>
      <c r="H139" s="276">
        <f t="shared" si="13"/>
        <v>2192</v>
      </c>
      <c r="I139" s="274">
        <f t="shared" si="14"/>
        <v>8.8803189665587982E-3</v>
      </c>
      <c r="J139" s="262">
        <v>3803</v>
      </c>
      <c r="K139" s="274">
        <f t="shared" si="14"/>
        <v>0.11594816186194129</v>
      </c>
      <c r="L139" s="270">
        <f t="shared" si="15"/>
        <v>-0.30079058650487223</v>
      </c>
      <c r="M139" s="269">
        <f t="shared" si="16"/>
        <v>-1636</v>
      </c>
      <c r="N139" s="268">
        <f t="shared" si="17"/>
        <v>4.5844346549192361</v>
      </c>
      <c r="O139" s="262">
        <f t="shared" si="18"/>
        <v>3122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74813</v>
      </c>
      <c r="D140" s="262">
        <v>114704</v>
      </c>
      <c r="E140" s="262">
        <v>244952</v>
      </c>
      <c r="F140" s="262">
        <v>249820</v>
      </c>
      <c r="G140" s="268">
        <f t="shared" si="12"/>
        <v>1.987328129592747E-2</v>
      </c>
      <c r="H140" s="275">
        <f t="shared" si="13"/>
        <v>4868</v>
      </c>
      <c r="I140" s="270">
        <f t="shared" si="14"/>
        <v>0.40788403828382408</v>
      </c>
      <c r="J140" s="262">
        <v>275953</v>
      </c>
      <c r="K140" s="270">
        <f t="shared" si="14"/>
        <v>0.25749801639777836</v>
      </c>
      <c r="L140" s="270">
        <f t="shared" si="15"/>
        <v>0.1046073172684332</v>
      </c>
      <c r="M140" s="269">
        <f t="shared" si="16"/>
        <v>26133</v>
      </c>
      <c r="N140" s="268">
        <f t="shared" si="17"/>
        <v>2.6885701682862604</v>
      </c>
      <c r="O140" s="262">
        <f t="shared" si="18"/>
        <v>201140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25621</v>
      </c>
      <c r="D141" s="262">
        <v>20278</v>
      </c>
      <c r="E141" s="262">
        <v>32271</v>
      </c>
      <c r="F141" s="262">
        <v>36164</v>
      </c>
      <c r="G141" s="268">
        <f t="shared" si="12"/>
        <v>0.12063462551516846</v>
      </c>
      <c r="H141" s="276">
        <f t="shared" si="13"/>
        <v>3893</v>
      </c>
      <c r="I141" s="274">
        <f t="shared" si="14"/>
        <v>5.9045386119991251E-2</v>
      </c>
      <c r="J141" s="262">
        <v>33708</v>
      </c>
      <c r="K141" s="274">
        <f t="shared" si="14"/>
        <v>0.20592435863528166</v>
      </c>
      <c r="L141" s="270">
        <f t="shared" si="15"/>
        <v>-6.791284149983412E-2</v>
      </c>
      <c r="M141" s="269">
        <f t="shared" si="16"/>
        <v>-2456</v>
      </c>
      <c r="N141" s="268">
        <f t="shared" si="17"/>
        <v>0.31563951446079397</v>
      </c>
      <c r="O141" s="262">
        <f t="shared" si="18"/>
        <v>8087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33780</v>
      </c>
      <c r="D142" s="262">
        <v>51310</v>
      </c>
      <c r="E142" s="262">
        <v>65021</v>
      </c>
      <c r="F142" s="262">
        <v>80309</v>
      </c>
      <c r="G142" s="268">
        <f t="shared" si="12"/>
        <v>0.23512403684963323</v>
      </c>
      <c r="H142" s="275">
        <f t="shared" si="13"/>
        <v>15288</v>
      </c>
      <c r="I142" s="270">
        <f t="shared" si="14"/>
        <v>0.1311214443620832</v>
      </c>
      <c r="J142" s="262">
        <v>80773</v>
      </c>
      <c r="K142" s="270">
        <f t="shared" si="14"/>
        <v>0.80867495371594811</v>
      </c>
      <c r="L142" s="270">
        <f t="shared" si="15"/>
        <v>5.7776836967213807E-3</v>
      </c>
      <c r="M142" s="269">
        <f t="shared" si="16"/>
        <v>464</v>
      </c>
      <c r="N142" s="268">
        <f t="shared" si="17"/>
        <v>1.3911486086441682</v>
      </c>
      <c r="O142" s="262">
        <f t="shared" si="18"/>
        <v>46993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7339</v>
      </c>
      <c r="D143" s="262">
        <v>10731</v>
      </c>
      <c r="E143" s="262">
        <v>17520</v>
      </c>
      <c r="F143" s="262">
        <v>25698</v>
      </c>
      <c r="G143" s="268">
        <f t="shared" si="12"/>
        <v>0.46678082191780823</v>
      </c>
      <c r="H143" s="276">
        <f t="shared" si="13"/>
        <v>8178</v>
      </c>
      <c r="I143" s="274">
        <f t="shared" si="14"/>
        <v>4.1957425409565728E-2</v>
      </c>
      <c r="J143" s="262">
        <v>23944</v>
      </c>
      <c r="K143" s="274">
        <f t="shared" si="14"/>
        <v>0.43258397249404917</v>
      </c>
      <c r="L143" s="270">
        <f t="shared" si="15"/>
        <v>-6.8254338859055186E-2</v>
      </c>
      <c r="M143" s="269">
        <f t="shared" si="16"/>
        <v>-1754</v>
      </c>
      <c r="N143" s="268">
        <f t="shared" si="17"/>
        <v>2.2625698324022347</v>
      </c>
      <c r="O143" s="262">
        <f t="shared" si="18"/>
        <v>16605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6781</v>
      </c>
      <c r="D144" s="262">
        <v>11021</v>
      </c>
      <c r="E144" s="262">
        <v>9118</v>
      </c>
      <c r="F144" s="262">
        <v>11280</v>
      </c>
      <c r="G144" s="268">
        <f t="shared" si="12"/>
        <v>0.23711340206185572</v>
      </c>
      <c r="H144" s="275">
        <f t="shared" si="13"/>
        <v>2162</v>
      </c>
      <c r="I144" s="270">
        <f t="shared" si="14"/>
        <v>1.8416988038754044E-2</v>
      </c>
      <c r="J144" s="262">
        <v>10812</v>
      </c>
      <c r="K144" s="270">
        <f t="shared" si="14"/>
        <v>0.1143612800846337</v>
      </c>
      <c r="L144" s="270">
        <f t="shared" si="15"/>
        <v>-4.1489361702127692E-2</v>
      </c>
      <c r="M144" s="269">
        <f t="shared" si="16"/>
        <v>-468</v>
      </c>
      <c r="N144" s="268">
        <f t="shared" si="17"/>
        <v>0.59445509511871397</v>
      </c>
      <c r="O144" s="262">
        <f t="shared" si="18"/>
        <v>4031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15343</v>
      </c>
      <c r="D145" s="262">
        <v>4744</v>
      </c>
      <c r="E145" s="262">
        <v>9037</v>
      </c>
      <c r="F145" s="262">
        <v>15069</v>
      </c>
      <c r="G145" s="268">
        <f t="shared" si="12"/>
        <v>0.66747814540223516</v>
      </c>
      <c r="H145" s="276">
        <f t="shared" si="13"/>
        <v>6032</v>
      </c>
      <c r="I145" s="274">
        <f t="shared" si="14"/>
        <v>2.4603332691133396E-2</v>
      </c>
      <c r="J145" s="262">
        <v>23750</v>
      </c>
      <c r="K145" s="274">
        <f t="shared" si="14"/>
        <v>0.31906902935731291</v>
      </c>
      <c r="L145" s="270">
        <f t="shared" si="15"/>
        <v>0.57608334992368437</v>
      </c>
      <c r="M145" s="269">
        <f t="shared" si="16"/>
        <v>8681</v>
      </c>
      <c r="N145" s="268">
        <f t="shared" si="17"/>
        <v>0.54793717004497156</v>
      </c>
      <c r="O145" s="262">
        <f t="shared" si="18"/>
        <v>8407</v>
      </c>
      <c r="Q145" s="29"/>
      <c r="R145" s="81"/>
      <c r="Z145" s="1"/>
    </row>
    <row r="146" spans="2:31" s="4" customFormat="1" x14ac:dyDescent="0.25">
      <c r="B146" s="245" t="s">
        <v>205</v>
      </c>
      <c r="C146" s="262">
        <f>C136-SUM(C137:C145)</f>
        <v>7567</v>
      </c>
      <c r="D146" s="262">
        <f>D136-SUM(D137:D145)</f>
        <v>8026</v>
      </c>
      <c r="E146" s="262">
        <f>E136-SUM(E137:E145)</f>
        <v>16153</v>
      </c>
      <c r="F146" s="262">
        <f>F136-SUM(F137:F145)</f>
        <v>15497</v>
      </c>
      <c r="G146" s="268">
        <f t="shared" si="12"/>
        <v>-4.0611651086485456E-2</v>
      </c>
      <c r="H146" s="275">
        <f t="shared" si="13"/>
        <v>-656</v>
      </c>
      <c r="I146" s="270">
        <f t="shared" si="14"/>
        <v>2.5302133301114488E-2</v>
      </c>
      <c r="J146" s="262">
        <f>J136-SUM(J137:J145)</f>
        <v>18134</v>
      </c>
      <c r="K146" s="270">
        <f t="shared" si="14"/>
        <v>-3.4699814863792644E-2</v>
      </c>
      <c r="L146" s="270">
        <f t="shared" si="15"/>
        <v>0.17016196683229001</v>
      </c>
      <c r="M146" s="269">
        <f t="shared" si="16"/>
        <v>2637</v>
      </c>
      <c r="N146" s="268">
        <f>J146/C146-1</f>
        <v>1.3964583058015068</v>
      </c>
      <c r="O146" s="262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184</v>
      </c>
    </row>
    <row r="148" spans="2:31" s="4" customFormat="1" x14ac:dyDescent="0.25">
      <c r="B148" s="170" t="s">
        <v>185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2D673-EC04-4868-8441-6769DC56768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263</v>
      </c>
      <c r="D5" s="251" t="s">
        <v>264</v>
      </c>
      <c r="E5" s="251" t="s">
        <v>265</v>
      </c>
      <c r="F5" s="252" t="str">
        <f>CONCATENATE("%/s total Tenerife ",RIGHT(E5,4))</f>
        <v>%/s total Tenerife 2022</v>
      </c>
      <c r="G5" s="251" t="s">
        <v>266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204</v>
      </c>
      <c r="C6" s="253">
        <v>53747</v>
      </c>
      <c r="D6" s="253">
        <v>178327</v>
      </c>
      <c r="E6" s="253">
        <v>188636</v>
      </c>
      <c r="F6" s="254">
        <f>E6/$E$6</f>
        <v>1</v>
      </c>
      <c r="G6" s="253">
        <v>198523</v>
      </c>
      <c r="H6" s="254">
        <f>G6/E6-1</f>
        <v>5.2413113085519214E-2</v>
      </c>
      <c r="I6" s="253">
        <f>G6-E6</f>
        <v>9887</v>
      </c>
      <c r="J6" s="254">
        <f>G6/$G$6</f>
        <v>1</v>
      </c>
      <c r="K6" s="253">
        <v>188788</v>
      </c>
      <c r="L6" s="254">
        <f>K6/G6-1</f>
        <v>-4.9037139273535035E-2</v>
      </c>
      <c r="M6" s="253">
        <f>K6-G6</f>
        <v>-9735</v>
      </c>
      <c r="N6" s="254">
        <f>K6/$K$6</f>
        <v>1</v>
      </c>
      <c r="O6" s="253">
        <v>176794</v>
      </c>
      <c r="P6" s="254">
        <f>O6/K6-1</f>
        <v>-6.3531580397059084E-2</v>
      </c>
      <c r="Q6" s="253">
        <f>O6-K6</f>
        <v>-11994</v>
      </c>
      <c r="R6" s="254">
        <f>IFERROR(O6/C6-1,"-")</f>
        <v>2.2893742906580834</v>
      </c>
      <c r="S6" s="253">
        <f>O6-C6</f>
        <v>123047</v>
      </c>
      <c r="T6" s="254">
        <f>O6/$O$6</f>
        <v>1</v>
      </c>
      <c r="V6" s="29"/>
      <c r="W6" s="81"/>
      <c r="AE6" s="1" t="s">
        <v>177</v>
      </c>
    </row>
    <row r="7" spans="1:31" s="4" customFormat="1" x14ac:dyDescent="0.25">
      <c r="B7" s="245" t="s">
        <v>46</v>
      </c>
      <c r="C7" s="262">
        <v>9378</v>
      </c>
      <c r="D7" s="262">
        <v>60456</v>
      </c>
      <c r="E7" s="262">
        <v>40042</v>
      </c>
      <c r="F7" s="268">
        <f t="shared" ref="F7:F16" si="0">E7/$E$6</f>
        <v>0.21227125257108928</v>
      </c>
      <c r="G7" s="262">
        <v>34459</v>
      </c>
      <c r="H7" s="270">
        <f>G7/E7-1</f>
        <v>-0.13942859997003143</v>
      </c>
      <c r="I7" s="269">
        <f>G7-E7</f>
        <v>-5583</v>
      </c>
      <c r="J7" s="268">
        <f>G7/$G$6</f>
        <v>0.17357686514912629</v>
      </c>
      <c r="K7" s="262">
        <v>26251</v>
      </c>
      <c r="L7" s="270">
        <f>K7/G7-1</f>
        <v>-0.2381961171246989</v>
      </c>
      <c r="M7" s="269">
        <f>K7-G7</f>
        <v>-8208</v>
      </c>
      <c r="N7" s="268">
        <f>K7/$K$6</f>
        <v>0.13905015149267963</v>
      </c>
      <c r="O7" s="262">
        <v>27157</v>
      </c>
      <c r="P7" s="270">
        <f>O7/K7-1</f>
        <v>3.4512970934440501E-2</v>
      </c>
      <c r="Q7" s="269">
        <f>O7-K7</f>
        <v>906</v>
      </c>
      <c r="R7" s="270">
        <f t="shared" ref="R7:R16" si="1">IFERROR(O7/C7-1,"-")</f>
        <v>1.895820004265302</v>
      </c>
      <c r="S7" s="269">
        <f t="shared" ref="S7:S16" si="2">O7-C7</f>
        <v>17779</v>
      </c>
      <c r="T7" s="268">
        <f>O7/$O$6</f>
        <v>0.15360815412287748</v>
      </c>
      <c r="V7" s="29"/>
      <c r="W7" s="81"/>
      <c r="AE7" s="1" t="s">
        <v>179</v>
      </c>
    </row>
    <row r="8" spans="1:31" s="4" customFormat="1" x14ac:dyDescent="0.25">
      <c r="B8" s="245" t="s">
        <v>47</v>
      </c>
      <c r="C8" s="262">
        <v>5079</v>
      </c>
      <c r="D8" s="262">
        <v>20805</v>
      </c>
      <c r="E8" s="262">
        <v>20975</v>
      </c>
      <c r="F8" s="268">
        <f t="shared" si="0"/>
        <v>0.11119298543226107</v>
      </c>
      <c r="G8" s="262">
        <v>20053</v>
      </c>
      <c r="H8" s="270">
        <f t="shared" ref="H8:H16" si="3">G8/E8-1</f>
        <v>-4.3957091775923773E-2</v>
      </c>
      <c r="I8" s="269">
        <f t="shared" ref="I8:I16" si="4">G8-E8</f>
        <v>-922</v>
      </c>
      <c r="J8" s="268">
        <f t="shared" ref="J8:J16" si="5">G8/$G$6</f>
        <v>0.10101096598379029</v>
      </c>
      <c r="K8" s="262">
        <v>20039</v>
      </c>
      <c r="L8" s="270">
        <f t="shared" ref="L8:L16" si="6">K8/G8-1</f>
        <v>-6.9814990275773869E-4</v>
      </c>
      <c r="M8" s="269">
        <f t="shared" ref="M8:M16" si="7">K8-G8</f>
        <v>-14</v>
      </c>
      <c r="N8" s="268">
        <f t="shared" ref="N8:N16" si="8">K8/$K$6</f>
        <v>0.10614551772358413</v>
      </c>
      <c r="O8" s="262">
        <v>20361</v>
      </c>
      <c r="P8" s="270">
        <f t="shared" ref="P8:P16" si="9">O8/K8-1</f>
        <v>1.6068666101102913E-2</v>
      </c>
      <c r="Q8" s="269">
        <f t="shared" ref="Q8:Q16" si="10">O8-K8</f>
        <v>322</v>
      </c>
      <c r="R8" s="270">
        <f t="shared" si="1"/>
        <v>3.0088600118133488</v>
      </c>
      <c r="S8" s="269">
        <f t="shared" si="2"/>
        <v>15282</v>
      </c>
      <c r="T8" s="268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5" t="s">
        <v>48</v>
      </c>
      <c r="C9" s="262">
        <v>538</v>
      </c>
      <c r="D9" s="262">
        <v>685</v>
      </c>
      <c r="E9" s="262">
        <v>774</v>
      </c>
      <c r="F9" s="263">
        <f t="shared" si="0"/>
        <v>4.1031404397887999E-3</v>
      </c>
      <c r="G9" s="262">
        <v>8967</v>
      </c>
      <c r="H9" s="274">
        <f t="shared" si="3"/>
        <v>10.585271317829458</v>
      </c>
      <c r="I9" s="265">
        <f t="shared" si="4"/>
        <v>8193</v>
      </c>
      <c r="J9" s="263">
        <f t="shared" si="5"/>
        <v>4.5168569888627517E-2</v>
      </c>
      <c r="K9" s="262">
        <v>4242</v>
      </c>
      <c r="L9" s="270">
        <f t="shared" si="6"/>
        <v>-0.52693208430913341</v>
      </c>
      <c r="M9" s="269">
        <f t="shared" si="7"/>
        <v>-4725</v>
      </c>
      <c r="N9" s="268">
        <f t="shared" si="8"/>
        <v>2.2469648494607707E-2</v>
      </c>
      <c r="O9" s="262">
        <v>2844</v>
      </c>
      <c r="P9" s="270">
        <f t="shared" si="9"/>
        <v>-0.32956152758132962</v>
      </c>
      <c r="Q9" s="269">
        <f t="shared" si="10"/>
        <v>-1398</v>
      </c>
      <c r="R9" s="270">
        <f t="shared" si="1"/>
        <v>4.2862453531598517</v>
      </c>
      <c r="S9" s="269">
        <f t="shared" si="2"/>
        <v>2306</v>
      </c>
      <c r="T9" s="268">
        <f t="shared" si="11"/>
        <v>1.6086518773261536E-2</v>
      </c>
      <c r="V9" s="29"/>
      <c r="W9" s="81"/>
      <c r="AE9" s="1"/>
    </row>
    <row r="10" spans="1:31" s="4" customFormat="1" x14ac:dyDescent="0.25">
      <c r="B10" s="245" t="s">
        <v>50</v>
      </c>
      <c r="C10" s="262">
        <v>8752</v>
      </c>
      <c r="D10" s="262">
        <v>17880</v>
      </c>
      <c r="E10" s="262">
        <v>41817</v>
      </c>
      <c r="F10" s="268">
        <f t="shared" si="0"/>
        <v>0.2216809092644034</v>
      </c>
      <c r="G10" s="262">
        <v>42733</v>
      </c>
      <c r="H10" s="270">
        <f t="shared" si="3"/>
        <v>2.1904966879498833E-2</v>
      </c>
      <c r="I10" s="269">
        <f t="shared" si="4"/>
        <v>916</v>
      </c>
      <c r="J10" s="268">
        <f t="shared" si="5"/>
        <v>0.21525465563184115</v>
      </c>
      <c r="K10" s="262">
        <v>50173</v>
      </c>
      <c r="L10" s="270">
        <f t="shared" si="6"/>
        <v>0.17410432218660055</v>
      </c>
      <c r="M10" s="269">
        <f t="shared" si="7"/>
        <v>7440</v>
      </c>
      <c r="N10" s="268">
        <f t="shared" si="8"/>
        <v>0.26576371379536834</v>
      </c>
      <c r="O10" s="262">
        <v>41021</v>
      </c>
      <c r="P10" s="270">
        <f t="shared" si="9"/>
        <v>-0.18240886532597211</v>
      </c>
      <c r="Q10" s="269">
        <f t="shared" si="10"/>
        <v>-9152</v>
      </c>
      <c r="R10" s="270">
        <f t="shared" si="1"/>
        <v>3.6870429616087748</v>
      </c>
      <c r="S10" s="269">
        <f t="shared" si="2"/>
        <v>32269</v>
      </c>
      <c r="T10" s="268">
        <f>O10/$O$6</f>
        <v>0.23202710499225088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1451</v>
      </c>
      <c r="D11" s="262">
        <v>14560</v>
      </c>
      <c r="E11" s="262">
        <v>7536</v>
      </c>
      <c r="F11" s="263">
        <f t="shared" si="0"/>
        <v>3.9949956530036683E-2</v>
      </c>
      <c r="G11" s="262">
        <v>9982</v>
      </c>
      <c r="H11" s="274">
        <f t="shared" si="3"/>
        <v>0.3245753715498938</v>
      </c>
      <c r="I11" s="265">
        <f t="shared" si="4"/>
        <v>2446</v>
      </c>
      <c r="J11" s="263">
        <f t="shared" si="5"/>
        <v>5.0281327604358182E-2</v>
      </c>
      <c r="K11" s="262">
        <v>6776</v>
      </c>
      <c r="L11" s="270">
        <f t="shared" si="6"/>
        <v>-0.32117812061711082</v>
      </c>
      <c r="M11" s="269">
        <f t="shared" si="7"/>
        <v>-3206</v>
      </c>
      <c r="N11" s="268">
        <f t="shared" si="8"/>
        <v>3.5892111786766108E-2</v>
      </c>
      <c r="O11" s="262">
        <v>8640</v>
      </c>
      <c r="P11" s="270">
        <f t="shared" si="9"/>
        <v>0.27508854781582048</v>
      </c>
      <c r="Q11" s="269">
        <f t="shared" si="10"/>
        <v>1864</v>
      </c>
      <c r="R11" s="270">
        <f t="shared" si="1"/>
        <v>4.9545141281874567</v>
      </c>
      <c r="S11" s="269">
        <f t="shared" si="2"/>
        <v>7189</v>
      </c>
      <c r="T11" s="268">
        <f t="shared" si="11"/>
        <v>4.8870436779528716E-2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13715</v>
      </c>
      <c r="D12" s="262">
        <v>20861</v>
      </c>
      <c r="E12" s="262">
        <v>31514</v>
      </c>
      <c r="F12" s="268">
        <f t="shared" si="0"/>
        <v>0.16706249072287369</v>
      </c>
      <c r="G12" s="262">
        <v>35561</v>
      </c>
      <c r="H12" s="270">
        <f t="shared" si="3"/>
        <v>0.12841911531382877</v>
      </c>
      <c r="I12" s="269">
        <f t="shared" si="4"/>
        <v>4047</v>
      </c>
      <c r="J12" s="268">
        <f t="shared" si="5"/>
        <v>0.17912785924049102</v>
      </c>
      <c r="K12" s="262">
        <v>34109</v>
      </c>
      <c r="L12" s="270">
        <f t="shared" si="6"/>
        <v>-4.0831247715193641E-2</v>
      </c>
      <c r="M12" s="269">
        <f t="shared" si="7"/>
        <v>-1452</v>
      </c>
      <c r="N12" s="268">
        <f t="shared" si="8"/>
        <v>0.18067355976015426</v>
      </c>
      <c r="O12" s="262">
        <v>44044</v>
      </c>
      <c r="P12" s="270">
        <f t="shared" si="9"/>
        <v>0.29127209827318312</v>
      </c>
      <c r="Q12" s="269">
        <f t="shared" si="10"/>
        <v>9935</v>
      </c>
      <c r="R12" s="270">
        <f t="shared" si="1"/>
        <v>2.2113744075829382</v>
      </c>
      <c r="S12" s="269">
        <f t="shared" si="2"/>
        <v>30329</v>
      </c>
      <c r="T12" s="268">
        <f t="shared" si="11"/>
        <v>0.24912610156453274</v>
      </c>
      <c r="V12" s="29"/>
      <c r="W12" s="81"/>
      <c r="AE12" s="1"/>
    </row>
    <row r="13" spans="1:31" s="4" customFormat="1" x14ac:dyDescent="0.25">
      <c r="B13" s="245" t="s">
        <v>51</v>
      </c>
      <c r="C13" s="262">
        <v>4239</v>
      </c>
      <c r="D13" s="262">
        <v>4253</v>
      </c>
      <c r="E13" s="262">
        <v>7500</v>
      </c>
      <c r="F13" s="263">
        <f t="shared" si="0"/>
        <v>3.9759112788651157E-2</v>
      </c>
      <c r="G13" s="262">
        <v>5955</v>
      </c>
      <c r="H13" s="274">
        <f t="shared" si="3"/>
        <v>-0.20599999999999996</v>
      </c>
      <c r="I13" s="265">
        <f t="shared" si="4"/>
        <v>-1545</v>
      </c>
      <c r="J13" s="263">
        <f t="shared" si="5"/>
        <v>2.9996524332193249E-2</v>
      </c>
      <c r="K13" s="262">
        <v>4664</v>
      </c>
      <c r="L13" s="270">
        <f t="shared" si="6"/>
        <v>-0.21679261125104954</v>
      </c>
      <c r="M13" s="269">
        <f t="shared" si="7"/>
        <v>-1291</v>
      </c>
      <c r="N13" s="268">
        <f t="shared" si="8"/>
        <v>2.4704960061020829E-2</v>
      </c>
      <c r="O13" s="262">
        <v>5394</v>
      </c>
      <c r="P13" s="270">
        <f t="shared" si="9"/>
        <v>0.15651801029159529</v>
      </c>
      <c r="Q13" s="269">
        <f t="shared" si="10"/>
        <v>730</v>
      </c>
      <c r="R13" s="270">
        <f t="shared" si="1"/>
        <v>0.27246992215145083</v>
      </c>
      <c r="S13" s="269">
        <f t="shared" si="2"/>
        <v>1155</v>
      </c>
      <c r="T13" s="268">
        <f t="shared" si="11"/>
        <v>3.0510085183886333E-2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1763</v>
      </c>
      <c r="D14" s="262">
        <v>16632</v>
      </c>
      <c r="E14" s="262">
        <v>7875</v>
      </c>
      <c r="F14" s="268">
        <f t="shared" si="0"/>
        <v>4.174706842808372E-2</v>
      </c>
      <c r="G14" s="262">
        <v>9587</v>
      </c>
      <c r="H14" s="270">
        <f t="shared" si="3"/>
        <v>0.21739682539682548</v>
      </c>
      <c r="I14" s="269">
        <f t="shared" si="4"/>
        <v>1712</v>
      </c>
      <c r="J14" s="268">
        <f t="shared" si="5"/>
        <v>4.8291633714985169E-2</v>
      </c>
      <c r="K14" s="262">
        <v>7128</v>
      </c>
      <c r="L14" s="270">
        <f t="shared" si="6"/>
        <v>-0.25649316783143838</v>
      </c>
      <c r="M14" s="269">
        <f t="shared" si="7"/>
        <v>-2459</v>
      </c>
      <c r="N14" s="268">
        <f t="shared" si="8"/>
        <v>3.7756637074390323E-2</v>
      </c>
      <c r="O14" s="262">
        <v>4681</v>
      </c>
      <c r="P14" s="270">
        <f t="shared" si="9"/>
        <v>-0.34329405162738491</v>
      </c>
      <c r="Q14" s="269">
        <f t="shared" si="10"/>
        <v>-2447</v>
      </c>
      <c r="R14" s="270">
        <f t="shared" si="1"/>
        <v>1.6551332955190019</v>
      </c>
      <c r="S14" s="269">
        <f t="shared" si="2"/>
        <v>2918</v>
      </c>
      <c r="T14" s="268">
        <f t="shared" si="11"/>
        <v>2.6477142889464574E-2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2263</v>
      </c>
      <c r="D15" s="262">
        <v>8610</v>
      </c>
      <c r="E15" s="262">
        <v>11257</v>
      </c>
      <c r="F15" s="263">
        <f t="shared" si="0"/>
        <v>5.9675777688246147E-2</v>
      </c>
      <c r="G15" s="262">
        <v>11294</v>
      </c>
      <c r="H15" s="274">
        <f t="shared" si="3"/>
        <v>3.2868437416717633E-3</v>
      </c>
      <c r="I15" s="265">
        <f t="shared" si="4"/>
        <v>37</v>
      </c>
      <c r="J15" s="263">
        <f t="shared" si="5"/>
        <v>5.689013363690857E-2</v>
      </c>
      <c r="K15" s="262">
        <v>17808</v>
      </c>
      <c r="L15" s="270">
        <f t="shared" si="6"/>
        <v>0.57676642465025685</v>
      </c>
      <c r="M15" s="269">
        <f t="shared" si="7"/>
        <v>6514</v>
      </c>
      <c r="N15" s="268">
        <f t="shared" si="8"/>
        <v>9.4328029323897708E-2</v>
      </c>
      <c r="O15" s="262">
        <v>7441</v>
      </c>
      <c r="P15" s="270">
        <f t="shared" si="9"/>
        <v>-0.58215408805031443</v>
      </c>
      <c r="Q15" s="269">
        <f t="shared" si="10"/>
        <v>-10367</v>
      </c>
      <c r="R15" s="270">
        <f t="shared" si="1"/>
        <v>2.2881131241714536</v>
      </c>
      <c r="S15" s="269">
        <f t="shared" si="2"/>
        <v>5178</v>
      </c>
      <c r="T15" s="268">
        <f t="shared" si="11"/>
        <v>4.208853241625847E-2</v>
      </c>
      <c r="V15" s="29"/>
      <c r="W15" s="81"/>
      <c r="AE15" s="1"/>
    </row>
    <row r="16" spans="1:31" s="4" customFormat="1" x14ac:dyDescent="0.25">
      <c r="B16" s="245" t="s">
        <v>205</v>
      </c>
      <c r="C16" s="262">
        <f>C6-SUM(C7:C15)</f>
        <v>6569</v>
      </c>
      <c r="D16" s="262">
        <f>D6-SUM(D7:D15)</f>
        <v>13585</v>
      </c>
      <c r="E16" s="262">
        <f>E6-SUM(E7:E15)</f>
        <v>19346</v>
      </c>
      <c r="F16" s="268">
        <f t="shared" si="0"/>
        <v>0.10255730613456604</v>
      </c>
      <c r="G16" s="262">
        <f>G6-SUM(G7:G15)</f>
        <v>19932</v>
      </c>
      <c r="H16" s="270">
        <f t="shared" si="3"/>
        <v>3.029049932802641E-2</v>
      </c>
      <c r="I16" s="269">
        <f t="shared" si="4"/>
        <v>586</v>
      </c>
      <c r="J16" s="268">
        <f t="shared" si="5"/>
        <v>0.10040146481767856</v>
      </c>
      <c r="K16" s="262">
        <f>K6-SUM(K7:K15)</f>
        <v>17598</v>
      </c>
      <c r="L16" s="270">
        <f t="shared" si="6"/>
        <v>-0.11709813365442501</v>
      </c>
      <c r="M16" s="269">
        <f t="shared" si="7"/>
        <v>-2334</v>
      </c>
      <c r="N16" s="268">
        <f t="shared" si="8"/>
        <v>9.3215670487530988E-2</v>
      </c>
      <c r="O16" s="262">
        <f>O6-SUM(O7:O15)</f>
        <v>15211</v>
      </c>
      <c r="P16" s="270">
        <f t="shared" si="9"/>
        <v>-0.1356404136833731</v>
      </c>
      <c r="Q16" s="269">
        <f t="shared" si="10"/>
        <v>-2387</v>
      </c>
      <c r="R16" s="270">
        <f t="shared" si="1"/>
        <v>1.3155731465976555</v>
      </c>
      <c r="S16" s="269">
        <f t="shared" si="2"/>
        <v>8642</v>
      </c>
      <c r="T16" s="268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184</v>
      </c>
    </row>
    <row r="18" spans="2:31" s="4" customFormat="1" x14ac:dyDescent="0.25">
      <c r="B18" s="170" t="s">
        <v>185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187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4" t="s">
        <v>175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176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177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178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179</v>
      </c>
    </row>
    <row r="49" spans="2:31" s="4" customFormat="1" hidden="1" x14ac:dyDescent="0.25">
      <c r="B49" s="24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184</v>
      </c>
    </row>
    <row r="52" spans="2:31" s="4" customFormat="1" hidden="1" x14ac:dyDescent="0.25">
      <c r="B52" s="279" t="s">
        <v>185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204</v>
      </c>
      <c r="C136" s="238">
        <v>208389</v>
      </c>
      <c r="D136" s="238">
        <v>416048</v>
      </c>
      <c r="E136" s="238">
        <v>423208</v>
      </c>
      <c r="F136" s="238">
        <v>428791</v>
      </c>
      <c r="G136" s="239">
        <f>F136/E136-1</f>
        <v>1.3192094667397569E-2</v>
      </c>
      <c r="H136" s="238">
        <f>F136-E136</f>
        <v>5583</v>
      </c>
      <c r="I136" s="239">
        <f>F136/F$136</f>
        <v>1</v>
      </c>
      <c r="J136" s="238">
        <v>421973</v>
      </c>
      <c r="K136" s="239">
        <f>H136/H$136</f>
        <v>1</v>
      </c>
      <c r="L136" s="239">
        <f>J136/F136-1</f>
        <v>-1.5900520300099585E-2</v>
      </c>
      <c r="M136" s="238">
        <f>J136-F136</f>
        <v>-6818</v>
      </c>
      <c r="N136" s="239">
        <f>J136/C136-1</f>
        <v>1.0249293388806513</v>
      </c>
      <c r="O136" s="238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5" t="s">
        <v>46</v>
      </c>
      <c r="C137" s="262">
        <v>68476</v>
      </c>
      <c r="D137" s="262">
        <v>126666</v>
      </c>
      <c r="E137" s="262">
        <v>86811</v>
      </c>
      <c r="F137" s="262">
        <v>75374</v>
      </c>
      <c r="G137" s="268">
        <f t="shared" ref="G137:G146" si="12">F137/E137-1</f>
        <v>-0.13174597689232936</v>
      </c>
      <c r="H137" s="275">
        <f t="shared" ref="H137:H146" si="13">F137-E137</f>
        <v>-11437</v>
      </c>
      <c r="I137" s="270">
        <f t="shared" ref="I137:K146" si="14">F137/F$136</f>
        <v>0.17578260737748694</v>
      </c>
      <c r="J137" s="262">
        <v>60650</v>
      </c>
      <c r="K137" s="270">
        <f t="shared" si="14"/>
        <v>-2.0485402113559017</v>
      </c>
      <c r="L137" s="270">
        <f t="shared" ref="L137:L146" si="15">J137/F137-1</f>
        <v>-0.19534587523549229</v>
      </c>
      <c r="M137" s="269">
        <f t="shared" ref="M137:M146" si="16">J137-F137</f>
        <v>-14724</v>
      </c>
      <c r="N137" s="268">
        <f t="shared" ref="N137:N146" si="17">J137/C137-1</f>
        <v>-0.11428821776972953</v>
      </c>
      <c r="O137" s="262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5" t="s">
        <v>47</v>
      </c>
      <c r="C138" s="262">
        <v>24912</v>
      </c>
      <c r="D138" s="262">
        <v>43482</v>
      </c>
      <c r="E138" s="262">
        <v>48094</v>
      </c>
      <c r="F138" s="262">
        <v>51902</v>
      </c>
      <c r="G138" s="268">
        <f t="shared" si="12"/>
        <v>7.9178275876408799E-2</v>
      </c>
      <c r="H138" s="275">
        <f t="shared" si="13"/>
        <v>3808</v>
      </c>
      <c r="I138" s="270">
        <f t="shared" si="14"/>
        <v>0.12104265248104555</v>
      </c>
      <c r="J138" s="262">
        <v>50245</v>
      </c>
      <c r="K138" s="270">
        <f t="shared" si="14"/>
        <v>0.68207057137739568</v>
      </c>
      <c r="L138" s="270">
        <f t="shared" si="15"/>
        <v>-3.1925552001849655E-2</v>
      </c>
      <c r="M138" s="269">
        <f t="shared" si="16"/>
        <v>-1657</v>
      </c>
      <c r="N138" s="268">
        <f t="shared" si="17"/>
        <v>1.0168994861913938</v>
      </c>
      <c r="O138" s="262">
        <f t="shared" si="18"/>
        <v>25333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1658</v>
      </c>
      <c r="D139" s="262">
        <v>2415</v>
      </c>
      <c r="E139" s="262">
        <v>3515</v>
      </c>
      <c r="F139" s="262">
        <v>14811</v>
      </c>
      <c r="G139" s="268">
        <f t="shared" si="12"/>
        <v>3.2136557610241825</v>
      </c>
      <c r="H139" s="276">
        <f t="shared" si="13"/>
        <v>11296</v>
      </c>
      <c r="I139" s="274">
        <f t="shared" si="14"/>
        <v>3.4541303338922691E-2</v>
      </c>
      <c r="J139" s="262">
        <v>7251</v>
      </c>
      <c r="K139" s="274">
        <f t="shared" si="14"/>
        <v>2.0232849722371484</v>
      </c>
      <c r="L139" s="270">
        <f t="shared" si="15"/>
        <v>-0.51043143609479436</v>
      </c>
      <c r="M139" s="269">
        <f t="shared" si="16"/>
        <v>-7560</v>
      </c>
      <c r="N139" s="268">
        <f t="shared" si="17"/>
        <v>3.3733413751507841</v>
      </c>
      <c r="O139" s="262">
        <f t="shared" si="18"/>
        <v>5593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28320</v>
      </c>
      <c r="D140" s="262">
        <v>66989</v>
      </c>
      <c r="E140" s="262">
        <v>97391</v>
      </c>
      <c r="F140" s="262">
        <v>92103</v>
      </c>
      <c r="G140" s="268">
        <f t="shared" si="12"/>
        <v>-5.4296598248298134E-2</v>
      </c>
      <c r="H140" s="275">
        <f t="shared" si="13"/>
        <v>-5288</v>
      </c>
      <c r="I140" s="270">
        <f t="shared" si="14"/>
        <v>0.21479695236140683</v>
      </c>
      <c r="J140" s="262">
        <v>106284</v>
      </c>
      <c r="K140" s="270">
        <f t="shared" si="14"/>
        <v>-0.94716102453877848</v>
      </c>
      <c r="L140" s="270">
        <f t="shared" si="15"/>
        <v>0.15396892609361257</v>
      </c>
      <c r="M140" s="269">
        <f t="shared" si="16"/>
        <v>14181</v>
      </c>
      <c r="N140" s="268">
        <f t="shared" si="17"/>
        <v>2.7529661016949154</v>
      </c>
      <c r="O140" s="262">
        <f t="shared" si="18"/>
        <v>77964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4963</v>
      </c>
      <c r="D141" s="262">
        <v>24120</v>
      </c>
      <c r="E141" s="262">
        <v>16359</v>
      </c>
      <c r="F141" s="262">
        <v>19520</v>
      </c>
      <c r="G141" s="268">
        <f t="shared" si="12"/>
        <v>0.19322696986368371</v>
      </c>
      <c r="H141" s="276">
        <f t="shared" si="13"/>
        <v>3161</v>
      </c>
      <c r="I141" s="274">
        <f t="shared" si="14"/>
        <v>4.5523343540326174E-2</v>
      </c>
      <c r="J141" s="262">
        <v>16099</v>
      </c>
      <c r="K141" s="274">
        <f t="shared" si="14"/>
        <v>0.56618305570481819</v>
      </c>
      <c r="L141" s="270">
        <f t="shared" si="15"/>
        <v>-0.17525614754098362</v>
      </c>
      <c r="M141" s="269">
        <f t="shared" si="16"/>
        <v>-3421</v>
      </c>
      <c r="N141" s="268">
        <f t="shared" si="17"/>
        <v>2.243804150715293</v>
      </c>
      <c r="O141" s="262">
        <f t="shared" si="18"/>
        <v>11136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27791</v>
      </c>
      <c r="D142" s="262">
        <v>53247</v>
      </c>
      <c r="E142" s="262">
        <v>69865</v>
      </c>
      <c r="F142" s="262">
        <v>66121</v>
      </c>
      <c r="G142" s="268">
        <f t="shared" si="12"/>
        <v>-5.3589064624633198E-2</v>
      </c>
      <c r="H142" s="275">
        <f t="shared" si="13"/>
        <v>-3744</v>
      </c>
      <c r="I142" s="270">
        <f t="shared" si="14"/>
        <v>0.1542033298273518</v>
      </c>
      <c r="J142" s="262">
        <v>75793</v>
      </c>
      <c r="K142" s="270">
        <f t="shared" si="14"/>
        <v>-0.67060720042987643</v>
      </c>
      <c r="L142" s="270">
        <f t="shared" si="15"/>
        <v>0.14627727953297742</v>
      </c>
      <c r="M142" s="269">
        <f t="shared" si="16"/>
        <v>9672</v>
      </c>
      <c r="N142" s="268">
        <f t="shared" si="17"/>
        <v>1.7272498290813574</v>
      </c>
      <c r="O142" s="262">
        <f t="shared" si="18"/>
        <v>48002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8684</v>
      </c>
      <c r="D143" s="262">
        <v>11001</v>
      </c>
      <c r="E143" s="262">
        <v>16289</v>
      </c>
      <c r="F143" s="262">
        <v>12024</v>
      </c>
      <c r="G143" s="268">
        <f t="shared" si="12"/>
        <v>-0.261833138928111</v>
      </c>
      <c r="H143" s="276">
        <f t="shared" si="13"/>
        <v>-4265</v>
      </c>
      <c r="I143" s="274">
        <f t="shared" si="14"/>
        <v>2.8041633336520589E-2</v>
      </c>
      <c r="J143" s="262">
        <v>11877</v>
      </c>
      <c r="K143" s="274">
        <f t="shared" si="14"/>
        <v>-0.76392620454952531</v>
      </c>
      <c r="L143" s="270">
        <f t="shared" si="15"/>
        <v>-1.2225548902195627E-2</v>
      </c>
      <c r="M143" s="269">
        <f t="shared" si="16"/>
        <v>-147</v>
      </c>
      <c r="N143" s="268">
        <f t="shared" si="17"/>
        <v>0.36768770152003682</v>
      </c>
      <c r="O143" s="262">
        <f t="shared" si="18"/>
        <v>3193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20058</v>
      </c>
      <c r="D144" s="262">
        <v>34195</v>
      </c>
      <c r="E144" s="262">
        <v>19943</v>
      </c>
      <c r="F144" s="262">
        <v>20738</v>
      </c>
      <c r="G144" s="268">
        <f t="shared" si="12"/>
        <v>3.9863611292182632E-2</v>
      </c>
      <c r="H144" s="275">
        <f t="shared" si="13"/>
        <v>795</v>
      </c>
      <c r="I144" s="270">
        <f t="shared" si="14"/>
        <v>4.8363888234594477E-2</v>
      </c>
      <c r="J144" s="262">
        <v>18376</v>
      </c>
      <c r="K144" s="270">
        <f t="shared" si="14"/>
        <v>0.14239656098871575</v>
      </c>
      <c r="L144" s="270">
        <f t="shared" si="15"/>
        <v>-0.1138971935577201</v>
      </c>
      <c r="M144" s="269">
        <f t="shared" si="16"/>
        <v>-2362</v>
      </c>
      <c r="N144" s="268">
        <f t="shared" si="17"/>
        <v>-8.3856815235816118E-2</v>
      </c>
      <c r="O144" s="262">
        <f t="shared" si="18"/>
        <v>-1682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8930</v>
      </c>
      <c r="D145" s="262">
        <v>21567</v>
      </c>
      <c r="E145" s="262">
        <v>23338</v>
      </c>
      <c r="F145" s="262">
        <v>31999</v>
      </c>
      <c r="G145" s="268">
        <f t="shared" si="12"/>
        <v>0.37111149198731685</v>
      </c>
      <c r="H145" s="276">
        <f t="shared" si="13"/>
        <v>8661</v>
      </c>
      <c r="I145" s="274">
        <f t="shared" si="14"/>
        <v>7.4626099894820552E-2</v>
      </c>
      <c r="J145" s="262">
        <v>37562</v>
      </c>
      <c r="K145" s="274">
        <f t="shared" si="14"/>
        <v>1.5513164965072541</v>
      </c>
      <c r="L145" s="270">
        <f t="shared" si="15"/>
        <v>0.17384918278696215</v>
      </c>
      <c r="M145" s="269">
        <f t="shared" si="16"/>
        <v>5563</v>
      </c>
      <c r="N145" s="268">
        <f t="shared" si="17"/>
        <v>3.2062709966405372</v>
      </c>
      <c r="O145" s="262">
        <f t="shared" si="18"/>
        <v>28632</v>
      </c>
      <c r="Q145" s="29"/>
      <c r="R145" s="81"/>
      <c r="Z145" s="1"/>
    </row>
    <row r="146" spans="2:31" s="4" customFormat="1" x14ac:dyDescent="0.25">
      <c r="B146" s="245" t="s">
        <v>205</v>
      </c>
      <c r="C146" s="262">
        <f>C136-SUM(C137:C145)</f>
        <v>14597</v>
      </c>
      <c r="D146" s="262">
        <f>D136-SUM(D137:D145)</f>
        <v>32366</v>
      </c>
      <c r="E146" s="262">
        <f>E136-SUM(E137:E145)</f>
        <v>41603</v>
      </c>
      <c r="F146" s="262">
        <f>F136-SUM(F137:F145)</f>
        <v>44199</v>
      </c>
      <c r="G146" s="268">
        <f t="shared" si="12"/>
        <v>6.2399346200995076E-2</v>
      </c>
      <c r="H146" s="275">
        <f t="shared" si="13"/>
        <v>2596</v>
      </c>
      <c r="I146" s="270">
        <f t="shared" si="14"/>
        <v>0.10307818960752441</v>
      </c>
      <c r="J146" s="262">
        <f>J136-SUM(J137:J145)</f>
        <v>37836</v>
      </c>
      <c r="K146" s="270">
        <f t="shared" si="14"/>
        <v>0.46498298405874977</v>
      </c>
      <c r="L146" s="270">
        <f t="shared" si="15"/>
        <v>-0.14396253308898388</v>
      </c>
      <c r="M146" s="269">
        <f t="shared" si="16"/>
        <v>-6363</v>
      </c>
      <c r="N146" s="268">
        <f t="shared" si="17"/>
        <v>1.592039460163047</v>
      </c>
      <c r="O146" s="262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184</v>
      </c>
    </row>
    <row r="148" spans="2:31" s="4" customFormat="1" x14ac:dyDescent="0.25">
      <c r="B148" s="170" t="s">
        <v>185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75D3-EC3D-4C69-96D1-ABE8AE620B1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316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208</v>
      </c>
      <c r="D6" s="303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29188</v>
      </c>
      <c r="D8" s="118">
        <f t="shared" ref="D8:D21" si="0">C8/C9-1</f>
        <v>-8.838778187269658E-2</v>
      </c>
    </row>
    <row r="9" spans="1:5" x14ac:dyDescent="0.25">
      <c r="A9" s="1"/>
      <c r="B9" s="116">
        <v>2023</v>
      </c>
      <c r="C9" s="117">
        <v>32018</v>
      </c>
      <c r="D9" s="118">
        <f t="shared" si="0"/>
        <v>0.10175148824885594</v>
      </c>
    </row>
    <row r="10" spans="1:5" x14ac:dyDescent="0.25">
      <c r="A10" s="1"/>
      <c r="B10" s="116">
        <v>2022</v>
      </c>
      <c r="C10" s="117">
        <v>29061</v>
      </c>
      <c r="D10" s="118">
        <f t="shared" si="0"/>
        <v>-0.35728503184713378</v>
      </c>
    </row>
    <row r="11" spans="1:5" x14ac:dyDescent="0.25">
      <c r="A11" s="1"/>
      <c r="B11" s="116">
        <v>2021</v>
      </c>
      <c r="C11" s="117">
        <v>45216</v>
      </c>
      <c r="D11" s="118">
        <f t="shared" si="0"/>
        <v>0.68471254517679503</v>
      </c>
    </row>
    <row r="12" spans="1:5" x14ac:dyDescent="0.25">
      <c r="A12" s="1" t="s">
        <v>74</v>
      </c>
      <c r="B12" s="116">
        <v>2020</v>
      </c>
      <c r="C12" s="117">
        <v>26839</v>
      </c>
      <c r="D12" s="118">
        <f t="shared" si="0"/>
        <v>-0.41112842003642192</v>
      </c>
    </row>
    <row r="13" spans="1:5" x14ac:dyDescent="0.25">
      <c r="A13" s="1" t="s">
        <v>76</v>
      </c>
      <c r="B13" s="116">
        <v>2019</v>
      </c>
      <c r="C13" s="117">
        <v>45577</v>
      </c>
      <c r="D13" s="118">
        <f t="shared" si="0"/>
        <v>-0.12297952586206895</v>
      </c>
    </row>
    <row r="14" spans="1:5" x14ac:dyDescent="0.25">
      <c r="A14" s="1" t="s">
        <v>78</v>
      </c>
      <c r="B14" s="116">
        <v>2018</v>
      </c>
      <c r="C14" s="117">
        <v>51968</v>
      </c>
      <c r="D14" s="118">
        <f t="shared" si="0"/>
        <v>0.26233968130586871</v>
      </c>
    </row>
    <row r="15" spans="1:5" x14ac:dyDescent="0.25">
      <c r="A15" s="1" t="s">
        <v>80</v>
      </c>
      <c r="B15" s="116">
        <v>2017</v>
      </c>
      <c r="C15" s="117">
        <v>41168</v>
      </c>
      <c r="D15" s="118">
        <f t="shared" si="0"/>
        <v>1.1424219345011366E-2</v>
      </c>
    </row>
    <row r="16" spans="1:5" x14ac:dyDescent="0.25">
      <c r="A16" s="1" t="s">
        <v>82</v>
      </c>
      <c r="B16" s="116">
        <v>2016</v>
      </c>
      <c r="C16" s="117">
        <v>40703</v>
      </c>
      <c r="D16" s="118">
        <f>C16/C17-1</f>
        <v>-7.3165378143063009E-3</v>
      </c>
    </row>
    <row r="17" spans="1:4" x14ac:dyDescent="0.25">
      <c r="A17" s="1" t="s">
        <v>84</v>
      </c>
      <c r="B17" s="116">
        <v>2015</v>
      </c>
      <c r="C17" s="117">
        <v>41003</v>
      </c>
      <c r="D17" s="118">
        <f t="shared" si="0"/>
        <v>-0.11377439643806597</v>
      </c>
    </row>
    <row r="18" spans="1:4" x14ac:dyDescent="0.25">
      <c r="A18" s="1" t="s">
        <v>86</v>
      </c>
      <c r="B18" s="116">
        <v>2014</v>
      </c>
      <c r="C18" s="117">
        <v>46267</v>
      </c>
      <c r="D18" s="118">
        <f t="shared" si="0"/>
        <v>0.20732216481394494</v>
      </c>
    </row>
    <row r="19" spans="1:4" x14ac:dyDescent="0.25">
      <c r="A19" s="1" t="s">
        <v>88</v>
      </c>
      <c r="B19" s="116">
        <v>2013</v>
      </c>
      <c r="C19" s="117">
        <v>38322</v>
      </c>
      <c r="D19" s="118">
        <f t="shared" si="0"/>
        <v>-7.4459606327738181E-2</v>
      </c>
    </row>
    <row r="20" spans="1:4" x14ac:dyDescent="0.25">
      <c r="A20" s="1" t="s">
        <v>90</v>
      </c>
      <c r="B20" s="116">
        <v>2012</v>
      </c>
      <c r="C20" s="117">
        <v>41405</v>
      </c>
      <c r="D20" s="118">
        <f>C20/C21-1</f>
        <v>9.1270887143534818E-2</v>
      </c>
    </row>
    <row r="21" spans="1:4" x14ac:dyDescent="0.25">
      <c r="A21" s="1" t="s">
        <v>92</v>
      </c>
      <c r="B21" s="116">
        <v>2011</v>
      </c>
      <c r="C21" s="117">
        <v>37942</v>
      </c>
      <c r="D21" s="118">
        <f t="shared" si="0"/>
        <v>-0.2925624149311058</v>
      </c>
    </row>
    <row r="22" spans="1:4" x14ac:dyDescent="0.25">
      <c r="A22" s="1" t="s">
        <v>94</v>
      </c>
      <c r="B22" s="116">
        <v>2010</v>
      </c>
      <c r="C22" s="117">
        <v>53633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7D71E-5633-4BD6-819D-B3F6C6CDD97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317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209</v>
      </c>
      <c r="D6" s="303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10812</v>
      </c>
      <c r="D8" s="118">
        <f t="shared" ref="D8:D21" si="0">C8/C9-1</f>
        <v>-4.1489361702127692E-2</v>
      </c>
    </row>
    <row r="9" spans="1:5" x14ac:dyDescent="0.25">
      <c r="A9" s="1"/>
      <c r="B9" s="116">
        <v>2023</v>
      </c>
      <c r="C9" s="117">
        <v>11280</v>
      </c>
      <c r="D9" s="118">
        <f t="shared" si="0"/>
        <v>0.23711340206185572</v>
      </c>
    </row>
    <row r="10" spans="1:5" x14ac:dyDescent="0.25">
      <c r="A10" s="1"/>
      <c r="B10" s="116">
        <v>2022</v>
      </c>
      <c r="C10" s="117">
        <v>9118</v>
      </c>
      <c r="D10" s="118">
        <f t="shared" si="0"/>
        <v>-0.17267035659196084</v>
      </c>
    </row>
    <row r="11" spans="1:5" x14ac:dyDescent="0.25">
      <c r="A11" s="1"/>
      <c r="B11" s="116">
        <v>2021</v>
      </c>
      <c r="C11" s="117">
        <v>11021</v>
      </c>
      <c r="D11" s="118">
        <f t="shared" si="0"/>
        <v>0.6252765078896918</v>
      </c>
    </row>
    <row r="12" spans="1:5" x14ac:dyDescent="0.25">
      <c r="A12" s="1" t="s">
        <v>74</v>
      </c>
      <c r="B12" s="116">
        <v>2020</v>
      </c>
      <c r="C12" s="117">
        <v>6781</v>
      </c>
      <c r="D12" s="118">
        <f t="shared" si="0"/>
        <v>-0.6722096002320298</v>
      </c>
    </row>
    <row r="13" spans="1:5" x14ac:dyDescent="0.25">
      <c r="A13" s="1" t="s">
        <v>76</v>
      </c>
      <c r="B13" s="116">
        <v>2019</v>
      </c>
      <c r="C13" s="117">
        <v>20687</v>
      </c>
      <c r="D13" s="118">
        <f t="shared" si="0"/>
        <v>0.35625778535370101</v>
      </c>
    </row>
    <row r="14" spans="1:5" x14ac:dyDescent="0.25">
      <c r="A14" s="1" t="s">
        <v>78</v>
      </c>
      <c r="B14" s="116">
        <v>2018</v>
      </c>
      <c r="C14" s="117">
        <v>15253</v>
      </c>
      <c r="D14" s="118">
        <f t="shared" si="0"/>
        <v>0.23656262667207129</v>
      </c>
    </row>
    <row r="15" spans="1:5" x14ac:dyDescent="0.25">
      <c r="A15" s="1" t="s">
        <v>80</v>
      </c>
      <c r="B15" s="116">
        <v>2017</v>
      </c>
      <c r="C15" s="117">
        <v>12335</v>
      </c>
      <c r="D15" s="118">
        <f>C15/C16-1</f>
        <v>0.10946213347724409</v>
      </c>
    </row>
    <row r="16" spans="1:5" x14ac:dyDescent="0.25">
      <c r="A16" s="1" t="s">
        <v>82</v>
      </c>
      <c r="B16" s="116">
        <v>2016</v>
      </c>
      <c r="C16" s="117">
        <v>11118</v>
      </c>
      <c r="D16" s="118">
        <f>C16/C17-1</f>
        <v>4.081632653061229E-2</v>
      </c>
    </row>
    <row r="17" spans="1:4" x14ac:dyDescent="0.25">
      <c r="A17" s="1" t="s">
        <v>84</v>
      </c>
      <c r="B17" s="116">
        <v>2015</v>
      </c>
      <c r="C17" s="117">
        <v>10682</v>
      </c>
      <c r="D17" s="118">
        <f t="shared" si="0"/>
        <v>-0.18638129332013098</v>
      </c>
    </row>
    <row r="18" spans="1:4" x14ac:dyDescent="0.25">
      <c r="A18" s="1" t="s">
        <v>86</v>
      </c>
      <c r="B18" s="116">
        <v>2014</v>
      </c>
      <c r="C18" s="117">
        <v>13129</v>
      </c>
      <c r="D18" s="118">
        <f t="shared" si="0"/>
        <v>0.17770003588087557</v>
      </c>
    </row>
    <row r="19" spans="1:4" x14ac:dyDescent="0.25">
      <c r="A19" s="1" t="s">
        <v>88</v>
      </c>
      <c r="B19" s="116">
        <v>2013</v>
      </c>
      <c r="C19" s="117">
        <v>11148</v>
      </c>
      <c r="D19" s="118">
        <f t="shared" si="0"/>
        <v>-0.50822709426970758</v>
      </c>
    </row>
    <row r="20" spans="1:4" x14ac:dyDescent="0.25">
      <c r="A20" s="1" t="s">
        <v>90</v>
      </c>
      <c r="B20" s="116">
        <v>2012</v>
      </c>
      <c r="C20" s="117">
        <v>22669</v>
      </c>
      <c r="D20" s="118">
        <f>C20/C21-1</f>
        <v>0.75919602669563857</v>
      </c>
    </row>
    <row r="21" spans="1:4" x14ac:dyDescent="0.25">
      <c r="A21" s="1" t="s">
        <v>92</v>
      </c>
      <c r="B21" s="116">
        <v>2011</v>
      </c>
      <c r="C21" s="117">
        <v>12886</v>
      </c>
      <c r="D21" s="118">
        <f t="shared" si="0"/>
        <v>0.97244757385580893</v>
      </c>
    </row>
    <row r="22" spans="1:4" x14ac:dyDescent="0.25">
      <c r="A22" s="1" t="s">
        <v>94</v>
      </c>
      <c r="B22" s="116">
        <v>2010</v>
      </c>
      <c r="C22" s="117">
        <v>6533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FDF86-7D99-4D66-8C2A-C4E2C1EBDD5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318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210</v>
      </c>
      <c r="D6" s="303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18376</v>
      </c>
      <c r="D8" s="118">
        <f t="shared" ref="D8:D21" si="0">C8/C9-1</f>
        <v>-0.1138971935577201</v>
      </c>
    </row>
    <row r="9" spans="1:5" x14ac:dyDescent="0.25">
      <c r="A9" s="1"/>
      <c r="B9" s="116">
        <v>2023</v>
      </c>
      <c r="C9" s="117">
        <v>20738</v>
      </c>
      <c r="D9" s="118">
        <f t="shared" si="0"/>
        <v>3.9863611292182632E-2</v>
      </c>
    </row>
    <row r="10" spans="1:5" x14ac:dyDescent="0.25">
      <c r="A10" s="1"/>
      <c r="B10" s="116">
        <v>2022</v>
      </c>
      <c r="C10" s="117">
        <v>19943</v>
      </c>
      <c r="D10" s="118">
        <f t="shared" si="0"/>
        <v>-0.41678607983623339</v>
      </c>
    </row>
    <row r="11" spans="1:5" x14ac:dyDescent="0.25">
      <c r="A11" s="1"/>
      <c r="B11" s="116">
        <v>2021</v>
      </c>
      <c r="C11" s="117">
        <v>34195</v>
      </c>
      <c r="D11" s="118">
        <f t="shared" si="0"/>
        <v>0.70480606241898491</v>
      </c>
    </row>
    <row r="12" spans="1:5" x14ac:dyDescent="0.25">
      <c r="A12" s="1" t="s">
        <v>74</v>
      </c>
      <c r="B12" s="116">
        <v>2020</v>
      </c>
      <c r="C12" s="117">
        <v>20058</v>
      </c>
      <c r="D12" s="118">
        <f t="shared" si="0"/>
        <v>-0.1941341904379269</v>
      </c>
    </row>
    <row r="13" spans="1:5" x14ac:dyDescent="0.25">
      <c r="A13" s="1" t="s">
        <v>76</v>
      </c>
      <c r="B13" s="116">
        <v>2019</v>
      </c>
      <c r="C13" s="117">
        <v>24890</v>
      </c>
      <c r="D13" s="118">
        <f t="shared" si="0"/>
        <v>-0.32207544600299609</v>
      </c>
    </row>
    <row r="14" spans="1:5" x14ac:dyDescent="0.25">
      <c r="A14" s="1" t="s">
        <v>78</v>
      </c>
      <c r="B14" s="116">
        <v>2018</v>
      </c>
      <c r="C14" s="117">
        <v>36715</v>
      </c>
      <c r="D14" s="118">
        <f t="shared" si="0"/>
        <v>0.27336732216557413</v>
      </c>
    </row>
    <row r="15" spans="1:5" x14ac:dyDescent="0.25">
      <c r="A15" s="1" t="s">
        <v>80</v>
      </c>
      <c r="B15" s="116">
        <v>2017</v>
      </c>
      <c r="C15" s="117">
        <v>28833</v>
      </c>
      <c r="D15" s="118">
        <f>C15/C16-1</f>
        <v>-2.5418286293729886E-2</v>
      </c>
    </row>
    <row r="16" spans="1:5" x14ac:dyDescent="0.25">
      <c r="A16" s="1" t="s">
        <v>82</v>
      </c>
      <c r="B16" s="116">
        <v>2016</v>
      </c>
      <c r="C16" s="117">
        <v>29585</v>
      </c>
      <c r="D16" s="118">
        <f>C16/C17-1</f>
        <v>-2.4273605751789162E-2</v>
      </c>
    </row>
    <row r="17" spans="1:4" x14ac:dyDescent="0.25">
      <c r="A17" s="1" t="s">
        <v>84</v>
      </c>
      <c r="B17" s="116">
        <v>2015</v>
      </c>
      <c r="C17" s="117">
        <v>30321</v>
      </c>
      <c r="D17" s="118">
        <f t="shared" si="0"/>
        <v>-8.5008147745790352E-2</v>
      </c>
    </row>
    <row r="18" spans="1:4" x14ac:dyDescent="0.25">
      <c r="A18" s="1" t="s">
        <v>86</v>
      </c>
      <c r="B18" s="116">
        <v>2014</v>
      </c>
      <c r="C18" s="117">
        <v>33138</v>
      </c>
      <c r="D18" s="118">
        <f t="shared" si="0"/>
        <v>0.21947449768160743</v>
      </c>
    </row>
    <row r="19" spans="1:4" x14ac:dyDescent="0.25">
      <c r="A19" s="1" t="s">
        <v>88</v>
      </c>
      <c r="B19" s="116">
        <v>2013</v>
      </c>
      <c r="C19" s="117">
        <v>27174</v>
      </c>
      <c r="D19" s="118">
        <f t="shared" si="0"/>
        <v>0.45036293766011948</v>
      </c>
    </row>
    <row r="20" spans="1:4" x14ac:dyDescent="0.25">
      <c r="A20" s="1" t="s">
        <v>90</v>
      </c>
      <c r="B20" s="116">
        <v>2012</v>
      </c>
      <c r="C20" s="117">
        <v>18736</v>
      </c>
      <c r="D20" s="118">
        <f>C20/C21-1</f>
        <v>-0.2522349936143039</v>
      </c>
    </row>
    <row r="21" spans="1:4" x14ac:dyDescent="0.25">
      <c r="A21" s="1" t="s">
        <v>92</v>
      </c>
      <c r="B21" s="116">
        <v>2011</v>
      </c>
      <c r="C21" s="117">
        <v>25056</v>
      </c>
      <c r="D21" s="118">
        <f t="shared" si="0"/>
        <v>-0.46802547770700642</v>
      </c>
    </row>
    <row r="22" spans="1:4" x14ac:dyDescent="0.25">
      <c r="A22" s="1" t="s">
        <v>94</v>
      </c>
      <c r="B22" s="116">
        <v>2010</v>
      </c>
      <c r="C22" s="117">
        <v>47100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6F64-AAB5-4273-AB0B-C1B11EF41C4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0" t="s">
        <v>60</v>
      </c>
      <c r="D5" s="300"/>
      <c r="E5" s="300"/>
      <c r="F5" s="300"/>
      <c r="G5" s="300"/>
      <c r="H5" s="300"/>
      <c r="I5" s="88"/>
      <c r="J5" s="88"/>
      <c r="K5" s="88"/>
      <c r="L5" s="88"/>
      <c r="M5" s="89"/>
      <c r="N5" s="301" t="s">
        <v>61</v>
      </c>
      <c r="O5" s="301"/>
      <c r="P5" s="301"/>
      <c r="Q5" s="301"/>
      <c r="R5" s="301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54</v>
      </c>
      <c r="C17" s="101">
        <v>6890</v>
      </c>
      <c r="D17" s="101">
        <v>3786</v>
      </c>
      <c r="E17" s="101">
        <v>4393</v>
      </c>
      <c r="F17" s="101">
        <v>6413</v>
      </c>
      <c r="G17" s="101">
        <v>6356</v>
      </c>
      <c r="H17" s="101">
        <v>6429</v>
      </c>
      <c r="I17" s="102">
        <f t="shared" si="0"/>
        <v>1.1485210824417891E-2</v>
      </c>
      <c r="J17" s="102">
        <f t="shared" si="1"/>
        <v>0.69809825673534065</v>
      </c>
      <c r="K17" s="101">
        <f t="shared" si="2"/>
        <v>73</v>
      </c>
      <c r="L17" s="101">
        <f t="shared" si="3"/>
        <v>2643</v>
      </c>
      <c r="M17" s="95">
        <f>H17/H17</f>
        <v>1</v>
      </c>
      <c r="N17" s="101">
        <v>3065</v>
      </c>
      <c r="O17" s="101">
        <v>6412</v>
      </c>
      <c r="P17" s="101">
        <v>6177</v>
      </c>
      <c r="Q17" s="101">
        <v>6415</v>
      </c>
      <c r="R17" s="101">
        <v>6497</v>
      </c>
      <c r="S17" s="102">
        <f t="shared" si="4"/>
        <v>1.278254091971931E-2</v>
      </c>
      <c r="T17" s="102">
        <f t="shared" si="5"/>
        <v>1.1197389885807505</v>
      </c>
      <c r="U17" s="101">
        <f t="shared" si="6"/>
        <v>82</v>
      </c>
      <c r="V17" s="101">
        <f t="shared" si="7"/>
        <v>3432</v>
      </c>
      <c r="W17" s="95">
        <f>R17/R17</f>
        <v>1</v>
      </c>
    </row>
    <row r="18" spans="2:23" x14ac:dyDescent="0.25">
      <c r="B18" s="96" t="s">
        <v>62</v>
      </c>
      <c r="C18" s="97">
        <v>4440</v>
      </c>
      <c r="D18" s="97">
        <v>2472</v>
      </c>
      <c r="E18" s="97">
        <v>2822</v>
      </c>
      <c r="F18" s="97">
        <v>4753</v>
      </c>
      <c r="G18" s="97">
        <v>4696</v>
      </c>
      <c r="H18" s="97">
        <v>4755</v>
      </c>
      <c r="I18" s="98">
        <f t="shared" si="0"/>
        <v>1.2563884156729044E-2</v>
      </c>
      <c r="J18" s="98">
        <f t="shared" si="1"/>
        <v>0.92354368932038833</v>
      </c>
      <c r="K18" s="97">
        <f t="shared" si="2"/>
        <v>59</v>
      </c>
      <c r="L18" s="97">
        <f t="shared" si="3"/>
        <v>2283</v>
      </c>
      <c r="M18" s="98">
        <f>H18/H17</f>
        <v>0.73961735884274382</v>
      </c>
      <c r="N18" s="97">
        <v>1583</v>
      </c>
      <c r="O18" s="97">
        <v>4752</v>
      </c>
      <c r="P18" s="97">
        <v>4517</v>
      </c>
      <c r="Q18" s="97">
        <v>4755</v>
      </c>
      <c r="R18" s="97">
        <v>4755</v>
      </c>
      <c r="S18" s="98">
        <f t="shared" si="4"/>
        <v>0</v>
      </c>
      <c r="T18" s="98">
        <f t="shared" si="5"/>
        <v>2.003790271636134</v>
      </c>
      <c r="U18" s="97">
        <f t="shared" si="6"/>
        <v>0</v>
      </c>
      <c r="V18" s="97">
        <f t="shared" si="7"/>
        <v>3172</v>
      </c>
      <c r="W18" s="98">
        <f>R18/R17</f>
        <v>0.73187625057718952</v>
      </c>
    </row>
    <row r="19" spans="2:23" x14ac:dyDescent="0.25">
      <c r="B19" s="99" t="s">
        <v>63</v>
      </c>
      <c r="C19" s="53">
        <v>3379</v>
      </c>
      <c r="D19" s="53">
        <v>0</v>
      </c>
      <c r="E19" s="53">
        <v>2173</v>
      </c>
      <c r="F19" s="53">
        <v>3692</v>
      </c>
      <c r="G19" s="53">
        <v>3635</v>
      </c>
      <c r="H19" s="53">
        <v>3694</v>
      </c>
      <c r="I19" s="100">
        <f t="shared" si="0"/>
        <v>1.6231086657496618E-2</v>
      </c>
      <c r="J19" s="100" t="str">
        <f t="shared" si="1"/>
        <v>-</v>
      </c>
      <c r="K19" s="53">
        <f t="shared" si="2"/>
        <v>59</v>
      </c>
      <c r="L19" s="53">
        <f t="shared" si="3"/>
        <v>3694</v>
      </c>
      <c r="M19" s="100">
        <f>H19/H17</f>
        <v>0.57458391662778041</v>
      </c>
      <c r="N19" s="53">
        <v>0</v>
      </c>
      <c r="O19" s="53">
        <v>3691</v>
      </c>
      <c r="P19" s="53">
        <v>3456</v>
      </c>
      <c r="Q19" s="53">
        <v>3694</v>
      </c>
      <c r="R19" s="53">
        <v>3694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3694</v>
      </c>
      <c r="W19" s="100">
        <f>R19/R17</f>
        <v>0.56857010928120666</v>
      </c>
    </row>
    <row r="20" spans="2:23" x14ac:dyDescent="0.25">
      <c r="B20" s="99" t="s">
        <v>64</v>
      </c>
      <c r="C20" s="53">
        <v>1061</v>
      </c>
      <c r="D20" s="53">
        <v>0</v>
      </c>
      <c r="E20" s="53">
        <v>649</v>
      </c>
      <c r="F20" s="53">
        <v>1061</v>
      </c>
      <c r="G20" s="53">
        <v>1061</v>
      </c>
      <c r="H20" s="53">
        <v>1061</v>
      </c>
      <c r="I20" s="100">
        <f t="shared" si="0"/>
        <v>0</v>
      </c>
      <c r="J20" s="100" t="str">
        <f t="shared" si="1"/>
        <v>-</v>
      </c>
      <c r="K20" s="53">
        <f t="shared" si="2"/>
        <v>0</v>
      </c>
      <c r="L20" s="53">
        <f t="shared" si="3"/>
        <v>1061</v>
      </c>
      <c r="M20" s="100">
        <f>H20/H17</f>
        <v>0.16503344221496344</v>
      </c>
      <c r="N20" s="53">
        <v>0</v>
      </c>
      <c r="O20" s="53">
        <v>1061</v>
      </c>
      <c r="P20" s="53">
        <v>1061</v>
      </c>
      <c r="Q20" s="53">
        <v>1061</v>
      </c>
      <c r="R20" s="53">
        <v>1061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1061</v>
      </c>
      <c r="W20" s="100">
        <f>R20/R17</f>
        <v>0.16330614129598275</v>
      </c>
    </row>
    <row r="21" spans="2:23" x14ac:dyDescent="0.25">
      <c r="B21" s="96" t="s">
        <v>65</v>
      </c>
      <c r="C21" s="97">
        <v>2450</v>
      </c>
      <c r="D21" s="97">
        <v>1314</v>
      </c>
      <c r="E21" s="97">
        <v>1571</v>
      </c>
      <c r="F21" s="97">
        <v>1660</v>
      </c>
      <c r="G21" s="97">
        <v>1660</v>
      </c>
      <c r="H21" s="97">
        <v>1674</v>
      </c>
      <c r="I21" s="98">
        <f t="shared" si="0"/>
        <v>8.4337349397589634E-3</v>
      </c>
      <c r="J21" s="98">
        <f t="shared" si="1"/>
        <v>0.27397260273972601</v>
      </c>
      <c r="K21" s="97">
        <f t="shared" si="2"/>
        <v>14</v>
      </c>
      <c r="L21" s="97">
        <f t="shared" si="3"/>
        <v>360</v>
      </c>
      <c r="M21" s="98">
        <f>H21/H17</f>
        <v>0.26038264115725618</v>
      </c>
      <c r="N21" s="97">
        <v>1482</v>
      </c>
      <c r="O21" s="97">
        <v>1660</v>
      </c>
      <c r="P21" s="97">
        <v>1660</v>
      </c>
      <c r="Q21" s="97">
        <v>1660</v>
      </c>
      <c r="R21" s="97">
        <v>1742</v>
      </c>
      <c r="S21" s="98">
        <f t="shared" si="4"/>
        <v>4.9397590361445864E-2</v>
      </c>
      <c r="T21" s="98">
        <f t="shared" si="5"/>
        <v>0.17543859649122817</v>
      </c>
      <c r="U21" s="97">
        <f t="shared" si="6"/>
        <v>82</v>
      </c>
      <c r="V21" s="97">
        <f t="shared" si="7"/>
        <v>260</v>
      </c>
      <c r="W21" s="98">
        <f>R21/R17</f>
        <v>0.26812374942281053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61DF0-205E-448A-B3B9-E55EB30B9188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0" t="s">
        <v>66</v>
      </c>
      <c r="D5" s="300"/>
      <c r="E5" s="300"/>
      <c r="F5" s="300"/>
      <c r="G5" s="300"/>
      <c r="H5" s="300"/>
      <c r="I5" s="88"/>
      <c r="J5" s="88"/>
      <c r="K5" s="89"/>
      <c r="L5" s="301" t="s">
        <v>67</v>
      </c>
      <c r="M5" s="301"/>
      <c r="N5" s="301"/>
      <c r="O5" s="301"/>
      <c r="P5" s="301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54</v>
      </c>
      <c r="C17" s="101">
        <v>19</v>
      </c>
      <c r="D17" s="101">
        <v>9</v>
      </c>
      <c r="E17" s="101">
        <v>11</v>
      </c>
      <c r="F17" s="101">
        <v>14</v>
      </c>
      <c r="G17" s="101">
        <v>14</v>
      </c>
      <c r="H17" s="101">
        <v>14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9</v>
      </c>
      <c r="M17" s="101">
        <v>14</v>
      </c>
      <c r="N17" s="101">
        <v>13</v>
      </c>
      <c r="O17" s="101">
        <v>14</v>
      </c>
      <c r="P17" s="101">
        <v>15</v>
      </c>
      <c r="Q17" s="102">
        <f t="shared" si="0"/>
        <v>7.1428571428571397E-2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4</v>
      </c>
      <c r="E18" s="97">
        <v>5</v>
      </c>
      <c r="F18" s="97">
        <v>8</v>
      </c>
      <c r="G18" s="97">
        <v>8</v>
      </c>
      <c r="H18" s="97">
        <v>8</v>
      </c>
      <c r="I18" s="98">
        <f t="shared" si="2"/>
        <v>0</v>
      </c>
      <c r="J18" s="97">
        <f t="shared" si="3"/>
        <v>0</v>
      </c>
      <c r="K18" s="98">
        <f>H18/H17</f>
        <v>0.5714285714285714</v>
      </c>
      <c r="L18" s="97">
        <v>4</v>
      </c>
      <c r="M18" s="97">
        <v>8</v>
      </c>
      <c r="N18" s="97">
        <v>7</v>
      </c>
      <c r="O18" s="97">
        <v>8</v>
      </c>
      <c r="P18" s="97">
        <v>8</v>
      </c>
      <c r="Q18" s="98">
        <f t="shared" si="0"/>
        <v>0</v>
      </c>
      <c r="R18" s="97">
        <f t="shared" si="1"/>
        <v>0</v>
      </c>
      <c r="S18" s="98">
        <f>P18/P17</f>
        <v>0.53333333333333333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4</v>
      </c>
      <c r="F19" s="53">
        <v>6</v>
      </c>
      <c r="G19" s="53">
        <v>6</v>
      </c>
      <c r="H19" s="53">
        <v>6</v>
      </c>
      <c r="I19" s="100">
        <f t="shared" si="2"/>
        <v>0</v>
      </c>
      <c r="J19" s="53">
        <f t="shared" si="3"/>
        <v>0</v>
      </c>
      <c r="K19" s="100">
        <f>H19/H17</f>
        <v>0.42857142857142855</v>
      </c>
      <c r="L19" s="53">
        <v>0</v>
      </c>
      <c r="M19" s="53">
        <v>6</v>
      </c>
      <c r="N19" s="53">
        <v>5</v>
      </c>
      <c r="O19" s="53">
        <v>6</v>
      </c>
      <c r="P19" s="53">
        <v>6</v>
      </c>
      <c r="Q19" s="100">
        <f t="shared" si="0"/>
        <v>0</v>
      </c>
      <c r="R19" s="53">
        <f t="shared" si="1"/>
        <v>0</v>
      </c>
      <c r="S19" s="100">
        <f>P19/P17</f>
        <v>0.4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2</v>
      </c>
      <c r="F20" s="53">
        <v>2</v>
      </c>
      <c r="G20" s="53">
        <v>2</v>
      </c>
      <c r="H20" s="53">
        <v>2</v>
      </c>
      <c r="I20" s="100">
        <f t="shared" si="2"/>
        <v>0</v>
      </c>
      <c r="J20" s="53">
        <f t="shared" si="3"/>
        <v>0</v>
      </c>
      <c r="K20" s="100">
        <f>H20/H17</f>
        <v>0.14285714285714285</v>
      </c>
      <c r="L20" s="53">
        <v>0</v>
      </c>
      <c r="M20" s="53">
        <v>2</v>
      </c>
      <c r="N20" s="53">
        <v>2</v>
      </c>
      <c r="O20" s="53">
        <v>2</v>
      </c>
      <c r="P20" s="53">
        <v>2</v>
      </c>
      <c r="Q20" s="100">
        <f t="shared" si="0"/>
        <v>0</v>
      </c>
      <c r="R20" s="53">
        <f t="shared" si="1"/>
        <v>0</v>
      </c>
      <c r="S20" s="100">
        <f>P20/P17</f>
        <v>0.13333333333333333</v>
      </c>
    </row>
    <row r="21" spans="2:19" x14ac:dyDescent="0.25">
      <c r="B21" s="96" t="s">
        <v>65</v>
      </c>
      <c r="C21" s="97">
        <v>12</v>
      </c>
      <c r="D21" s="97">
        <v>5</v>
      </c>
      <c r="E21" s="97">
        <v>6</v>
      </c>
      <c r="F21" s="97">
        <v>6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0.42857142857142855</v>
      </c>
      <c r="L21" s="97">
        <v>5</v>
      </c>
      <c r="M21" s="97">
        <v>6</v>
      </c>
      <c r="N21" s="97">
        <v>6</v>
      </c>
      <c r="O21" s="97">
        <v>6</v>
      </c>
      <c r="P21" s="97">
        <v>7</v>
      </c>
      <c r="Q21" s="98">
        <f t="shared" si="0"/>
        <v>0.16666666666666674</v>
      </c>
      <c r="R21" s="97">
        <f t="shared" si="1"/>
        <v>1</v>
      </c>
      <c r="S21" s="98">
        <f>P21/P17</f>
        <v>0.46666666666666667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CFF24-29B8-48D4-B583-78A83D47FD8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8E471-E316-43C5-ABC3-0840E9FBF5A0}">
  <sheetPr>
    <tabColor theme="7" tint="0.79998168889431442"/>
  </sheetPr>
  <dimension ref="A4:O29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236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",RIGHT(E7,2),"/",RIGHT(E7-1,2))</f>
        <v>var 21/20</v>
      </c>
      <c r="G8" s="115" t="s">
        <v>71</v>
      </c>
      <c r="H8" s="114" t="str">
        <f>CONCATENATE("var ",RIGHT(G7,2),"/",RIGHT(G7-1,2))</f>
        <v>var 22/21</v>
      </c>
      <c r="I8" s="115" t="s">
        <v>71</v>
      </c>
      <c r="J8" s="114" t="str">
        <f>CONCATENATE("var ",RIGHT(I7,2),"/",RIGHT(I7-1,2))</f>
        <v>var 23/22</v>
      </c>
      <c r="K8" s="115" t="s">
        <v>71</v>
      </c>
      <c r="L8" s="114" t="str">
        <f>CONCATENATE("var ",RIGHT(K7,2),"/",RIGHT(K7-1,2))</f>
        <v>var 24/23</v>
      </c>
      <c r="M8" s="115" t="s">
        <v>71</v>
      </c>
      <c r="N8" s="114" t="str">
        <f>CONCATENATE("var ",RIGHT(M7,2),"/",RIGHT(M7-1,2))</f>
        <v>var 25/24</v>
      </c>
    </row>
    <row r="9" spans="1:15" x14ac:dyDescent="0.25">
      <c r="A9" s="1" t="s">
        <v>72</v>
      </c>
      <c r="B9" s="116" t="s">
        <v>73</v>
      </c>
      <c r="C9" s="117">
        <v>21031</v>
      </c>
      <c r="D9" s="118">
        <v>6.5400202634245286E-2</v>
      </c>
      <c r="E9" s="117">
        <v>6223</v>
      </c>
      <c r="F9" s="118">
        <f t="shared" ref="F9:L21" si="0">IFERROR(E9/C9-1,"-")</f>
        <v>-0.70410346631163523</v>
      </c>
      <c r="G9" s="117">
        <v>15598</v>
      </c>
      <c r="H9" s="118">
        <f>IFERROR(G9/E9-1,"-")</f>
        <v>1.5065081150570463</v>
      </c>
      <c r="I9" s="117">
        <v>22490</v>
      </c>
      <c r="J9" s="118">
        <f t="shared" si="0"/>
        <v>0.44185151942556744</v>
      </c>
      <c r="K9" s="117">
        <v>22650</v>
      </c>
      <c r="L9" s="118">
        <f t="shared" si="0"/>
        <v>7.1142730102267127E-3</v>
      </c>
      <c r="M9" s="117">
        <v>22528</v>
      </c>
      <c r="N9" s="118">
        <f t="shared" ref="N9:N14" si="1">IFERROR(M9/K9-1,"-")</f>
        <v>-5.3863134657836653E-3</v>
      </c>
    </row>
    <row r="10" spans="1:15" x14ac:dyDescent="0.25">
      <c r="A10" s="1" t="s">
        <v>74</v>
      </c>
      <c r="B10" s="116" t="s">
        <v>75</v>
      </c>
      <c r="C10" s="117">
        <v>22403</v>
      </c>
      <c r="D10" s="118">
        <v>0.16542683244030587</v>
      </c>
      <c r="E10" s="117">
        <v>5135</v>
      </c>
      <c r="F10" s="118">
        <f t="shared" si="0"/>
        <v>-0.7707896263893228</v>
      </c>
      <c r="G10" s="117">
        <v>21666</v>
      </c>
      <c r="H10" s="118">
        <f t="shared" si="0"/>
        <v>3.2192794547224928</v>
      </c>
      <c r="I10" s="117">
        <v>23086</v>
      </c>
      <c r="J10" s="118">
        <f t="shared" si="0"/>
        <v>6.5540478168559124E-2</v>
      </c>
      <c r="K10" s="117">
        <v>23921</v>
      </c>
      <c r="L10" s="118">
        <f t="shared" si="0"/>
        <v>3.6169106817985019E-2</v>
      </c>
      <c r="M10" s="117">
        <v>23285</v>
      </c>
      <c r="N10" s="118">
        <f t="shared" si="1"/>
        <v>-2.6587517244262338E-2</v>
      </c>
    </row>
    <row r="11" spans="1:15" x14ac:dyDescent="0.25">
      <c r="A11" s="1" t="s">
        <v>76</v>
      </c>
      <c r="B11" s="116" t="s">
        <v>77</v>
      </c>
      <c r="C11" s="117">
        <v>8865</v>
      </c>
      <c r="D11" s="118">
        <v>-0.59655031174623407</v>
      </c>
      <c r="E11" s="117">
        <v>5413</v>
      </c>
      <c r="F11" s="118">
        <f t="shared" si="0"/>
        <v>-0.38939650310208684</v>
      </c>
      <c r="G11" s="117">
        <v>22231</v>
      </c>
      <c r="H11" s="118">
        <f t="shared" si="0"/>
        <v>3.1069647145760211</v>
      </c>
      <c r="I11" s="117">
        <v>21689</v>
      </c>
      <c r="J11" s="118">
        <f t="shared" si="0"/>
        <v>-2.4380369753947195E-2</v>
      </c>
      <c r="K11" s="117">
        <v>27356</v>
      </c>
      <c r="L11" s="118">
        <f t="shared" si="0"/>
        <v>0.26128452210798092</v>
      </c>
      <c r="M11" s="117">
        <v>24054</v>
      </c>
      <c r="N11" s="118">
        <f t="shared" si="1"/>
        <v>-0.12070478140078955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6463</v>
      </c>
      <c r="F12" s="118" t="str">
        <f t="shared" si="0"/>
        <v>-</v>
      </c>
      <c r="G12" s="117">
        <v>23894</v>
      </c>
      <c r="H12" s="118">
        <f t="shared" si="0"/>
        <v>2.6970447160761255</v>
      </c>
      <c r="I12" s="117">
        <v>23484</v>
      </c>
      <c r="J12" s="118">
        <f t="shared" si="0"/>
        <v>-1.715911944421189E-2</v>
      </c>
      <c r="K12" s="117">
        <v>22205</v>
      </c>
      <c r="L12" s="118">
        <f t="shared" si="0"/>
        <v>-5.4462612842786529E-2</v>
      </c>
      <c r="M12" s="117">
        <v>23503</v>
      </c>
      <c r="N12" s="118">
        <f t="shared" si="1"/>
        <v>5.845530285971634E-2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6823</v>
      </c>
      <c r="F13" s="118" t="str">
        <f t="shared" si="0"/>
        <v>-</v>
      </c>
      <c r="G13" s="117">
        <v>20251</v>
      </c>
      <c r="H13" s="118">
        <f t="shared" si="0"/>
        <v>1.9680492452000586</v>
      </c>
      <c r="I13" s="117">
        <v>21547</v>
      </c>
      <c r="J13" s="118">
        <f t="shared" si="0"/>
        <v>6.3996839662238791E-2</v>
      </c>
      <c r="K13" s="117">
        <v>23449</v>
      </c>
      <c r="L13" s="118">
        <f t="shared" si="0"/>
        <v>8.8272149255116616E-2</v>
      </c>
      <c r="M13" s="117">
        <v>19536</v>
      </c>
      <c r="N13" s="118">
        <f t="shared" si="1"/>
        <v>-0.16687278775214298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3802</v>
      </c>
      <c r="F14" s="118" t="str">
        <f t="shared" si="0"/>
        <v>-</v>
      </c>
      <c r="G14" s="117">
        <v>18886</v>
      </c>
      <c r="H14" s="118">
        <f t="shared" si="0"/>
        <v>3.9673855865334033</v>
      </c>
      <c r="I14" s="117">
        <v>21065</v>
      </c>
      <c r="J14" s="118">
        <f t="shared" si="0"/>
        <v>0.11537646934237</v>
      </c>
      <c r="K14" s="117">
        <v>22841</v>
      </c>
      <c r="L14" s="118">
        <f t="shared" si="0"/>
        <v>8.4310467600284822E-2</v>
      </c>
      <c r="M14" s="117">
        <v>23159</v>
      </c>
      <c r="N14" s="118">
        <f t="shared" si="1"/>
        <v>1.3922332647432256E-2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10219</v>
      </c>
      <c r="F15" s="118" t="str">
        <f t="shared" si="0"/>
        <v>-</v>
      </c>
      <c r="G15" s="117">
        <v>23111</v>
      </c>
      <c r="H15" s="118">
        <f t="shared" si="0"/>
        <v>1.2615715823466092</v>
      </c>
      <c r="I15" s="117">
        <v>24276</v>
      </c>
      <c r="J15" s="118">
        <f t="shared" si="0"/>
        <v>5.040889619661626E-2</v>
      </c>
      <c r="K15" s="117">
        <v>24893</v>
      </c>
      <c r="L15" s="118">
        <f t="shared" si="0"/>
        <v>2.5416048772450184E-2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13295</v>
      </c>
      <c r="D16" s="118">
        <v>-0.46193694605204583</v>
      </c>
      <c r="E16" s="117">
        <v>18239</v>
      </c>
      <c r="F16" s="118">
        <f t="shared" si="0"/>
        <v>0.37186912373072589</v>
      </c>
      <c r="G16" s="117">
        <v>24659</v>
      </c>
      <c r="H16" s="118">
        <f t="shared" si="0"/>
        <v>0.35199298207138541</v>
      </c>
      <c r="I16" s="117">
        <v>25495</v>
      </c>
      <c r="J16" s="118">
        <f t="shared" si="0"/>
        <v>3.3902429133379375E-2</v>
      </c>
      <c r="K16" s="117">
        <v>25319</v>
      </c>
      <c r="L16" s="118">
        <f t="shared" si="0"/>
        <v>-6.9033143753677306E-3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5725</v>
      </c>
      <c r="D17" s="118">
        <v>-0.74152331933721616</v>
      </c>
      <c r="E17" s="117">
        <v>15267</v>
      </c>
      <c r="F17" s="118">
        <f t="shared" si="0"/>
        <v>1.6667248908296943</v>
      </c>
      <c r="G17" s="117">
        <v>20130</v>
      </c>
      <c r="H17" s="118">
        <f t="shared" si="0"/>
        <v>0.31853016309687554</v>
      </c>
      <c r="I17" s="117">
        <v>22106</v>
      </c>
      <c r="J17" s="118">
        <f t="shared" si="0"/>
        <v>9.8161947342275235E-2</v>
      </c>
      <c r="K17" s="117">
        <v>21182</v>
      </c>
      <c r="L17" s="118">
        <f t="shared" si="0"/>
        <v>-4.1798606713109532E-2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6665</v>
      </c>
      <c r="D18" s="118">
        <v>-0.70771389729421563</v>
      </c>
      <c r="E18" s="117">
        <v>23140</v>
      </c>
      <c r="F18" s="118">
        <f t="shared" si="0"/>
        <v>2.471867966991748</v>
      </c>
      <c r="G18" s="117">
        <v>22327</v>
      </c>
      <c r="H18" s="118">
        <f t="shared" si="0"/>
        <v>-3.5133967156439017E-2</v>
      </c>
      <c r="I18" s="117">
        <v>25007</v>
      </c>
      <c r="J18" s="118">
        <f t="shared" si="0"/>
        <v>0.12003403950373981</v>
      </c>
      <c r="K18" s="117">
        <v>27341</v>
      </c>
      <c r="L18" s="118">
        <f t="shared" si="0"/>
        <v>9.3333866517375075E-2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4928</v>
      </c>
      <c r="D19" s="118">
        <v>-0.74807013956341706</v>
      </c>
      <c r="E19" s="117">
        <v>19838</v>
      </c>
      <c r="F19" s="118">
        <f t="shared" si="0"/>
        <v>3.0255681818181817</v>
      </c>
      <c r="G19" s="117">
        <v>21079</v>
      </c>
      <c r="H19" s="118">
        <f t="shared" si="0"/>
        <v>6.2556709345700234E-2</v>
      </c>
      <c r="I19" s="117">
        <v>24207</v>
      </c>
      <c r="J19" s="118">
        <f t="shared" si="0"/>
        <v>0.14839413634422893</v>
      </c>
      <c r="K19" s="117">
        <v>23363</v>
      </c>
      <c r="L19" s="118">
        <f t="shared" si="0"/>
        <v>-3.4865947866319691E-2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6261</v>
      </c>
      <c r="D20" s="118">
        <v>-0.70148755602174118</v>
      </c>
      <c r="E20" s="117">
        <v>19784</v>
      </c>
      <c r="F20" s="118">
        <f t="shared" si="0"/>
        <v>2.1598786136399934</v>
      </c>
      <c r="G20" s="117">
        <v>23285</v>
      </c>
      <c r="H20" s="118">
        <f t="shared" si="0"/>
        <v>0.17696118075212297</v>
      </c>
      <c r="I20" s="117">
        <v>24142</v>
      </c>
      <c r="J20" s="118">
        <f t="shared" si="0"/>
        <v>3.6804809963495888E-2</v>
      </c>
      <c r="K20" s="117">
        <v>23290</v>
      </c>
      <c r="L20" s="118">
        <f t="shared" si="0"/>
        <v>-3.5291193770193074E-2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96681</v>
      </c>
      <c r="D21" s="121">
        <v>-0.61362219451371569</v>
      </c>
      <c r="E21" s="120">
        <v>140346</v>
      </c>
      <c r="F21" s="121">
        <f t="shared" si="0"/>
        <v>0.45163992925186958</v>
      </c>
      <c r="G21" s="120">
        <v>257117</v>
      </c>
      <c r="H21" s="121">
        <f t="shared" si="0"/>
        <v>0.83202228777450027</v>
      </c>
      <c r="I21" s="120">
        <v>278594</v>
      </c>
      <c r="J21" s="121">
        <f t="shared" si="0"/>
        <v>8.3530066078866927E-2</v>
      </c>
      <c r="K21" s="120">
        <v>287810</v>
      </c>
      <c r="L21" s="121">
        <f t="shared" si="0"/>
        <v>3.3080396562739978E-2</v>
      </c>
      <c r="M21" s="120">
        <v>136065</v>
      </c>
      <c r="N21" s="121">
        <v>-4.4634958082318765E-2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2"/>
      <c r="G24" s="122"/>
      <c r="I24" s="122"/>
      <c r="K24" s="122"/>
      <c r="N24" s="81"/>
    </row>
    <row r="26" spans="1:15" ht="48.75" customHeight="1" thickBot="1" x14ac:dyDescent="0.3">
      <c r="B26" s="280" t="s">
        <v>237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4">
        <f>M$7</f>
        <v>2025</v>
      </c>
      <c r="N29" s="305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",RIGHT(E29,2),"/",RIGHT(E29-1,2))</f>
        <v>var 21/20</v>
      </c>
      <c r="G30" s="115" t="s">
        <v>71</v>
      </c>
      <c r="H30" s="114" t="str">
        <f>CONCATENATE("var ",RIGHT(G29,2),"/",RIGHT(G29-1,2))</f>
        <v>var 22/21</v>
      </c>
      <c r="I30" s="115" t="s">
        <v>71</v>
      </c>
      <c r="J30" s="114" t="str">
        <f>CONCATENATE("var ",RIGHT(I29,2),"/",RIGHT(I29-1,2))</f>
        <v>var 23/22</v>
      </c>
      <c r="K30" s="115" t="s">
        <v>71</v>
      </c>
      <c r="L30" s="114" t="str">
        <f>CONCATENATE("var ",RIGHT(K29,2),"/",RIGHT(K29-1,2))</f>
        <v>var 24/23</v>
      </c>
      <c r="M30" s="115" t="s">
        <v>71</v>
      </c>
      <c r="N30" s="114" t="str">
        <f>CONCATENATE("var ",RIGHT(M29,2),"/",RIGHT(M29-1,2))</f>
        <v>var 25/24</v>
      </c>
    </row>
    <row r="31" spans="1:15" x14ac:dyDescent="0.25">
      <c r="B31" s="116" t="s">
        <v>73</v>
      </c>
      <c r="C31" s="117">
        <v>827</v>
      </c>
      <c r="D31" s="118">
        <v>-0.49201474201474205</v>
      </c>
      <c r="E31" s="117">
        <v>3353</v>
      </c>
      <c r="F31" s="118">
        <f t="shared" ref="F31:L43" si="2">IFERROR(E31/C31-1,"-")</f>
        <v>3.0544135429262393</v>
      </c>
      <c r="G31" s="117">
        <v>744</v>
      </c>
      <c r="H31" s="118">
        <f t="shared" si="2"/>
        <v>-0.77810915597971964</v>
      </c>
      <c r="I31" s="117">
        <v>1649</v>
      </c>
      <c r="J31" s="118">
        <f t="shared" si="2"/>
        <v>1.2163978494623655</v>
      </c>
      <c r="K31" s="117">
        <v>1032</v>
      </c>
      <c r="L31" s="118">
        <f t="shared" si="2"/>
        <v>-0.37416616130988478</v>
      </c>
      <c r="M31" s="117">
        <v>851</v>
      </c>
      <c r="N31" s="118">
        <f t="shared" ref="N31" si="3">IFERROR(M31/K31-1,"-")</f>
        <v>-0.17538759689922478</v>
      </c>
    </row>
    <row r="32" spans="1:15" x14ac:dyDescent="0.25">
      <c r="B32" s="116" t="s">
        <v>75</v>
      </c>
      <c r="C32" s="117">
        <v>1316</v>
      </c>
      <c r="D32" s="118">
        <v>-0.15424164524421591</v>
      </c>
      <c r="E32" s="117">
        <v>2820</v>
      </c>
      <c r="F32" s="118">
        <f t="shared" si="2"/>
        <v>1.1428571428571428</v>
      </c>
      <c r="G32" s="117">
        <v>1386</v>
      </c>
      <c r="H32" s="118">
        <f t="shared" si="2"/>
        <v>-0.50851063829787235</v>
      </c>
      <c r="I32" s="117">
        <v>1146</v>
      </c>
      <c r="J32" s="118">
        <f t="shared" si="2"/>
        <v>-0.17316017316017318</v>
      </c>
      <c r="K32" s="117">
        <v>1343</v>
      </c>
      <c r="L32" s="118">
        <f t="shared" si="2"/>
        <v>0.17190226876090753</v>
      </c>
      <c r="M32" s="117">
        <v>670</v>
      </c>
      <c r="N32" s="118">
        <f>IFERROR(M32/K32-1,"-")</f>
        <v>-0.50111690245718543</v>
      </c>
    </row>
    <row r="33" spans="2:15" x14ac:dyDescent="0.25">
      <c r="B33" s="116" t="s">
        <v>77</v>
      </c>
      <c r="C33" s="117">
        <v>486</v>
      </c>
      <c r="D33" s="118">
        <v>-0.87865168539325844</v>
      </c>
      <c r="E33" s="117">
        <v>3098</v>
      </c>
      <c r="F33" s="118">
        <f t="shared" si="2"/>
        <v>5.3744855967078191</v>
      </c>
      <c r="G33" s="117">
        <v>1477</v>
      </c>
      <c r="H33" s="118">
        <f t="shared" si="2"/>
        <v>-0.52324080051646216</v>
      </c>
      <c r="I33" s="117">
        <v>1783</v>
      </c>
      <c r="J33" s="118">
        <f t="shared" si="2"/>
        <v>0.2071767095463779</v>
      </c>
      <c r="K33" s="117">
        <v>2340</v>
      </c>
      <c r="L33" s="118">
        <f t="shared" si="2"/>
        <v>0.31239484015703867</v>
      </c>
      <c r="M33" s="117">
        <v>929</v>
      </c>
      <c r="N33" s="118">
        <f>IFERROR(M33/K33-1,"-")</f>
        <v>-0.60299145299145307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4325</v>
      </c>
      <c r="F34" s="118" t="str">
        <f t="shared" si="2"/>
        <v>-</v>
      </c>
      <c r="G34" s="117">
        <v>3054</v>
      </c>
      <c r="H34" s="118">
        <f t="shared" si="2"/>
        <v>-0.29387283236994222</v>
      </c>
      <c r="I34" s="117">
        <v>3984</v>
      </c>
      <c r="J34" s="118">
        <f t="shared" si="2"/>
        <v>0.30451866404715133</v>
      </c>
      <c r="K34" s="117">
        <v>1383</v>
      </c>
      <c r="L34" s="118">
        <f t="shared" si="2"/>
        <v>-0.65286144578313254</v>
      </c>
      <c r="M34" s="117">
        <v>2250</v>
      </c>
      <c r="N34" s="118">
        <f>IFERROR(M34/K34-1,"-")</f>
        <v>0.6268980477223427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4087</v>
      </c>
      <c r="F35" s="118" t="str">
        <f t="shared" si="2"/>
        <v>-</v>
      </c>
      <c r="G35" s="117">
        <v>2857</v>
      </c>
      <c r="H35" s="118">
        <f t="shared" si="2"/>
        <v>-0.30095424516760461</v>
      </c>
      <c r="I35" s="117">
        <v>2472</v>
      </c>
      <c r="J35" s="118">
        <f t="shared" si="2"/>
        <v>-0.13475673783689179</v>
      </c>
      <c r="K35" s="117">
        <v>2206</v>
      </c>
      <c r="L35" s="118">
        <f t="shared" si="2"/>
        <v>-0.10760517799352753</v>
      </c>
      <c r="M35" s="117">
        <v>1847</v>
      </c>
      <c r="N35" s="118">
        <f>IFERROR(M35/K35-1,"-")</f>
        <v>-0.16273798730734357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2007</v>
      </c>
      <c r="F36" s="118" t="str">
        <f t="shared" si="2"/>
        <v>-</v>
      </c>
      <c r="G36" s="117">
        <v>1981</v>
      </c>
      <c r="H36" s="118">
        <f t="shared" si="2"/>
        <v>-1.2954658694569021E-2</v>
      </c>
      <c r="I36" s="117">
        <v>3499</v>
      </c>
      <c r="J36" s="118">
        <f t="shared" si="2"/>
        <v>0.76627965673902065</v>
      </c>
      <c r="K36" s="117">
        <v>2734</v>
      </c>
      <c r="L36" s="118">
        <f t="shared" si="2"/>
        <v>-0.21863389539868539</v>
      </c>
      <c r="M36" s="117">
        <v>2922</v>
      </c>
      <c r="N36" s="118">
        <f>IFERROR(M36/K36-1,"-")</f>
        <v>6.8763716166788669E-2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4124</v>
      </c>
      <c r="F37" s="118" t="str">
        <f t="shared" si="2"/>
        <v>-</v>
      </c>
      <c r="G37" s="117">
        <v>4035</v>
      </c>
      <c r="H37" s="118">
        <f t="shared" si="2"/>
        <v>-2.1580989330746814E-2</v>
      </c>
      <c r="I37" s="117">
        <v>4301</v>
      </c>
      <c r="J37" s="118">
        <f t="shared" si="2"/>
        <v>6.5923172242874806E-2</v>
      </c>
      <c r="K37" s="117">
        <v>4112</v>
      </c>
      <c r="L37" s="118">
        <f t="shared" si="2"/>
        <v>-4.3943269007207575E-2</v>
      </c>
      <c r="M37" s="117"/>
      <c r="N37" s="118"/>
    </row>
    <row r="38" spans="2:15" x14ac:dyDescent="0.25">
      <c r="B38" s="116" t="s">
        <v>87</v>
      </c>
      <c r="C38" s="117">
        <v>8045</v>
      </c>
      <c r="D38" s="118">
        <v>0.12596221133659902</v>
      </c>
      <c r="E38" s="117">
        <v>8610</v>
      </c>
      <c r="F38" s="118">
        <f t="shared" si="2"/>
        <v>7.0229956494717305E-2</v>
      </c>
      <c r="G38" s="117">
        <v>5520</v>
      </c>
      <c r="H38" s="118">
        <f t="shared" si="2"/>
        <v>-0.35888501742160284</v>
      </c>
      <c r="I38" s="117">
        <v>4258</v>
      </c>
      <c r="J38" s="118">
        <f t="shared" si="2"/>
        <v>-0.2286231884057971</v>
      </c>
      <c r="K38" s="117">
        <v>5008</v>
      </c>
      <c r="L38" s="118">
        <f t="shared" si="2"/>
        <v>0.17613903240958195</v>
      </c>
      <c r="M38" s="117"/>
      <c r="N38" s="118"/>
    </row>
    <row r="39" spans="2:15" x14ac:dyDescent="0.25">
      <c r="B39" s="116" t="s">
        <v>89</v>
      </c>
      <c r="C39" s="117">
        <v>3978</v>
      </c>
      <c r="D39" s="118">
        <v>-0.31836874571624396</v>
      </c>
      <c r="E39" s="117">
        <v>5192</v>
      </c>
      <c r="F39" s="118">
        <f t="shared" si="2"/>
        <v>0.30517848164906991</v>
      </c>
      <c r="G39" s="117">
        <v>3446</v>
      </c>
      <c r="H39" s="118">
        <f t="shared" si="2"/>
        <v>-0.33628659476117106</v>
      </c>
      <c r="I39" s="117">
        <v>3382</v>
      </c>
      <c r="J39" s="118">
        <f t="shared" si="2"/>
        <v>-1.8572257690075422E-2</v>
      </c>
      <c r="K39" s="117">
        <v>2838</v>
      </c>
      <c r="L39" s="118">
        <f t="shared" si="2"/>
        <v>-0.16085156712004733</v>
      </c>
      <c r="M39" s="117"/>
      <c r="N39" s="118"/>
    </row>
    <row r="40" spans="2:15" x14ac:dyDescent="0.25">
      <c r="B40" s="116" t="s">
        <v>91</v>
      </c>
      <c r="C40" s="117">
        <v>3756</v>
      </c>
      <c r="D40" s="118">
        <v>-2.6438569206842955E-2</v>
      </c>
      <c r="E40" s="117">
        <v>4314</v>
      </c>
      <c r="F40" s="118">
        <f t="shared" si="2"/>
        <v>0.14856230031948892</v>
      </c>
      <c r="G40" s="117">
        <v>1651</v>
      </c>
      <c r="H40" s="118">
        <f t="shared" si="2"/>
        <v>-0.61729253592953182</v>
      </c>
      <c r="I40" s="117">
        <v>2377</v>
      </c>
      <c r="J40" s="118">
        <f t="shared" si="2"/>
        <v>0.43973349485160518</v>
      </c>
      <c r="K40" s="117">
        <v>3489</v>
      </c>
      <c r="L40" s="118">
        <f t="shared" si="2"/>
        <v>0.46781657551535538</v>
      </c>
      <c r="M40" s="117"/>
      <c r="N40" s="118"/>
    </row>
    <row r="41" spans="2:15" x14ac:dyDescent="0.25">
      <c r="B41" s="116" t="s">
        <v>93</v>
      </c>
      <c r="C41" s="117">
        <v>1562</v>
      </c>
      <c r="D41" s="118">
        <v>-0.19025401762571281</v>
      </c>
      <c r="E41" s="117">
        <v>1248</v>
      </c>
      <c r="F41" s="118">
        <f t="shared" si="2"/>
        <v>-0.20102432778489121</v>
      </c>
      <c r="G41" s="117">
        <v>1088</v>
      </c>
      <c r="H41" s="118">
        <f t="shared" si="2"/>
        <v>-0.12820512820512819</v>
      </c>
      <c r="I41" s="117">
        <v>1284</v>
      </c>
      <c r="J41" s="118">
        <f t="shared" si="2"/>
        <v>0.18014705882352944</v>
      </c>
      <c r="K41" s="117">
        <v>1304</v>
      </c>
      <c r="L41" s="118">
        <f t="shared" si="2"/>
        <v>1.5576323987538832E-2</v>
      </c>
      <c r="M41" s="117"/>
      <c r="N41" s="118"/>
    </row>
    <row r="42" spans="2:15" x14ac:dyDescent="0.25">
      <c r="B42" s="116" t="s">
        <v>95</v>
      </c>
      <c r="C42" s="117">
        <v>1855</v>
      </c>
      <c r="D42" s="118">
        <v>-0.16290613718411551</v>
      </c>
      <c r="E42" s="117">
        <v>2038</v>
      </c>
      <c r="F42" s="118">
        <f t="shared" si="2"/>
        <v>9.8652291105121304E-2</v>
      </c>
      <c r="G42" s="117">
        <v>1822</v>
      </c>
      <c r="H42" s="118">
        <f t="shared" si="2"/>
        <v>-0.10598626104023556</v>
      </c>
      <c r="I42" s="117">
        <v>1883</v>
      </c>
      <c r="J42" s="118">
        <f t="shared" si="2"/>
        <v>3.3479692645444592E-2</v>
      </c>
      <c r="K42" s="117">
        <v>1399</v>
      </c>
      <c r="L42" s="118">
        <f t="shared" si="2"/>
        <v>-0.25703664365374401</v>
      </c>
      <c r="M42" s="117"/>
      <c r="N42" s="118"/>
    </row>
    <row r="43" spans="2:15" ht="15.75" x14ac:dyDescent="0.25">
      <c r="B43" s="119" t="s">
        <v>32</v>
      </c>
      <c r="C43" s="120">
        <v>26839</v>
      </c>
      <c r="D43" s="121">
        <v>-0.41112842003642192</v>
      </c>
      <c r="E43" s="120">
        <v>45216</v>
      </c>
      <c r="F43" s="121">
        <f t="shared" si="2"/>
        <v>0.68471254517679503</v>
      </c>
      <c r="G43" s="120">
        <v>29061</v>
      </c>
      <c r="H43" s="121">
        <f t="shared" si="2"/>
        <v>-0.35728503184713378</v>
      </c>
      <c r="I43" s="120">
        <v>32018</v>
      </c>
      <c r="J43" s="121">
        <f t="shared" si="2"/>
        <v>0.10175148824885594</v>
      </c>
      <c r="K43" s="120">
        <v>29188</v>
      </c>
      <c r="L43" s="121">
        <f t="shared" si="2"/>
        <v>-8.838778187269658E-2</v>
      </c>
      <c r="M43" s="120">
        <v>9469</v>
      </c>
      <c r="N43" s="121">
        <v>-0.14214531618046744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80" t="s">
        <v>238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4">
        <f>M$7</f>
        <v>2025</v>
      </c>
      <c r="N51" s="305"/>
    </row>
    <row r="52" spans="1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",RIGHT(E51,2),"/",RIGHT(E51-1,2))</f>
        <v>var 21/20</v>
      </c>
      <c r="G52" s="115" t="s">
        <v>71</v>
      </c>
      <c r="H52" s="114" t="str">
        <f>CONCATENATE("var ",RIGHT(G51,2),"/",RIGHT(G51-1,2))</f>
        <v>var 22/21</v>
      </c>
      <c r="I52" s="115" t="s">
        <v>71</v>
      </c>
      <c r="J52" s="114" t="str">
        <f>CONCATENATE("var ",RIGHT(I51,2),"/",RIGHT(I51-1,2))</f>
        <v>var 23/22</v>
      </c>
      <c r="K52" s="115" t="s">
        <v>71</v>
      </c>
      <c r="L52" s="114" t="str">
        <f>CONCATENATE("var ",RIGHT(K51,2),"/",RIGHT(K51-1,2))</f>
        <v>var 24/23</v>
      </c>
      <c r="M52" s="115" t="s">
        <v>71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73</v>
      </c>
      <c r="C53" s="117">
        <v>332</v>
      </c>
      <c r="D53" s="118">
        <v>-0.63636363636363635</v>
      </c>
      <c r="E53" s="117">
        <v>460</v>
      </c>
      <c r="F53" s="118">
        <f>IFERROR(E53/C53-1,"-")</f>
        <v>0.3855421686746987</v>
      </c>
      <c r="G53" s="117">
        <v>515</v>
      </c>
      <c r="H53" s="118">
        <f>IFERROR(G53/E53-1,"-")</f>
        <v>0.11956521739130443</v>
      </c>
      <c r="I53" s="117">
        <v>722</v>
      </c>
      <c r="J53" s="118">
        <f>IFERROR(I53/G53-1,"-")</f>
        <v>0.40194174757281553</v>
      </c>
      <c r="K53" s="117">
        <v>461</v>
      </c>
      <c r="L53" s="118">
        <f>IFERROR(K53/I53-1,"-")</f>
        <v>-0.36149584487534625</v>
      </c>
      <c r="M53" s="117">
        <v>603</v>
      </c>
      <c r="N53" s="118">
        <f t="shared" ref="N53:N58" si="4">IFERROR(M53/K53-1,"-")</f>
        <v>0.30802603036876364</v>
      </c>
    </row>
    <row r="54" spans="1:15" x14ac:dyDescent="0.25">
      <c r="A54" s="1">
        <v>2</v>
      </c>
      <c r="B54" s="116" t="s">
        <v>75</v>
      </c>
      <c r="C54" s="117">
        <v>399</v>
      </c>
      <c r="D54" s="118">
        <v>-0.49684741488020179</v>
      </c>
      <c r="E54" s="117">
        <v>243</v>
      </c>
      <c r="F54" s="118">
        <f t="shared" ref="F54:L65" si="5">IFERROR(E54/C54-1,"-")</f>
        <v>-0.39097744360902253</v>
      </c>
      <c r="G54" s="117">
        <v>515</v>
      </c>
      <c r="H54" s="118">
        <f t="shared" si="5"/>
        <v>1.119341563786008</v>
      </c>
      <c r="I54" s="117">
        <v>509</v>
      </c>
      <c r="J54" s="118">
        <f t="shared" si="5"/>
        <v>-1.1650485436893177E-2</v>
      </c>
      <c r="K54" s="117">
        <v>473</v>
      </c>
      <c r="L54" s="118">
        <f t="shared" si="5"/>
        <v>-7.0726915520628708E-2</v>
      </c>
      <c r="M54" s="117">
        <v>400</v>
      </c>
      <c r="N54" s="118">
        <f t="shared" si="4"/>
        <v>-0.15433403805496826</v>
      </c>
    </row>
    <row r="55" spans="1:15" x14ac:dyDescent="0.25">
      <c r="A55" s="1">
        <v>3</v>
      </c>
      <c r="B55" s="116" t="s">
        <v>77</v>
      </c>
      <c r="C55" s="117">
        <v>135</v>
      </c>
      <c r="D55" s="118">
        <v>-0.92281303602058318</v>
      </c>
      <c r="E55" s="117">
        <v>377</v>
      </c>
      <c r="F55" s="118">
        <f t="shared" si="5"/>
        <v>1.7925925925925927</v>
      </c>
      <c r="G55" s="117">
        <v>541</v>
      </c>
      <c r="H55" s="118">
        <f t="shared" si="5"/>
        <v>0.4350132625994696</v>
      </c>
      <c r="I55" s="117">
        <v>747</v>
      </c>
      <c r="J55" s="118">
        <f t="shared" si="5"/>
        <v>0.38077634011090566</v>
      </c>
      <c r="K55" s="117">
        <v>813</v>
      </c>
      <c r="L55" s="118">
        <f t="shared" si="5"/>
        <v>8.8353413654618462E-2</v>
      </c>
      <c r="M55" s="117">
        <v>604</v>
      </c>
      <c r="N55" s="118">
        <f t="shared" si="4"/>
        <v>-0.25707257072570722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439</v>
      </c>
      <c r="F56" s="118" t="str">
        <f t="shared" si="5"/>
        <v>-</v>
      </c>
      <c r="G56" s="117">
        <v>688</v>
      </c>
      <c r="H56" s="118">
        <f t="shared" si="5"/>
        <v>0.56719817767653757</v>
      </c>
      <c r="I56" s="117">
        <v>838</v>
      </c>
      <c r="J56" s="118">
        <f t="shared" si="5"/>
        <v>0.21802325581395343</v>
      </c>
      <c r="K56" s="117">
        <v>563</v>
      </c>
      <c r="L56" s="118">
        <f t="shared" si="5"/>
        <v>-0.32816229116945106</v>
      </c>
      <c r="M56" s="117">
        <v>1123</v>
      </c>
      <c r="N56" s="118">
        <f t="shared" si="4"/>
        <v>0.99467140319715819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689</v>
      </c>
      <c r="F57" s="118" t="str">
        <f t="shared" si="5"/>
        <v>-</v>
      </c>
      <c r="G57" s="117">
        <v>629</v>
      </c>
      <c r="H57" s="118">
        <f t="shared" si="5"/>
        <v>-8.7082728592162595E-2</v>
      </c>
      <c r="I57" s="117">
        <v>849</v>
      </c>
      <c r="J57" s="118">
        <f t="shared" si="5"/>
        <v>0.34976152623211454</v>
      </c>
      <c r="K57" s="117">
        <v>742</v>
      </c>
      <c r="L57" s="118">
        <f t="shared" si="5"/>
        <v>-0.12603062426383982</v>
      </c>
      <c r="M57" s="117">
        <v>815</v>
      </c>
      <c r="N57" s="118">
        <f t="shared" si="4"/>
        <v>9.8382749326145547E-2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850</v>
      </c>
      <c r="F58" s="118" t="str">
        <f t="shared" si="5"/>
        <v>-</v>
      </c>
      <c r="G58" s="117">
        <v>736</v>
      </c>
      <c r="H58" s="118">
        <f t="shared" si="5"/>
        <v>-0.13411764705882356</v>
      </c>
      <c r="I58" s="117">
        <v>1281</v>
      </c>
      <c r="J58" s="118">
        <f t="shared" si="5"/>
        <v>0.74048913043478271</v>
      </c>
      <c r="K58" s="117">
        <v>858</v>
      </c>
      <c r="L58" s="118">
        <f t="shared" si="5"/>
        <v>-0.33021077283372369</v>
      </c>
      <c r="M58" s="117">
        <v>1243</v>
      </c>
      <c r="N58" s="118">
        <f t="shared" si="4"/>
        <v>0.44871794871794868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1976</v>
      </c>
      <c r="F59" s="118" t="str">
        <f t="shared" si="5"/>
        <v>-</v>
      </c>
      <c r="G59" s="117">
        <v>1359</v>
      </c>
      <c r="H59" s="118">
        <f t="shared" si="5"/>
        <v>-0.31224696356275305</v>
      </c>
      <c r="I59" s="117">
        <v>1503</v>
      </c>
      <c r="J59" s="118">
        <f t="shared" si="5"/>
        <v>0.10596026490066235</v>
      </c>
      <c r="K59" s="117">
        <v>1216</v>
      </c>
      <c r="L59" s="118">
        <f t="shared" si="5"/>
        <v>-0.19095143047238861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2124</v>
      </c>
      <c r="D60" s="118">
        <v>-0.19939690915944219</v>
      </c>
      <c r="E60" s="117">
        <v>2642</v>
      </c>
      <c r="F60" s="118">
        <f t="shared" si="5"/>
        <v>0.24387947269303201</v>
      </c>
      <c r="G60" s="117">
        <v>1359</v>
      </c>
      <c r="H60" s="118">
        <f t="shared" si="5"/>
        <v>-0.48561695685087058</v>
      </c>
      <c r="I60" s="117">
        <v>1534</v>
      </c>
      <c r="J60" s="118">
        <f t="shared" si="5"/>
        <v>0.1287711552612214</v>
      </c>
      <c r="K60" s="117">
        <v>1718</v>
      </c>
      <c r="L60" s="118">
        <f t="shared" si="5"/>
        <v>0.11994784876140807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1597</v>
      </c>
      <c r="D61" s="118">
        <v>-0.60204335908298034</v>
      </c>
      <c r="E61" s="117">
        <v>1343</v>
      </c>
      <c r="F61" s="118">
        <f t="shared" si="5"/>
        <v>-0.15904821540388225</v>
      </c>
      <c r="G61" s="117">
        <v>914</v>
      </c>
      <c r="H61" s="118">
        <f t="shared" si="5"/>
        <v>-0.31943410275502604</v>
      </c>
      <c r="I61" s="117">
        <v>1027</v>
      </c>
      <c r="J61" s="118">
        <f t="shared" si="5"/>
        <v>0.12363238512035002</v>
      </c>
      <c r="K61" s="117">
        <v>1147</v>
      </c>
      <c r="L61" s="118">
        <f t="shared" si="5"/>
        <v>0.11684518013631928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502</v>
      </c>
      <c r="D62" s="118">
        <v>-0.75012444001991041</v>
      </c>
      <c r="E62" s="117">
        <v>980</v>
      </c>
      <c r="F62" s="118">
        <f t="shared" si="5"/>
        <v>0.952191235059761</v>
      </c>
      <c r="G62" s="117">
        <v>587</v>
      </c>
      <c r="H62" s="118">
        <f t="shared" si="5"/>
        <v>-0.40102040816326534</v>
      </c>
      <c r="I62" s="117">
        <v>688</v>
      </c>
      <c r="J62" s="118">
        <f t="shared" si="5"/>
        <v>0.17206132879045999</v>
      </c>
      <c r="K62" s="117">
        <v>932</v>
      </c>
      <c r="L62" s="118">
        <f t="shared" si="5"/>
        <v>0.35465116279069764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239</v>
      </c>
      <c r="D63" s="118">
        <v>-0.75979899497487435</v>
      </c>
      <c r="E63" s="117">
        <v>317</v>
      </c>
      <c r="F63" s="118">
        <f t="shared" si="5"/>
        <v>0.32635983263598334</v>
      </c>
      <c r="G63" s="117">
        <v>454</v>
      </c>
      <c r="H63" s="118">
        <f t="shared" si="5"/>
        <v>0.43217665615141954</v>
      </c>
      <c r="I63" s="117">
        <v>605</v>
      </c>
      <c r="J63" s="118">
        <f t="shared" si="5"/>
        <v>0.33259911894273131</v>
      </c>
      <c r="K63" s="117">
        <v>937</v>
      </c>
      <c r="L63" s="118">
        <f t="shared" si="5"/>
        <v>0.54876033057851248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288</v>
      </c>
      <c r="D64" s="118">
        <v>-0.77429467084639492</v>
      </c>
      <c r="E64" s="117">
        <v>705</v>
      </c>
      <c r="F64" s="118">
        <f t="shared" si="5"/>
        <v>1.4479166666666665</v>
      </c>
      <c r="G64" s="117">
        <v>821</v>
      </c>
      <c r="H64" s="118">
        <f t="shared" si="5"/>
        <v>0.1645390070921986</v>
      </c>
      <c r="I64" s="117">
        <v>977</v>
      </c>
      <c r="J64" s="118">
        <f t="shared" si="5"/>
        <v>0.19001218026796596</v>
      </c>
      <c r="K64" s="117">
        <v>952</v>
      </c>
      <c r="L64" s="118">
        <f t="shared" si="5"/>
        <v>-2.5588536335721557E-2</v>
      </c>
      <c r="M64" s="117"/>
      <c r="N64" s="118"/>
    </row>
    <row r="65" spans="1:15" ht="15.75" x14ac:dyDescent="0.25">
      <c r="B65" s="119" t="s">
        <v>32</v>
      </c>
      <c r="C65" s="120">
        <v>6781</v>
      </c>
      <c r="D65" s="121">
        <v>-0.6722096002320298</v>
      </c>
      <c r="E65" s="120">
        <v>11021</v>
      </c>
      <c r="F65" s="121">
        <f t="shared" si="5"/>
        <v>0.6252765078896918</v>
      </c>
      <c r="G65" s="120">
        <v>9118</v>
      </c>
      <c r="H65" s="121">
        <f t="shared" si="5"/>
        <v>-0.17267035659196084</v>
      </c>
      <c r="I65" s="120">
        <v>11280</v>
      </c>
      <c r="J65" s="121">
        <f t="shared" si="5"/>
        <v>0.23711340206185572</v>
      </c>
      <c r="K65" s="120">
        <v>10812</v>
      </c>
      <c r="L65" s="121">
        <f t="shared" si="5"/>
        <v>-4.1489361702127692E-2</v>
      </c>
      <c r="M65" s="120">
        <v>4788</v>
      </c>
      <c r="N65" s="121">
        <v>0.2245524296675192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2"/>
    </row>
    <row r="70" spans="1:15" ht="48.75" customHeight="1" thickBot="1" x14ac:dyDescent="0.3">
      <c r="B70" s="280" t="s">
        <v>239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C$7</f>
        <v>2020</v>
      </c>
      <c r="D73" s="305"/>
      <c r="E73" s="304">
        <f>E$7</f>
        <v>2021</v>
      </c>
      <c r="F73" s="305"/>
      <c r="G73" s="304">
        <f>G$7</f>
        <v>2022</v>
      </c>
      <c r="H73" s="305"/>
      <c r="I73" s="304">
        <f>I$7</f>
        <v>2023</v>
      </c>
      <c r="J73" s="305"/>
      <c r="K73" s="304">
        <f>K$7</f>
        <v>2024</v>
      </c>
      <c r="L73" s="305"/>
      <c r="M73" s="304">
        <f>M$7</f>
        <v>2025</v>
      </c>
      <c r="N73" s="305"/>
    </row>
    <row r="74" spans="1:15" ht="16.5" thickTop="1" thickBot="1" x14ac:dyDescent="0.3">
      <c r="B74" s="87"/>
      <c r="C74" s="113" t="s">
        <v>71</v>
      </c>
      <c r="D74" s="114" t="str">
        <f>CONCATENATE("var ",RIGHT(C73,2),"/",RIGHT(C73-1,2))</f>
        <v>var 20/19</v>
      </c>
      <c r="E74" s="115" t="s">
        <v>71</v>
      </c>
      <c r="F74" s="114" t="str">
        <f>CONCATENATE("var ",RIGHT(E73,2),"/",RIGHT(E73-1,2))</f>
        <v>var 21/20</v>
      </c>
      <c r="G74" s="115" t="s">
        <v>71</v>
      </c>
      <c r="H74" s="114" t="str">
        <f>CONCATENATE("var ",RIGHT(G73,2),"/",RIGHT(G73-1,2))</f>
        <v>var 22/21</v>
      </c>
      <c r="I74" s="115" t="s">
        <v>71</v>
      </c>
      <c r="J74" s="114" t="str">
        <f>CONCATENATE("var ",RIGHT(I73,2),"/",RIGHT(I73-1,2))</f>
        <v>var 23/22</v>
      </c>
      <c r="K74" s="115" t="s">
        <v>71</v>
      </c>
      <c r="L74" s="114" t="str">
        <f>CONCATENATE("var ",RIGHT(K73,2),"/",RIGHT(K73-1,2))</f>
        <v>var 24/23</v>
      </c>
      <c r="M74" s="115" t="s">
        <v>71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73</v>
      </c>
      <c r="C75" s="117">
        <v>495</v>
      </c>
      <c r="D75" s="118">
        <v>-0.30769230769230771</v>
      </c>
      <c r="E75" s="117">
        <v>2893</v>
      </c>
      <c r="F75" s="118">
        <f>IFERROR(E75/C75-1,"-")</f>
        <v>4.8444444444444441</v>
      </c>
      <c r="G75" s="117">
        <v>229</v>
      </c>
      <c r="H75" s="118">
        <f>IFERROR(G75/E75-1,"-")</f>
        <v>-0.92084341513999313</v>
      </c>
      <c r="I75" s="117">
        <v>927</v>
      </c>
      <c r="J75" s="118">
        <f>IFERROR(I75/G75-1,"-")</f>
        <v>3.0480349344978164</v>
      </c>
      <c r="K75" s="117">
        <v>571</v>
      </c>
      <c r="L75" s="118">
        <f>IFERROR(K75/I75-1,"-")</f>
        <v>-0.38403451995685001</v>
      </c>
      <c r="M75" s="117">
        <v>248</v>
      </c>
      <c r="N75" s="118">
        <f t="shared" ref="N75:N80" si="6">IFERROR(M75/K75-1,"-")</f>
        <v>-0.56567425569176888</v>
      </c>
    </row>
    <row r="76" spans="1:15" x14ac:dyDescent="0.25">
      <c r="A76" s="1">
        <v>2</v>
      </c>
      <c r="B76" s="116" t="s">
        <v>75</v>
      </c>
      <c r="C76" s="117">
        <v>917</v>
      </c>
      <c r="D76" s="118">
        <v>0.201834862385321</v>
      </c>
      <c r="E76" s="117">
        <v>2577</v>
      </c>
      <c r="F76" s="118">
        <f t="shared" ref="F76:L87" si="7">IFERROR(E76/C76-1,"-")</f>
        <v>1.8102508178844054</v>
      </c>
      <c r="G76" s="117">
        <v>871</v>
      </c>
      <c r="H76" s="118">
        <f t="shared" si="7"/>
        <v>-0.66201008925106719</v>
      </c>
      <c r="I76" s="117">
        <v>637</v>
      </c>
      <c r="J76" s="118">
        <f t="shared" si="7"/>
        <v>-0.26865671641791045</v>
      </c>
      <c r="K76" s="117">
        <v>870</v>
      </c>
      <c r="L76" s="118">
        <f t="shared" si="7"/>
        <v>0.36577708006279441</v>
      </c>
      <c r="M76" s="117">
        <v>270</v>
      </c>
      <c r="N76" s="118">
        <f t="shared" si="6"/>
        <v>-0.68965517241379315</v>
      </c>
    </row>
    <row r="77" spans="1:15" x14ac:dyDescent="0.25">
      <c r="A77" s="1">
        <v>3</v>
      </c>
      <c r="B77" s="116" t="s">
        <v>77</v>
      </c>
      <c r="C77" s="117">
        <v>351</v>
      </c>
      <c r="D77" s="118">
        <v>-0.84441489361702127</v>
      </c>
      <c r="E77" s="117">
        <v>2721</v>
      </c>
      <c r="F77" s="118">
        <f t="shared" si="7"/>
        <v>6.7521367521367521</v>
      </c>
      <c r="G77" s="117">
        <v>936</v>
      </c>
      <c r="H77" s="118">
        <f t="shared" si="7"/>
        <v>-0.6560088202866593</v>
      </c>
      <c r="I77" s="117">
        <v>1036</v>
      </c>
      <c r="J77" s="118">
        <f t="shared" si="7"/>
        <v>0.1068376068376069</v>
      </c>
      <c r="K77" s="117">
        <v>1527</v>
      </c>
      <c r="L77" s="118">
        <f t="shared" si="7"/>
        <v>0.47393822393822393</v>
      </c>
      <c r="M77" s="117">
        <v>325</v>
      </c>
      <c r="N77" s="118">
        <f t="shared" si="6"/>
        <v>-0.78716437459070066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3886</v>
      </c>
      <c r="F78" s="118" t="str">
        <f t="shared" si="7"/>
        <v>-</v>
      </c>
      <c r="G78" s="117">
        <v>2366</v>
      </c>
      <c r="H78" s="118">
        <f t="shared" si="7"/>
        <v>-0.3911477097272259</v>
      </c>
      <c r="I78" s="117">
        <v>3146</v>
      </c>
      <c r="J78" s="118">
        <f t="shared" si="7"/>
        <v>0.32967032967032961</v>
      </c>
      <c r="K78" s="117">
        <v>820</v>
      </c>
      <c r="L78" s="118">
        <f t="shared" si="7"/>
        <v>-0.73935155753337578</v>
      </c>
      <c r="M78" s="117">
        <v>1127</v>
      </c>
      <c r="N78" s="118">
        <f t="shared" si="6"/>
        <v>0.37439024390243913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3398</v>
      </c>
      <c r="F79" s="118" t="str">
        <f t="shared" si="7"/>
        <v>-</v>
      </c>
      <c r="G79" s="117">
        <v>2228</v>
      </c>
      <c r="H79" s="118">
        <f t="shared" si="7"/>
        <v>-0.34432018834608591</v>
      </c>
      <c r="I79" s="117">
        <v>1623</v>
      </c>
      <c r="J79" s="118">
        <f t="shared" si="7"/>
        <v>-0.27154398563734294</v>
      </c>
      <c r="K79" s="117">
        <v>1464</v>
      </c>
      <c r="L79" s="118">
        <f t="shared" si="7"/>
        <v>-9.7966728280961202E-2</v>
      </c>
      <c r="M79" s="117">
        <v>1032</v>
      </c>
      <c r="N79" s="118">
        <f t="shared" si="6"/>
        <v>-0.29508196721311475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1157</v>
      </c>
      <c r="F80" s="118" t="str">
        <f t="shared" si="7"/>
        <v>-</v>
      </c>
      <c r="G80" s="117">
        <v>1245</v>
      </c>
      <c r="H80" s="118">
        <f t="shared" si="7"/>
        <v>7.605877268798622E-2</v>
      </c>
      <c r="I80" s="117">
        <v>2218</v>
      </c>
      <c r="J80" s="118">
        <f t="shared" si="7"/>
        <v>0.78152610441767068</v>
      </c>
      <c r="K80" s="117">
        <v>1876</v>
      </c>
      <c r="L80" s="118">
        <f t="shared" si="7"/>
        <v>-0.15419296663660953</v>
      </c>
      <c r="M80" s="117">
        <v>1679</v>
      </c>
      <c r="N80" s="118">
        <f t="shared" si="6"/>
        <v>-0.10501066098081024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2148</v>
      </c>
      <c r="F81" s="118" t="str">
        <f t="shared" si="7"/>
        <v>-</v>
      </c>
      <c r="G81" s="117">
        <v>2676</v>
      </c>
      <c r="H81" s="118">
        <f t="shared" si="7"/>
        <v>0.24581005586592175</v>
      </c>
      <c r="I81" s="117">
        <v>2798</v>
      </c>
      <c r="J81" s="118">
        <f t="shared" si="7"/>
        <v>4.5590433482810111E-2</v>
      </c>
      <c r="K81" s="117">
        <v>2896</v>
      </c>
      <c r="L81" s="118">
        <f t="shared" si="7"/>
        <v>3.5025017869906971E-2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5921</v>
      </c>
      <c r="D82" s="118">
        <v>0.31812110418521811</v>
      </c>
      <c r="E82" s="117">
        <v>5968</v>
      </c>
      <c r="F82" s="118">
        <f t="shared" si="7"/>
        <v>7.9378483364296315E-3</v>
      </c>
      <c r="G82" s="117">
        <v>4161</v>
      </c>
      <c r="H82" s="118">
        <f t="shared" si="7"/>
        <v>-0.30278150134048254</v>
      </c>
      <c r="I82" s="117">
        <v>2724</v>
      </c>
      <c r="J82" s="118">
        <f t="shared" si="7"/>
        <v>-0.34534967555875995</v>
      </c>
      <c r="K82" s="117">
        <v>3290</v>
      </c>
      <c r="L82" s="118">
        <f t="shared" si="7"/>
        <v>0.20778267254038174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2381</v>
      </c>
      <c r="D83" s="118">
        <v>0.30608886450905093</v>
      </c>
      <c r="E83" s="117">
        <v>3849</v>
      </c>
      <c r="F83" s="118">
        <f t="shared" si="7"/>
        <v>0.61654766904661917</v>
      </c>
      <c r="G83" s="117">
        <v>2532</v>
      </c>
      <c r="H83" s="118">
        <f t="shared" si="7"/>
        <v>-0.34216679657053783</v>
      </c>
      <c r="I83" s="117">
        <v>2355</v>
      </c>
      <c r="J83" s="118">
        <f t="shared" si="7"/>
        <v>-6.9905213270142208E-2</v>
      </c>
      <c r="K83" s="117">
        <v>1691</v>
      </c>
      <c r="L83" s="118">
        <f t="shared" si="7"/>
        <v>-0.28195329087048837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3254</v>
      </c>
      <c r="D84" s="118">
        <v>0.75987020010816653</v>
      </c>
      <c r="E84" s="117">
        <v>3334</v>
      </c>
      <c r="F84" s="118">
        <f t="shared" si="7"/>
        <v>2.4585125998770829E-2</v>
      </c>
      <c r="G84" s="117">
        <v>1064</v>
      </c>
      <c r="H84" s="118">
        <f t="shared" si="7"/>
        <v>-0.68086382723455308</v>
      </c>
      <c r="I84" s="117">
        <v>1689</v>
      </c>
      <c r="J84" s="118">
        <f t="shared" si="7"/>
        <v>0.58740601503759393</v>
      </c>
      <c r="K84" s="117">
        <v>2557</v>
      </c>
      <c r="L84" s="118">
        <f t="shared" si="7"/>
        <v>0.51391355831853169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1323</v>
      </c>
      <c r="D85" s="118">
        <v>0.41648822269807284</v>
      </c>
      <c r="E85" s="117">
        <v>931</v>
      </c>
      <c r="F85" s="118">
        <f t="shared" si="7"/>
        <v>-0.29629629629629628</v>
      </c>
      <c r="G85" s="117">
        <v>634</v>
      </c>
      <c r="H85" s="118">
        <f t="shared" si="7"/>
        <v>-0.31901181525241673</v>
      </c>
      <c r="I85" s="117">
        <v>679</v>
      </c>
      <c r="J85" s="118">
        <f t="shared" si="7"/>
        <v>7.0977917981072558E-2</v>
      </c>
      <c r="K85" s="117">
        <v>367</v>
      </c>
      <c r="L85" s="118">
        <f t="shared" si="7"/>
        <v>-0.459499263622975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1567</v>
      </c>
      <c r="D86" s="118">
        <v>0.66702127659574462</v>
      </c>
      <c r="E86" s="117">
        <v>1333</v>
      </c>
      <c r="F86" s="118">
        <f t="shared" si="7"/>
        <v>-0.14932992980216975</v>
      </c>
      <c r="G86" s="117">
        <v>1001</v>
      </c>
      <c r="H86" s="118">
        <f t="shared" si="7"/>
        <v>-0.24906226556639155</v>
      </c>
      <c r="I86" s="117">
        <v>906</v>
      </c>
      <c r="J86" s="118">
        <f t="shared" si="7"/>
        <v>-9.4905094905094911E-2</v>
      </c>
      <c r="K86" s="117">
        <v>447</v>
      </c>
      <c r="L86" s="118">
        <f t="shared" si="7"/>
        <v>-0.50662251655629142</v>
      </c>
      <c r="M86" s="117"/>
      <c r="N86" s="118"/>
    </row>
    <row r="87" spans="1:15" ht="15.75" x14ac:dyDescent="0.25">
      <c r="B87" s="119" t="s">
        <v>32</v>
      </c>
      <c r="C87" s="120">
        <v>20058</v>
      </c>
      <c r="D87" s="121">
        <v>-0.1941341904379269</v>
      </c>
      <c r="E87" s="120">
        <v>34195</v>
      </c>
      <c r="F87" s="121">
        <f t="shared" si="7"/>
        <v>0.70480606241898491</v>
      </c>
      <c r="G87" s="120">
        <v>19943</v>
      </c>
      <c r="H87" s="121">
        <f t="shared" si="7"/>
        <v>-0.41678607983623339</v>
      </c>
      <c r="I87" s="120">
        <v>20738</v>
      </c>
      <c r="J87" s="121">
        <f t="shared" si="7"/>
        <v>3.9863611292182632E-2</v>
      </c>
      <c r="K87" s="120">
        <v>18376</v>
      </c>
      <c r="L87" s="121">
        <f t="shared" si="7"/>
        <v>-0.1138971935577201</v>
      </c>
      <c r="M87" s="120">
        <v>4681</v>
      </c>
      <c r="N87" s="121">
        <v>-0.34329405162738491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2"/>
    </row>
    <row r="92" spans="1:15" ht="48.75" customHeight="1" thickBot="1" x14ac:dyDescent="0.3">
      <c r="B92" s="280" t="s">
        <v>240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C$7</f>
        <v>2020</v>
      </c>
      <c r="D95" s="305"/>
      <c r="E95" s="304">
        <f>E$7</f>
        <v>2021</v>
      </c>
      <c r="F95" s="305"/>
      <c r="G95" s="304">
        <f>G$7</f>
        <v>2022</v>
      </c>
      <c r="H95" s="305"/>
      <c r="I95" s="304">
        <f>I$7</f>
        <v>2023</v>
      </c>
      <c r="J95" s="305"/>
      <c r="K95" s="304">
        <f>K$7</f>
        <v>2024</v>
      </c>
      <c r="L95" s="305"/>
      <c r="M95" s="304">
        <f>M$7</f>
        <v>2025</v>
      </c>
      <c r="N95" s="305"/>
    </row>
    <row r="96" spans="1:15" ht="16.5" thickTop="1" thickBot="1" x14ac:dyDescent="0.3">
      <c r="B96" s="87"/>
      <c r="C96" s="113" t="s">
        <v>71</v>
      </c>
      <c r="D96" s="114" t="str">
        <f>CONCATENATE("var ",RIGHT(C95,2),"/",RIGHT(C95-1,2))</f>
        <v>var 20/19</v>
      </c>
      <c r="E96" s="115" t="s">
        <v>71</v>
      </c>
      <c r="F96" s="114" t="str">
        <f>CONCATENATE("var ",RIGHT(E95,2),"/",RIGHT(E95-1,2))</f>
        <v>var 21/20</v>
      </c>
      <c r="G96" s="115" t="s">
        <v>71</v>
      </c>
      <c r="H96" s="114" t="str">
        <f>CONCATENATE("var ",RIGHT(G95,2),"/",RIGHT(G95-1,2))</f>
        <v>var 22/21</v>
      </c>
      <c r="I96" s="115" t="s">
        <v>71</v>
      </c>
      <c r="J96" s="114" t="str">
        <f>CONCATENATE("var ",RIGHT(I95,2),"/",RIGHT(I95-1,2))</f>
        <v>var 23/22</v>
      </c>
      <c r="K96" s="115" t="s">
        <v>71</v>
      </c>
      <c r="L96" s="114" t="str">
        <f>CONCATENATE("var ",RIGHT(K95,2),"/",RIGHT(K95-1,2))</f>
        <v>var 24/23</v>
      </c>
      <c r="M96" s="115" t="s">
        <v>71</v>
      </c>
      <c r="N96" s="114" t="str">
        <f>CONCATENATE("var ",RIGHT(M95,2),"/",RIGHT(M95-1,2))</f>
        <v>var 25/24</v>
      </c>
    </row>
    <row r="97" spans="2:14" x14ac:dyDescent="0.25">
      <c r="B97" s="116" t="s">
        <v>73</v>
      </c>
      <c r="C97" s="117">
        <v>20204</v>
      </c>
      <c r="D97" s="118">
        <v>0.11550353356890453</v>
      </c>
      <c r="E97" s="117">
        <v>2870</v>
      </c>
      <c r="F97" s="118">
        <f t="shared" ref="F97:L109" si="8">IFERROR(E97/C97-1,"-")</f>
        <v>-0.85794892100574138</v>
      </c>
      <c r="G97" s="117">
        <v>14854</v>
      </c>
      <c r="H97" s="118">
        <f t="shared" si="8"/>
        <v>4.1756097560975611</v>
      </c>
      <c r="I97" s="117">
        <v>20841</v>
      </c>
      <c r="J97" s="118">
        <f t="shared" si="8"/>
        <v>0.40305641578026119</v>
      </c>
      <c r="K97" s="117">
        <v>21618</v>
      </c>
      <c r="L97" s="118">
        <f t="shared" si="8"/>
        <v>3.7282280120915612E-2</v>
      </c>
      <c r="M97" s="117">
        <v>21677</v>
      </c>
      <c r="N97" s="118">
        <f t="shared" ref="N97:N102" si="9">IFERROR(M97/K97-1,"-")</f>
        <v>2.729207142196266E-3</v>
      </c>
    </row>
    <row r="98" spans="2:14" x14ac:dyDescent="0.25">
      <c r="B98" s="116" t="s">
        <v>75</v>
      </c>
      <c r="C98" s="117">
        <v>21087</v>
      </c>
      <c r="D98" s="118">
        <v>0.19358125318390229</v>
      </c>
      <c r="E98" s="117">
        <v>2315</v>
      </c>
      <c r="F98" s="118">
        <f t="shared" si="8"/>
        <v>-0.89021672120263673</v>
      </c>
      <c r="G98" s="117">
        <v>20280</v>
      </c>
      <c r="H98" s="118">
        <f t="shared" si="8"/>
        <v>7.7602591792656579</v>
      </c>
      <c r="I98" s="117">
        <v>21940</v>
      </c>
      <c r="J98" s="118">
        <f t="shared" si="8"/>
        <v>8.1854043392505016E-2</v>
      </c>
      <c r="K98" s="117">
        <v>22578</v>
      </c>
      <c r="L98" s="118">
        <f t="shared" si="8"/>
        <v>2.9079307201458571E-2</v>
      </c>
      <c r="M98" s="117">
        <v>22615</v>
      </c>
      <c r="N98" s="118">
        <f t="shared" si="9"/>
        <v>1.6387633979979555E-3</v>
      </c>
    </row>
    <row r="99" spans="2:14" x14ac:dyDescent="0.25">
      <c r="B99" s="116" t="s">
        <v>77</v>
      </c>
      <c r="C99" s="117">
        <v>8379</v>
      </c>
      <c r="D99" s="118">
        <v>-0.53367097061442559</v>
      </c>
      <c r="E99" s="117">
        <v>2315</v>
      </c>
      <c r="F99" s="118">
        <f t="shared" si="8"/>
        <v>-0.72371404702231767</v>
      </c>
      <c r="G99" s="117">
        <v>20754</v>
      </c>
      <c r="H99" s="118">
        <f t="shared" si="8"/>
        <v>7.9650107991360688</v>
      </c>
      <c r="I99" s="117">
        <v>19906</v>
      </c>
      <c r="J99" s="118">
        <f t="shared" si="8"/>
        <v>-4.0859593331405986E-2</v>
      </c>
      <c r="K99" s="117">
        <v>25016</v>
      </c>
      <c r="L99" s="118">
        <f t="shared" si="8"/>
        <v>0.25670652064704114</v>
      </c>
      <c r="M99" s="117">
        <v>23125</v>
      </c>
      <c r="N99" s="118">
        <f t="shared" si="9"/>
        <v>-7.559162136232811E-2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2138</v>
      </c>
      <c r="F100" s="118" t="str">
        <f t="shared" si="8"/>
        <v>-</v>
      </c>
      <c r="G100" s="117">
        <v>20840</v>
      </c>
      <c r="H100" s="118">
        <f t="shared" si="8"/>
        <v>8.7474275023386348</v>
      </c>
      <c r="I100" s="117">
        <v>19500</v>
      </c>
      <c r="J100" s="118">
        <f t="shared" si="8"/>
        <v>-6.4299424184261045E-2</v>
      </c>
      <c r="K100" s="117">
        <v>20822</v>
      </c>
      <c r="L100" s="118">
        <f t="shared" si="8"/>
        <v>6.7794871794871758E-2</v>
      </c>
      <c r="M100" s="117">
        <v>21253</v>
      </c>
      <c r="N100" s="118">
        <f t="shared" si="9"/>
        <v>2.0699260397656349E-2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2736</v>
      </c>
      <c r="F101" s="118" t="str">
        <f t="shared" si="8"/>
        <v>-</v>
      </c>
      <c r="G101" s="117">
        <v>17394</v>
      </c>
      <c r="H101" s="118">
        <f t="shared" si="8"/>
        <v>5.3574561403508776</v>
      </c>
      <c r="I101" s="117">
        <v>19075</v>
      </c>
      <c r="J101" s="118">
        <f t="shared" si="8"/>
        <v>9.664252040933663E-2</v>
      </c>
      <c r="K101" s="117">
        <v>21243</v>
      </c>
      <c r="L101" s="118">
        <f t="shared" si="8"/>
        <v>0.11365661861074705</v>
      </c>
      <c r="M101" s="117">
        <v>17689</v>
      </c>
      <c r="N101" s="118">
        <f t="shared" si="9"/>
        <v>-0.16730217012662996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1795</v>
      </c>
      <c r="F102" s="118" t="str">
        <f t="shared" si="8"/>
        <v>-</v>
      </c>
      <c r="G102" s="117">
        <v>16905</v>
      </c>
      <c r="H102" s="118">
        <f t="shared" si="8"/>
        <v>8.4178272980501401</v>
      </c>
      <c r="I102" s="117">
        <v>17566</v>
      </c>
      <c r="J102" s="118">
        <f t="shared" si="8"/>
        <v>3.9100857734398087E-2</v>
      </c>
      <c r="K102" s="117">
        <v>20107</v>
      </c>
      <c r="L102" s="118">
        <f t="shared" si="8"/>
        <v>0.14465444608903555</v>
      </c>
      <c r="M102" s="117">
        <v>20237</v>
      </c>
      <c r="N102" s="118">
        <f t="shared" si="9"/>
        <v>6.4654100561993832E-3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6095</v>
      </c>
      <c r="F103" s="118" t="str">
        <f t="shared" si="8"/>
        <v>-</v>
      </c>
      <c r="G103" s="117">
        <v>19076</v>
      </c>
      <c r="H103" s="118">
        <f t="shared" si="8"/>
        <v>2.1297785069729285</v>
      </c>
      <c r="I103" s="117">
        <v>19975</v>
      </c>
      <c r="J103" s="118">
        <f t="shared" si="8"/>
        <v>4.7127280352275092E-2</v>
      </c>
      <c r="K103" s="117">
        <v>20781</v>
      </c>
      <c r="L103" s="118">
        <f t="shared" si="8"/>
        <v>4.0350438047559445E-2</v>
      </c>
      <c r="M103" s="117"/>
      <c r="N103" s="118"/>
    </row>
    <row r="104" spans="2:14" x14ac:dyDescent="0.25">
      <c r="B104" s="116" t="s">
        <v>87</v>
      </c>
      <c r="C104" s="117">
        <v>5250</v>
      </c>
      <c r="D104" s="118">
        <v>-0.70109314506946019</v>
      </c>
      <c r="E104" s="117">
        <v>9629</v>
      </c>
      <c r="F104" s="118">
        <f t="shared" si="8"/>
        <v>0.834095238095238</v>
      </c>
      <c r="G104" s="117">
        <v>19139</v>
      </c>
      <c r="H104" s="118">
        <f t="shared" si="8"/>
        <v>0.9876414996365146</v>
      </c>
      <c r="I104" s="117">
        <v>21237</v>
      </c>
      <c r="J104" s="118">
        <f t="shared" si="8"/>
        <v>0.10961910235644501</v>
      </c>
      <c r="K104" s="117">
        <v>20311</v>
      </c>
      <c r="L104" s="118">
        <f t="shared" si="8"/>
        <v>-4.3603145453689263E-2</v>
      </c>
      <c r="M104" s="117"/>
      <c r="N104" s="118"/>
    </row>
    <row r="105" spans="2:14" x14ac:dyDescent="0.25">
      <c r="B105" s="116" t="s">
        <v>89</v>
      </c>
      <c r="C105" s="117">
        <v>1747</v>
      </c>
      <c r="D105" s="118">
        <v>-0.89290749708821182</v>
      </c>
      <c r="E105" s="117">
        <v>10075</v>
      </c>
      <c r="F105" s="118">
        <f t="shared" si="8"/>
        <v>4.7670291929021182</v>
      </c>
      <c r="G105" s="117">
        <v>16684</v>
      </c>
      <c r="H105" s="118">
        <f t="shared" si="8"/>
        <v>0.65598014888337475</v>
      </c>
      <c r="I105" s="117">
        <v>18724</v>
      </c>
      <c r="J105" s="118">
        <f t="shared" si="8"/>
        <v>0.12227283625029961</v>
      </c>
      <c r="K105" s="117">
        <v>18344</v>
      </c>
      <c r="L105" s="118">
        <f t="shared" si="8"/>
        <v>-2.0294808801538111E-2</v>
      </c>
      <c r="M105" s="117"/>
      <c r="N105" s="118"/>
    </row>
    <row r="106" spans="2:14" x14ac:dyDescent="0.25">
      <c r="B106" s="116" t="s">
        <v>91</v>
      </c>
      <c r="C106" s="117">
        <v>2909</v>
      </c>
      <c r="D106" s="118">
        <v>-0.84645025072578517</v>
      </c>
      <c r="E106" s="117">
        <v>18826</v>
      </c>
      <c r="F106" s="118">
        <f t="shared" si="8"/>
        <v>5.4716397387418354</v>
      </c>
      <c r="G106" s="117">
        <v>20676</v>
      </c>
      <c r="H106" s="118">
        <f t="shared" si="8"/>
        <v>9.8268352278763516E-2</v>
      </c>
      <c r="I106" s="117">
        <v>22630</v>
      </c>
      <c r="J106" s="118">
        <f t="shared" si="8"/>
        <v>9.4505707100019265E-2</v>
      </c>
      <c r="K106" s="117">
        <v>23852</v>
      </c>
      <c r="L106" s="118">
        <f t="shared" si="8"/>
        <v>5.3999116217410492E-2</v>
      </c>
      <c r="M106" s="117"/>
      <c r="N106" s="118"/>
    </row>
    <row r="107" spans="2:14" x14ac:dyDescent="0.25">
      <c r="B107" s="116" t="s">
        <v>93</v>
      </c>
      <c r="C107" s="117">
        <v>3366</v>
      </c>
      <c r="D107" s="118">
        <v>-0.8090970961887477</v>
      </c>
      <c r="E107" s="117">
        <v>18590</v>
      </c>
      <c r="F107" s="118">
        <f t="shared" si="8"/>
        <v>4.522875816993464</v>
      </c>
      <c r="G107" s="117">
        <v>19991</v>
      </c>
      <c r="H107" s="118">
        <f t="shared" si="8"/>
        <v>7.5363098440021536E-2</v>
      </c>
      <c r="I107" s="117">
        <v>22923</v>
      </c>
      <c r="J107" s="118">
        <f t="shared" si="8"/>
        <v>0.14666599969986494</v>
      </c>
      <c r="K107" s="117">
        <v>22059</v>
      </c>
      <c r="L107" s="118">
        <f t="shared" si="8"/>
        <v>-3.7691401648998868E-2</v>
      </c>
      <c r="M107" s="117"/>
      <c r="N107" s="118"/>
    </row>
    <row r="108" spans="2:14" x14ac:dyDescent="0.25">
      <c r="B108" s="116" t="s">
        <v>95</v>
      </c>
      <c r="C108" s="117">
        <v>4406</v>
      </c>
      <c r="D108" s="118">
        <v>-0.76511355155133809</v>
      </c>
      <c r="E108" s="117">
        <v>17746</v>
      </c>
      <c r="F108" s="118">
        <f t="shared" si="8"/>
        <v>3.0276895142986833</v>
      </c>
      <c r="G108" s="117">
        <v>21463</v>
      </c>
      <c r="H108" s="118">
        <f t="shared" si="8"/>
        <v>0.2094556519779105</v>
      </c>
      <c r="I108" s="117">
        <v>22259</v>
      </c>
      <c r="J108" s="118">
        <f t="shared" si="8"/>
        <v>3.7087080091319891E-2</v>
      </c>
      <c r="K108" s="117">
        <v>21891</v>
      </c>
      <c r="L108" s="118">
        <f t="shared" si="8"/>
        <v>-1.6532638483310103E-2</v>
      </c>
      <c r="M108" s="117"/>
      <c r="N108" s="118"/>
    </row>
    <row r="109" spans="2:14" ht="15.75" x14ac:dyDescent="0.25">
      <c r="B109" s="119" t="s">
        <v>32</v>
      </c>
      <c r="C109" s="120">
        <v>69842</v>
      </c>
      <c r="D109" s="121">
        <v>-0.65871964895649582</v>
      </c>
      <c r="E109" s="120">
        <v>95130</v>
      </c>
      <c r="F109" s="121">
        <f t="shared" si="8"/>
        <v>0.36207439649494577</v>
      </c>
      <c r="G109" s="120">
        <v>228056</v>
      </c>
      <c r="H109" s="121">
        <f t="shared" si="8"/>
        <v>1.3973089456533163</v>
      </c>
      <c r="I109" s="120">
        <v>246576</v>
      </c>
      <c r="J109" s="121">
        <f t="shared" si="8"/>
        <v>8.1208124320342412E-2</v>
      </c>
      <c r="K109" s="120">
        <v>258622</v>
      </c>
      <c r="L109" s="121">
        <f t="shared" si="8"/>
        <v>4.8853091947310467E-2</v>
      </c>
      <c r="M109" s="120">
        <v>126596</v>
      </c>
      <c r="N109" s="121">
        <v>-3.6442793643061577E-2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2"/>
    </row>
    <row r="114" spans="1:15" ht="48.75" customHeight="1" thickBot="1" x14ac:dyDescent="0.3">
      <c r="B114" s="280" t="s">
        <v>241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C$7</f>
        <v>2020</v>
      </c>
      <c r="D117" s="305"/>
      <c r="E117" s="304">
        <f>E$7</f>
        <v>2021</v>
      </c>
      <c r="F117" s="305"/>
      <c r="G117" s="304">
        <f>G$7</f>
        <v>2022</v>
      </c>
      <c r="H117" s="305"/>
      <c r="I117" s="304">
        <f>I$7</f>
        <v>2023</v>
      </c>
      <c r="J117" s="305"/>
      <c r="K117" s="304">
        <f>K$7</f>
        <v>2024</v>
      </c>
      <c r="L117" s="305"/>
      <c r="M117" s="304">
        <f>M$7</f>
        <v>2025</v>
      </c>
      <c r="N117" s="305"/>
    </row>
    <row r="118" spans="1:15" ht="16.5" thickTop="1" thickBot="1" x14ac:dyDescent="0.3">
      <c r="B118" s="87"/>
      <c r="C118" s="113" t="s">
        <v>71</v>
      </c>
      <c r="D118" s="114" t="str">
        <f>CONCATENATE("var ",RIGHT(C117,2),"/",RIGHT(C117-1,2))</f>
        <v>var 20/19</v>
      </c>
      <c r="E118" s="115" t="s">
        <v>71</v>
      </c>
      <c r="F118" s="114" t="str">
        <f>CONCATENATE("var ",RIGHT(E117,2),"/",RIGHT(E117-1,2))</f>
        <v>var 21/20</v>
      </c>
      <c r="G118" s="115" t="s">
        <v>71</v>
      </c>
      <c r="H118" s="114" t="str">
        <f>CONCATENATE("var ",RIGHT(G117,2),"/",RIGHT(G117-1,2))</f>
        <v>var 22/21</v>
      </c>
      <c r="I118" s="115" t="s">
        <v>71</v>
      </c>
      <c r="J118" s="114" t="str">
        <f>CONCATENATE("var ",RIGHT(I117,2),"/",RIGHT(I117-1,2))</f>
        <v>var 23/22</v>
      </c>
      <c r="K118" s="115" t="s">
        <v>71</v>
      </c>
      <c r="L118" s="114" t="str">
        <f>CONCATENATE("var ",RIGHT(K117,2),"/",RIGHT(K117-1,2))</f>
        <v>var 24/23</v>
      </c>
      <c r="M118" s="115" t="s">
        <v>71</v>
      </c>
      <c r="N118" s="114" t="str">
        <f>CONCATENATE("var ",RIGHT(M117,2),"/",RIGHT(M117-1,2))</f>
        <v>var 25/24</v>
      </c>
    </row>
    <row r="119" spans="1:15" x14ac:dyDescent="0.25">
      <c r="B119" s="116" t="s">
        <v>73</v>
      </c>
      <c r="C119" s="117">
        <v>8678</v>
      </c>
      <c r="D119" s="118">
        <v>8.8969757811519612E-2</v>
      </c>
      <c r="E119" s="117">
        <v>119</v>
      </c>
      <c r="F119" s="118">
        <f t="shared" ref="F119:L131" si="10">IFERROR(E119/C119-1,"-")</f>
        <v>-0.98628716294076979</v>
      </c>
      <c r="G119" s="117">
        <v>4593</v>
      </c>
      <c r="H119" s="118">
        <f t="shared" si="10"/>
        <v>37.596638655462186</v>
      </c>
      <c r="I119" s="117">
        <v>7748</v>
      </c>
      <c r="J119" s="118">
        <f t="shared" si="10"/>
        <v>0.68691487045504029</v>
      </c>
      <c r="K119" s="117">
        <v>8574</v>
      </c>
      <c r="L119" s="118">
        <f t="shared" si="10"/>
        <v>0.10660815694372738</v>
      </c>
      <c r="M119" s="117">
        <v>8868</v>
      </c>
      <c r="N119" s="118">
        <f t="shared" ref="N119:N124" si="11">IFERROR(M119/K119-1,"-")</f>
        <v>3.4289713086074203E-2</v>
      </c>
    </row>
    <row r="120" spans="1:15" x14ac:dyDescent="0.25">
      <c r="B120" s="116" t="s">
        <v>75</v>
      </c>
      <c r="C120" s="117">
        <v>8839</v>
      </c>
      <c r="D120" s="118">
        <v>9.0426844312854637E-2</v>
      </c>
      <c r="E120" s="117">
        <v>85</v>
      </c>
      <c r="F120" s="118">
        <f t="shared" si="10"/>
        <v>-0.99038352754836523</v>
      </c>
      <c r="G120" s="117">
        <v>7429</v>
      </c>
      <c r="H120" s="118">
        <f t="shared" si="10"/>
        <v>86.4</v>
      </c>
      <c r="I120" s="117">
        <v>8576</v>
      </c>
      <c r="J120" s="118">
        <f t="shared" si="10"/>
        <v>0.15439493875353349</v>
      </c>
      <c r="K120" s="117">
        <v>9308</v>
      </c>
      <c r="L120" s="118">
        <f t="shared" si="10"/>
        <v>8.5354477611940371E-2</v>
      </c>
      <c r="M120" s="117">
        <v>9450</v>
      </c>
      <c r="N120" s="118">
        <f t="shared" si="11"/>
        <v>1.5255694026643729E-2</v>
      </c>
    </row>
    <row r="121" spans="1:15" x14ac:dyDescent="0.25">
      <c r="B121" s="116" t="s">
        <v>77</v>
      </c>
      <c r="C121" s="117">
        <v>4215</v>
      </c>
      <c r="D121" s="118">
        <v>-0.47167209827024315</v>
      </c>
      <c r="E121" s="117">
        <v>65</v>
      </c>
      <c r="F121" s="118">
        <f t="shared" si="10"/>
        <v>-0.98457888493475687</v>
      </c>
      <c r="G121" s="117">
        <v>8841</v>
      </c>
      <c r="H121" s="118">
        <f t="shared" si="10"/>
        <v>135.01538461538462</v>
      </c>
      <c r="I121" s="117">
        <v>7226</v>
      </c>
      <c r="J121" s="118">
        <f t="shared" si="10"/>
        <v>-0.18267164347924447</v>
      </c>
      <c r="K121" s="117">
        <v>9445</v>
      </c>
      <c r="L121" s="118">
        <f t="shared" si="10"/>
        <v>0.30708552449487958</v>
      </c>
      <c r="M121" s="117">
        <v>9153</v>
      </c>
      <c r="N121" s="118">
        <f t="shared" si="11"/>
        <v>-3.0915828480677643E-2</v>
      </c>
    </row>
    <row r="122" spans="1:15" x14ac:dyDescent="0.25">
      <c r="B122" s="116" t="s">
        <v>79</v>
      </c>
      <c r="C122" s="117">
        <v>0</v>
      </c>
      <c r="D122" s="118">
        <v>-1</v>
      </c>
      <c r="E122" s="117">
        <v>43</v>
      </c>
      <c r="F122" s="118" t="str">
        <f t="shared" si="10"/>
        <v>-</v>
      </c>
      <c r="G122" s="117">
        <v>9017</v>
      </c>
      <c r="H122" s="118">
        <f t="shared" si="10"/>
        <v>208.69767441860466</v>
      </c>
      <c r="I122" s="117">
        <v>7139</v>
      </c>
      <c r="J122" s="118">
        <f t="shared" si="10"/>
        <v>-0.20827326161694582</v>
      </c>
      <c r="K122" s="117">
        <v>8977</v>
      </c>
      <c r="L122" s="118">
        <f t="shared" si="10"/>
        <v>0.25745902787505259</v>
      </c>
      <c r="M122" s="117">
        <v>9475</v>
      </c>
      <c r="N122" s="118">
        <f t="shared" si="11"/>
        <v>5.5475103041105145E-2</v>
      </c>
    </row>
    <row r="123" spans="1:15" x14ac:dyDescent="0.25">
      <c r="B123" s="116" t="s">
        <v>81</v>
      </c>
      <c r="C123" s="117">
        <v>0</v>
      </c>
      <c r="D123" s="118">
        <v>-1</v>
      </c>
      <c r="E123" s="117">
        <v>56</v>
      </c>
      <c r="F123" s="118" t="str">
        <f t="shared" si="10"/>
        <v>-</v>
      </c>
      <c r="G123" s="117">
        <v>8204</v>
      </c>
      <c r="H123" s="118">
        <f t="shared" si="10"/>
        <v>145.5</v>
      </c>
      <c r="I123" s="117">
        <v>8883</v>
      </c>
      <c r="J123" s="118">
        <f t="shared" si="10"/>
        <v>8.2764505119453879E-2</v>
      </c>
      <c r="K123" s="117">
        <v>10301</v>
      </c>
      <c r="L123" s="118">
        <f t="shared" si="10"/>
        <v>0.15963075537543614</v>
      </c>
      <c r="M123" s="117">
        <v>9728</v>
      </c>
      <c r="N123" s="118">
        <f t="shared" si="11"/>
        <v>-5.5625667410931001E-2</v>
      </c>
    </row>
    <row r="124" spans="1:15" x14ac:dyDescent="0.25">
      <c r="B124" s="116" t="s">
        <v>83</v>
      </c>
      <c r="C124" s="117">
        <v>0</v>
      </c>
      <c r="D124" s="118">
        <v>-1</v>
      </c>
      <c r="E124" s="117">
        <v>90</v>
      </c>
      <c r="F124" s="118" t="str">
        <f t="shared" si="10"/>
        <v>-</v>
      </c>
      <c r="G124" s="117">
        <v>7353</v>
      </c>
      <c r="H124" s="118">
        <f t="shared" si="10"/>
        <v>80.7</v>
      </c>
      <c r="I124" s="117">
        <v>8301</v>
      </c>
      <c r="J124" s="118">
        <f t="shared" si="10"/>
        <v>0.12892696858425134</v>
      </c>
      <c r="K124" s="117">
        <v>10338</v>
      </c>
      <c r="L124" s="118">
        <f t="shared" si="10"/>
        <v>0.24539212143115297</v>
      </c>
      <c r="M124" s="117">
        <v>10224</v>
      </c>
      <c r="N124" s="118">
        <f t="shared" si="11"/>
        <v>-1.1027278003482244E-2</v>
      </c>
    </row>
    <row r="125" spans="1:15" x14ac:dyDescent="0.25">
      <c r="B125" s="116" t="s">
        <v>85</v>
      </c>
      <c r="C125" s="117">
        <v>0</v>
      </c>
      <c r="D125" s="118">
        <v>-1</v>
      </c>
      <c r="E125" s="117">
        <v>659</v>
      </c>
      <c r="F125" s="118" t="str">
        <f t="shared" si="10"/>
        <v>-</v>
      </c>
      <c r="G125" s="117">
        <v>8399</v>
      </c>
      <c r="H125" s="118">
        <f t="shared" si="10"/>
        <v>11.745068285280729</v>
      </c>
      <c r="I125" s="117">
        <v>9581</v>
      </c>
      <c r="J125" s="118">
        <f t="shared" si="10"/>
        <v>0.14073103940945342</v>
      </c>
      <c r="K125" s="117">
        <v>10171</v>
      </c>
      <c r="L125" s="118">
        <f t="shared" si="10"/>
        <v>6.1580210833942273E-2</v>
      </c>
      <c r="M125" s="117"/>
      <c r="N125" s="118"/>
    </row>
    <row r="126" spans="1:15" x14ac:dyDescent="0.25">
      <c r="B126" s="116" t="s">
        <v>87</v>
      </c>
      <c r="C126" s="117">
        <v>302</v>
      </c>
      <c r="D126" s="118">
        <v>-0.96985727118474896</v>
      </c>
      <c r="E126" s="117">
        <v>2900</v>
      </c>
      <c r="F126" s="118">
        <f t="shared" si="10"/>
        <v>8.6026490066225172</v>
      </c>
      <c r="G126" s="117">
        <v>9415</v>
      </c>
      <c r="H126" s="118">
        <f t="shared" si="10"/>
        <v>2.2465517241379311</v>
      </c>
      <c r="I126" s="117">
        <v>10320</v>
      </c>
      <c r="J126" s="118">
        <f t="shared" si="10"/>
        <v>9.6123207647371256E-2</v>
      </c>
      <c r="K126" s="117">
        <v>10030</v>
      </c>
      <c r="L126" s="118">
        <f t="shared" si="10"/>
        <v>-2.81007751937985E-2</v>
      </c>
      <c r="M126" s="117"/>
      <c r="N126" s="118"/>
    </row>
    <row r="127" spans="1:15" x14ac:dyDescent="0.25">
      <c r="B127" s="116" t="s">
        <v>89</v>
      </c>
      <c r="C127" s="117">
        <v>247</v>
      </c>
      <c r="D127" s="118">
        <v>-0.97150438394093219</v>
      </c>
      <c r="E127" s="117">
        <v>2693</v>
      </c>
      <c r="F127" s="118">
        <f t="shared" si="10"/>
        <v>9.902834008097166</v>
      </c>
      <c r="G127" s="117">
        <v>8053</v>
      </c>
      <c r="H127" s="118">
        <f t="shared" si="10"/>
        <v>1.9903453397697737</v>
      </c>
      <c r="I127" s="117">
        <v>9284</v>
      </c>
      <c r="J127" s="118">
        <f t="shared" si="10"/>
        <v>0.15286228734633056</v>
      </c>
      <c r="K127" s="117">
        <v>9243</v>
      </c>
      <c r="L127" s="118">
        <f t="shared" si="10"/>
        <v>-4.4161999138302432E-3</v>
      </c>
      <c r="M127" s="117"/>
      <c r="N127" s="118"/>
    </row>
    <row r="128" spans="1:15" x14ac:dyDescent="0.25">
      <c r="A128" s="122"/>
      <c r="B128" s="116" t="s">
        <v>91</v>
      </c>
      <c r="C128" s="117">
        <v>683</v>
      </c>
      <c r="D128" s="118">
        <v>-0.93075831305758316</v>
      </c>
      <c r="E128" s="117">
        <v>6991</v>
      </c>
      <c r="F128" s="118">
        <f t="shared" si="10"/>
        <v>9.2357247437774532</v>
      </c>
      <c r="G128" s="117">
        <v>9529</v>
      </c>
      <c r="H128" s="118">
        <f t="shared" si="10"/>
        <v>0.36303819196109277</v>
      </c>
      <c r="I128" s="117">
        <v>10847</v>
      </c>
      <c r="J128" s="118">
        <f t="shared" si="10"/>
        <v>0.13831461853289961</v>
      </c>
      <c r="K128" s="117">
        <v>11119</v>
      </c>
      <c r="L128" s="118">
        <f t="shared" si="10"/>
        <v>2.5076057896192605E-2</v>
      </c>
      <c r="M128" s="117"/>
      <c r="N128" s="118"/>
    </row>
    <row r="129" spans="2:15" x14ac:dyDescent="0.25">
      <c r="B129" s="116" t="s">
        <v>93</v>
      </c>
      <c r="C129" s="117">
        <v>1361</v>
      </c>
      <c r="D129" s="118">
        <v>-0.83544915971466571</v>
      </c>
      <c r="E129" s="117">
        <v>7004</v>
      </c>
      <c r="F129" s="118">
        <f t="shared" si="10"/>
        <v>4.1462160176340923</v>
      </c>
      <c r="G129" s="117">
        <v>7510</v>
      </c>
      <c r="H129" s="118">
        <f t="shared" si="10"/>
        <v>7.2244431753283767E-2</v>
      </c>
      <c r="I129" s="117">
        <v>9244</v>
      </c>
      <c r="J129" s="118">
        <f t="shared" si="10"/>
        <v>0.23089214380825562</v>
      </c>
      <c r="K129" s="117">
        <v>9424</v>
      </c>
      <c r="L129" s="118">
        <f t="shared" si="10"/>
        <v>1.9472090004327036E-2</v>
      </c>
      <c r="M129" s="117"/>
      <c r="N129" s="118"/>
    </row>
    <row r="130" spans="2:15" x14ac:dyDescent="0.25">
      <c r="B130" s="116" t="s">
        <v>95</v>
      </c>
      <c r="C130" s="117">
        <v>1252</v>
      </c>
      <c r="D130" s="118">
        <v>-0.86241758241758237</v>
      </c>
      <c r="E130" s="117">
        <v>5762</v>
      </c>
      <c r="F130" s="118">
        <f t="shared" si="10"/>
        <v>3.6022364217252401</v>
      </c>
      <c r="G130" s="117">
        <v>8219</v>
      </c>
      <c r="H130" s="118">
        <f t="shared" si="10"/>
        <v>0.42641443943075319</v>
      </c>
      <c r="I130" s="117">
        <v>8681</v>
      </c>
      <c r="J130" s="118">
        <f t="shared" si="10"/>
        <v>5.6211217909721389E-2</v>
      </c>
      <c r="K130" s="117">
        <v>9229</v>
      </c>
      <c r="L130" s="118">
        <f t="shared" si="10"/>
        <v>6.3126367929962068E-2</v>
      </c>
      <c r="M130" s="117"/>
      <c r="N130" s="118"/>
    </row>
    <row r="131" spans="2:15" ht="15.75" x14ac:dyDescent="0.25">
      <c r="B131" s="119" t="s">
        <v>32</v>
      </c>
      <c r="C131" s="120">
        <v>26093</v>
      </c>
      <c r="D131" s="121">
        <v>-0.7405824045812911</v>
      </c>
      <c r="E131" s="120">
        <v>26467</v>
      </c>
      <c r="F131" s="121">
        <f t="shared" si="10"/>
        <v>1.4333346108151623E-2</v>
      </c>
      <c r="G131" s="120">
        <v>96562</v>
      </c>
      <c r="H131" s="121">
        <f t="shared" si="10"/>
        <v>2.6483923376279894</v>
      </c>
      <c r="I131" s="120">
        <v>105830</v>
      </c>
      <c r="J131" s="121">
        <f t="shared" si="10"/>
        <v>9.5979785008595497E-2</v>
      </c>
      <c r="K131" s="120">
        <v>116159</v>
      </c>
      <c r="L131" s="121">
        <f t="shared" si="10"/>
        <v>9.7599924407067995E-2</v>
      </c>
      <c r="M131" s="120">
        <v>56898</v>
      </c>
      <c r="N131" s="121">
        <v>-7.9026394815873147E-4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80" t="s">
        <v>242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C$7</f>
        <v>2020</v>
      </c>
      <c r="D139" s="305"/>
      <c r="E139" s="304">
        <f>E$7</f>
        <v>2021</v>
      </c>
      <c r="F139" s="305"/>
      <c r="G139" s="304">
        <f>G$7</f>
        <v>2022</v>
      </c>
      <c r="H139" s="305"/>
      <c r="I139" s="304">
        <f>I$7</f>
        <v>2023</v>
      </c>
      <c r="J139" s="305"/>
      <c r="K139" s="304">
        <f>K$7</f>
        <v>2024</v>
      </c>
      <c r="L139" s="305"/>
      <c r="M139" s="304">
        <f>M$7</f>
        <v>2025</v>
      </c>
      <c r="N139" s="305"/>
    </row>
    <row r="140" spans="2:15" ht="16.5" thickTop="1" thickBot="1" x14ac:dyDescent="0.3">
      <c r="B140" s="87"/>
      <c r="C140" s="113" t="s">
        <v>71</v>
      </c>
      <c r="D140" s="114" t="str">
        <f>CONCATENATE("var ",RIGHT(C139,2),"/",RIGHT(C139-1,2))</f>
        <v>var 20/19</v>
      </c>
      <c r="E140" s="115" t="s">
        <v>71</v>
      </c>
      <c r="F140" s="114" t="str">
        <f>CONCATENATE("var ",RIGHT(E139,2),"/",RIGHT(E139-1,2))</f>
        <v>var 21/20</v>
      </c>
      <c r="G140" s="115" t="s">
        <v>71</v>
      </c>
      <c r="H140" s="114" t="str">
        <f>CONCATENATE("var ",RIGHT(G139,2),"/",RIGHT(G139-1,2))</f>
        <v>var 22/21</v>
      </c>
      <c r="I140" s="115" t="s">
        <v>71</v>
      </c>
      <c r="J140" s="114" t="str">
        <f>CONCATENATE("var ",RIGHT(I139,2),"/",RIGHT(I139-1,2))</f>
        <v>var 23/22</v>
      </c>
      <c r="K140" s="115" t="s">
        <v>71</v>
      </c>
      <c r="L140" s="114" t="str">
        <f>CONCATENATE("var ",RIGHT(K139,2),"/",RIGHT(K139-1,2))</f>
        <v>var 24/23</v>
      </c>
      <c r="M140" s="115" t="s">
        <v>71</v>
      </c>
      <c r="N140" s="114" t="str">
        <f>CONCATENATE("var ",RIGHT(M139,2),"/",RIGHT(M139-1,2))</f>
        <v>var 25/24</v>
      </c>
    </row>
    <row r="141" spans="2:15" x14ac:dyDescent="0.25">
      <c r="B141" s="116" t="s">
        <v>73</v>
      </c>
      <c r="C141" s="117">
        <v>1507</v>
      </c>
      <c r="D141" s="118">
        <v>0.29913793103448283</v>
      </c>
      <c r="E141" s="117">
        <v>239</v>
      </c>
      <c r="F141" s="118">
        <f t="shared" ref="F141:L153" si="12">IFERROR(E141/C141-1,"-")</f>
        <v>-0.8414067684140677</v>
      </c>
      <c r="G141" s="117">
        <v>1070</v>
      </c>
      <c r="H141" s="118">
        <f t="shared" si="12"/>
        <v>3.476987447698745</v>
      </c>
      <c r="I141" s="117">
        <v>1623</v>
      </c>
      <c r="J141" s="118">
        <f t="shared" si="12"/>
        <v>0.51682242990654204</v>
      </c>
      <c r="K141" s="117">
        <v>1605</v>
      </c>
      <c r="L141" s="118">
        <f t="shared" si="12"/>
        <v>-1.1090573012939031E-2</v>
      </c>
      <c r="M141" s="117">
        <v>1749</v>
      </c>
      <c r="N141" s="118">
        <f t="shared" ref="N141:N146" si="13">IFERROR(M141/K141-1,"-")</f>
        <v>8.9719626168224265E-2</v>
      </c>
    </row>
    <row r="142" spans="2:15" x14ac:dyDescent="0.25">
      <c r="B142" s="116" t="s">
        <v>75</v>
      </c>
      <c r="C142" s="117">
        <v>1212</v>
      </c>
      <c r="D142" s="118">
        <v>1.6778523489932917E-2</v>
      </c>
      <c r="E142" s="117">
        <v>192</v>
      </c>
      <c r="F142" s="118">
        <f t="shared" si="12"/>
        <v>-0.84158415841584155</v>
      </c>
      <c r="G142" s="117">
        <v>1299</v>
      </c>
      <c r="H142" s="118">
        <f t="shared" si="12"/>
        <v>5.765625</v>
      </c>
      <c r="I142" s="117">
        <v>1902</v>
      </c>
      <c r="J142" s="118">
        <f t="shared" si="12"/>
        <v>0.46420323325635104</v>
      </c>
      <c r="K142" s="117">
        <v>2028</v>
      </c>
      <c r="L142" s="118">
        <f t="shared" si="12"/>
        <v>6.6246056782334417E-2</v>
      </c>
      <c r="M142" s="117">
        <v>1749</v>
      </c>
      <c r="N142" s="118">
        <f t="shared" si="13"/>
        <v>-0.1375739644970414</v>
      </c>
    </row>
    <row r="143" spans="2:15" x14ac:dyDescent="0.25">
      <c r="B143" s="116" t="s">
        <v>77</v>
      </c>
      <c r="C143" s="117">
        <v>620</v>
      </c>
      <c r="D143" s="118">
        <v>-0.53030303030303028</v>
      </c>
      <c r="E143" s="117">
        <v>316</v>
      </c>
      <c r="F143" s="118">
        <f t="shared" si="12"/>
        <v>-0.49032258064516132</v>
      </c>
      <c r="G143" s="117">
        <v>1553</v>
      </c>
      <c r="H143" s="118">
        <f t="shared" si="12"/>
        <v>3.9145569620253164</v>
      </c>
      <c r="I143" s="117">
        <v>2140</v>
      </c>
      <c r="J143" s="118">
        <f t="shared" si="12"/>
        <v>0.37797810688989064</v>
      </c>
      <c r="K143" s="117">
        <v>3428</v>
      </c>
      <c r="L143" s="118">
        <f t="shared" si="12"/>
        <v>0.60186915887850456</v>
      </c>
      <c r="M143" s="117">
        <v>2359</v>
      </c>
      <c r="N143" s="118">
        <f t="shared" si="13"/>
        <v>-0.31184364060676784</v>
      </c>
    </row>
    <row r="144" spans="2:15" x14ac:dyDescent="0.25">
      <c r="B144" s="116" t="s">
        <v>79</v>
      </c>
      <c r="C144" s="117">
        <v>0</v>
      </c>
      <c r="D144" s="118">
        <v>-1</v>
      </c>
      <c r="E144" s="117">
        <v>269</v>
      </c>
      <c r="F144" s="118" t="str">
        <f t="shared" si="12"/>
        <v>-</v>
      </c>
      <c r="G144" s="117">
        <v>1519</v>
      </c>
      <c r="H144" s="118">
        <f t="shared" si="12"/>
        <v>4.6468401486988844</v>
      </c>
      <c r="I144" s="117">
        <v>1573</v>
      </c>
      <c r="J144" s="118">
        <f t="shared" si="12"/>
        <v>3.5549703752468798E-2</v>
      </c>
      <c r="K144" s="117">
        <v>1590</v>
      </c>
      <c r="L144" s="118">
        <f t="shared" si="12"/>
        <v>1.0807374443738027E-2</v>
      </c>
      <c r="M144" s="117">
        <v>2359</v>
      </c>
      <c r="N144" s="118">
        <f t="shared" si="13"/>
        <v>0.48364779874213837</v>
      </c>
    </row>
    <row r="145" spans="1:15" x14ac:dyDescent="0.25">
      <c r="B145" s="116" t="s">
        <v>81</v>
      </c>
      <c r="C145" s="117">
        <v>0</v>
      </c>
      <c r="D145" s="118">
        <v>-1</v>
      </c>
      <c r="E145" s="117">
        <v>262</v>
      </c>
      <c r="F145" s="118" t="str">
        <f t="shared" si="12"/>
        <v>-</v>
      </c>
      <c r="G145" s="117">
        <v>881</v>
      </c>
      <c r="H145" s="118">
        <f t="shared" si="12"/>
        <v>2.3625954198473282</v>
      </c>
      <c r="I145" s="117">
        <v>1613</v>
      </c>
      <c r="J145" s="118">
        <f t="shared" si="12"/>
        <v>0.83087400681044277</v>
      </c>
      <c r="K145" s="117">
        <v>1681</v>
      </c>
      <c r="L145" s="118">
        <f t="shared" si="12"/>
        <v>4.2157470551766885E-2</v>
      </c>
      <c r="M145" s="117">
        <v>2359</v>
      </c>
      <c r="N145" s="118">
        <f t="shared" si="13"/>
        <v>0.40333135038667467</v>
      </c>
    </row>
    <row r="146" spans="1:15" x14ac:dyDescent="0.25">
      <c r="B146" s="116" t="s">
        <v>83</v>
      </c>
      <c r="C146" s="117">
        <v>0</v>
      </c>
      <c r="D146" s="118">
        <v>-1</v>
      </c>
      <c r="E146" s="117">
        <v>231</v>
      </c>
      <c r="F146" s="118" t="str">
        <f t="shared" si="12"/>
        <v>-</v>
      </c>
      <c r="G146" s="117">
        <v>1321</v>
      </c>
      <c r="H146" s="118">
        <f t="shared" si="12"/>
        <v>4.7186147186147185</v>
      </c>
      <c r="I146" s="117">
        <v>1398</v>
      </c>
      <c r="J146" s="118">
        <f t="shared" si="12"/>
        <v>5.8289174867524496E-2</v>
      </c>
      <c r="K146" s="117">
        <v>1391</v>
      </c>
      <c r="L146" s="118">
        <f t="shared" si="12"/>
        <v>-5.0071530758225569E-3</v>
      </c>
      <c r="M146" s="117">
        <v>2359</v>
      </c>
      <c r="N146" s="118">
        <f t="shared" si="13"/>
        <v>0.69590222861250894</v>
      </c>
    </row>
    <row r="147" spans="1:15" x14ac:dyDescent="0.25">
      <c r="B147" s="116" t="s">
        <v>85</v>
      </c>
      <c r="C147" s="117">
        <v>0</v>
      </c>
      <c r="D147" s="118">
        <v>-1</v>
      </c>
      <c r="E147" s="117">
        <v>675</v>
      </c>
      <c r="F147" s="118" t="str">
        <f t="shared" si="12"/>
        <v>-</v>
      </c>
      <c r="G147" s="117">
        <v>1114</v>
      </c>
      <c r="H147" s="118">
        <f t="shared" si="12"/>
        <v>0.65037037037037027</v>
      </c>
      <c r="I147" s="117">
        <v>1435</v>
      </c>
      <c r="J147" s="118">
        <f t="shared" si="12"/>
        <v>0.28815080789946146</v>
      </c>
      <c r="K147" s="117">
        <v>1166</v>
      </c>
      <c r="L147" s="118">
        <f t="shared" si="12"/>
        <v>-0.18745644599303135</v>
      </c>
      <c r="M147" s="117"/>
      <c r="N147" s="118"/>
    </row>
    <row r="148" spans="1:15" x14ac:dyDescent="0.25">
      <c r="B148" s="116" t="s">
        <v>87</v>
      </c>
      <c r="C148" s="117">
        <v>902</v>
      </c>
      <c r="D148" s="118">
        <v>-0.17474839890210425</v>
      </c>
      <c r="E148" s="117">
        <v>905</v>
      </c>
      <c r="F148" s="118">
        <f t="shared" si="12"/>
        <v>3.3259423503326779E-3</v>
      </c>
      <c r="G148" s="117">
        <v>998</v>
      </c>
      <c r="H148" s="118">
        <f t="shared" si="12"/>
        <v>0.10276243093922655</v>
      </c>
      <c r="I148" s="117">
        <v>1506</v>
      </c>
      <c r="J148" s="118">
        <f t="shared" si="12"/>
        <v>0.50901803607214435</v>
      </c>
      <c r="K148" s="117">
        <v>1232</v>
      </c>
      <c r="L148" s="118">
        <f t="shared" si="12"/>
        <v>-0.18193891102257631</v>
      </c>
      <c r="M148" s="117"/>
      <c r="N148" s="118"/>
    </row>
    <row r="149" spans="1:15" x14ac:dyDescent="0.25">
      <c r="B149" s="116" t="s">
        <v>89</v>
      </c>
      <c r="C149" s="117">
        <v>76</v>
      </c>
      <c r="D149" s="118">
        <v>-0.94685314685314681</v>
      </c>
      <c r="E149" s="117">
        <v>827</v>
      </c>
      <c r="F149" s="118">
        <f t="shared" si="12"/>
        <v>9.8815789473684212</v>
      </c>
      <c r="G149" s="117">
        <v>1047</v>
      </c>
      <c r="H149" s="118">
        <f t="shared" si="12"/>
        <v>0.2660217654171706</v>
      </c>
      <c r="I149" s="117">
        <v>1465</v>
      </c>
      <c r="J149" s="118">
        <f t="shared" si="12"/>
        <v>0.39923591212989495</v>
      </c>
      <c r="K149" s="117">
        <v>1114</v>
      </c>
      <c r="L149" s="118">
        <f t="shared" si="12"/>
        <v>-0.23959044368600679</v>
      </c>
      <c r="M149" s="117"/>
      <c r="N149" s="118"/>
    </row>
    <row r="150" spans="1:15" x14ac:dyDescent="0.25">
      <c r="A150" s="122"/>
      <c r="B150" s="116" t="s">
        <v>91</v>
      </c>
      <c r="C150" s="117">
        <v>194</v>
      </c>
      <c r="D150" s="118">
        <v>-0.86694101508916321</v>
      </c>
      <c r="E150" s="117">
        <v>1854</v>
      </c>
      <c r="F150" s="118">
        <f t="shared" si="12"/>
        <v>8.5567010309278349</v>
      </c>
      <c r="G150" s="117">
        <v>1679</v>
      </c>
      <c r="H150" s="118">
        <f t="shared" si="12"/>
        <v>-9.4390507011866243E-2</v>
      </c>
      <c r="I150" s="117">
        <v>1982</v>
      </c>
      <c r="J150" s="118">
        <f t="shared" si="12"/>
        <v>0.18046456223942831</v>
      </c>
      <c r="K150" s="117">
        <v>1956</v>
      </c>
      <c r="L150" s="118">
        <f t="shared" si="12"/>
        <v>-1.3118062563067578E-2</v>
      </c>
      <c r="M150" s="117"/>
      <c r="N150" s="118"/>
    </row>
    <row r="151" spans="1:15" x14ac:dyDescent="0.25">
      <c r="B151" s="116" t="s">
        <v>93</v>
      </c>
      <c r="C151" s="117">
        <v>606</v>
      </c>
      <c r="D151" s="118">
        <v>-0.59491978609625673</v>
      </c>
      <c r="E151" s="117">
        <v>1955</v>
      </c>
      <c r="F151" s="118">
        <f t="shared" si="12"/>
        <v>2.226072607260726</v>
      </c>
      <c r="G151" s="117">
        <v>2421</v>
      </c>
      <c r="H151" s="118">
        <f t="shared" si="12"/>
        <v>0.23836317135549878</v>
      </c>
      <c r="I151" s="117">
        <v>2298</v>
      </c>
      <c r="J151" s="118">
        <f t="shared" si="12"/>
        <v>-5.0805452292441156E-2</v>
      </c>
      <c r="K151" s="117">
        <v>2484</v>
      </c>
      <c r="L151" s="118">
        <f t="shared" si="12"/>
        <v>8.0939947780678922E-2</v>
      </c>
      <c r="M151" s="117"/>
      <c r="N151" s="118"/>
    </row>
    <row r="152" spans="1:15" x14ac:dyDescent="0.25">
      <c r="B152" s="116" t="s">
        <v>95</v>
      </c>
      <c r="C152" s="117">
        <v>440</v>
      </c>
      <c r="D152" s="118">
        <v>-0.68023255813953487</v>
      </c>
      <c r="E152" s="117">
        <v>1573</v>
      </c>
      <c r="F152" s="118">
        <f t="shared" si="12"/>
        <v>2.5750000000000002</v>
      </c>
      <c r="G152" s="117">
        <v>1685</v>
      </c>
      <c r="H152" s="118">
        <f t="shared" si="12"/>
        <v>7.1201525746980243E-2</v>
      </c>
      <c r="I152" s="117">
        <v>1850</v>
      </c>
      <c r="J152" s="118">
        <f t="shared" si="12"/>
        <v>9.7922848664688367E-2</v>
      </c>
      <c r="K152" s="117">
        <v>1784</v>
      </c>
      <c r="L152" s="118">
        <f t="shared" si="12"/>
        <v>-3.5675675675675644E-2</v>
      </c>
      <c r="M152" s="117"/>
      <c r="N152" s="118"/>
    </row>
    <row r="153" spans="1:15" ht="15.75" x14ac:dyDescent="0.25">
      <c r="B153" s="119" t="s">
        <v>32</v>
      </c>
      <c r="C153" s="120">
        <v>6042</v>
      </c>
      <c r="D153" s="121">
        <v>-0.59968197177499505</v>
      </c>
      <c r="E153" s="120">
        <v>9298</v>
      </c>
      <c r="F153" s="121">
        <f t="shared" si="12"/>
        <v>0.53889440582588555</v>
      </c>
      <c r="G153" s="120">
        <v>16587</v>
      </c>
      <c r="H153" s="121">
        <f t="shared" si="12"/>
        <v>0.78393202839320275</v>
      </c>
      <c r="I153" s="120">
        <v>20785</v>
      </c>
      <c r="J153" s="121">
        <f t="shared" si="12"/>
        <v>0.25308976909628011</v>
      </c>
      <c r="K153" s="120">
        <v>21459</v>
      </c>
      <c r="L153" s="121">
        <f t="shared" si="12"/>
        <v>3.2427231176329174E-2</v>
      </c>
      <c r="M153" s="120">
        <v>10416</v>
      </c>
      <c r="N153" s="121">
        <v>-0.11149023287554383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2"/>
      <c r="N156" s="125"/>
    </row>
    <row r="158" spans="1:15" ht="48.75" customHeight="1" thickBot="1" x14ac:dyDescent="0.3">
      <c r="B158" s="280" t="s">
        <v>243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C$7</f>
        <v>2020</v>
      </c>
      <c r="D161" s="305"/>
      <c r="E161" s="304">
        <f>E$7</f>
        <v>2021</v>
      </c>
      <c r="F161" s="305"/>
      <c r="G161" s="304">
        <f>G$7</f>
        <v>2022</v>
      </c>
      <c r="H161" s="305"/>
      <c r="I161" s="304">
        <f>I$7</f>
        <v>2023</v>
      </c>
      <c r="J161" s="305"/>
      <c r="K161" s="304">
        <f>K$7</f>
        <v>2024</v>
      </c>
      <c r="L161" s="305"/>
      <c r="M161" s="304">
        <f>M$7</f>
        <v>2025</v>
      </c>
      <c r="N161" s="305"/>
    </row>
    <row r="162" spans="2:14" ht="16.5" thickTop="1" thickBot="1" x14ac:dyDescent="0.3">
      <c r="B162" s="87"/>
      <c r="C162" s="113" t="s">
        <v>71</v>
      </c>
      <c r="D162" s="114" t="str">
        <f>CONCATENATE("var ",RIGHT(C161,2),"/",RIGHT(C161-1,2))</f>
        <v>var 20/19</v>
      </c>
      <c r="E162" s="115" t="s">
        <v>71</v>
      </c>
      <c r="F162" s="114" t="str">
        <f>CONCATENATE("var ",RIGHT(E161,2),"/",RIGHT(E161-1,2))</f>
        <v>var 21/20</v>
      </c>
      <c r="G162" s="115" t="s">
        <v>71</v>
      </c>
      <c r="H162" s="114" t="str">
        <f>CONCATENATE("var ",RIGHT(G161,2),"/",RIGHT(G161-1,2))</f>
        <v>var 22/21</v>
      </c>
      <c r="I162" s="115" t="s">
        <v>71</v>
      </c>
      <c r="J162" s="114" t="str">
        <f>CONCATENATE("var ",RIGHT(I161,2),"/",RIGHT(I161-1,2))</f>
        <v>var 23/22</v>
      </c>
      <c r="K162" s="115" t="s">
        <v>71</v>
      </c>
      <c r="L162" s="114" t="str">
        <f>CONCATENATE("var ",RIGHT(K161,2),"/",RIGHT(K161-1,2))</f>
        <v>var 24/23</v>
      </c>
      <c r="M162" s="115" t="s">
        <v>71</v>
      </c>
      <c r="N162" s="114" t="str">
        <f>CONCATENATE("var ",RIGHT(M161,2),"/",RIGHT(M161-1,2))</f>
        <v>var 25/24</v>
      </c>
    </row>
    <row r="163" spans="2:14" x14ac:dyDescent="0.25">
      <c r="B163" s="116" t="s">
        <v>73</v>
      </c>
      <c r="C163" s="117">
        <v>1411</v>
      </c>
      <c r="D163" s="118">
        <v>0.10927672955974832</v>
      </c>
      <c r="E163" s="117">
        <v>1035</v>
      </c>
      <c r="F163" s="118">
        <f t="shared" ref="F163:L175" si="14">IFERROR(E163/C163-1,"-")</f>
        <v>-0.26647767540751244</v>
      </c>
      <c r="G163" s="117">
        <v>1353</v>
      </c>
      <c r="H163" s="118">
        <f t="shared" si="14"/>
        <v>0.30724637681159428</v>
      </c>
      <c r="I163" s="117">
        <v>1657</v>
      </c>
      <c r="J163" s="118">
        <f t="shared" si="14"/>
        <v>0.22468588322246852</v>
      </c>
      <c r="K163" s="117">
        <v>1470</v>
      </c>
      <c r="L163" s="118">
        <f t="shared" si="14"/>
        <v>-0.11285455642727826</v>
      </c>
      <c r="M163" s="117">
        <v>1563</v>
      </c>
      <c r="N163" s="118">
        <f t="shared" ref="N163:N168" si="15">IFERROR(M163/K163-1,"-")</f>
        <v>6.3265306122449072E-2</v>
      </c>
    </row>
    <row r="164" spans="2:14" x14ac:dyDescent="0.25">
      <c r="B164" s="116" t="s">
        <v>75</v>
      </c>
      <c r="C164" s="117">
        <v>1560</v>
      </c>
      <c r="D164" s="118">
        <v>-6.1936259771497304E-2</v>
      </c>
      <c r="E164" s="117">
        <v>945</v>
      </c>
      <c r="F164" s="118">
        <f t="shared" si="14"/>
        <v>-0.39423076923076927</v>
      </c>
      <c r="G164" s="117">
        <v>2904</v>
      </c>
      <c r="H164" s="118">
        <f t="shared" si="14"/>
        <v>2.0730158730158732</v>
      </c>
      <c r="I164" s="117">
        <v>2192</v>
      </c>
      <c r="J164" s="118">
        <f t="shared" si="14"/>
        <v>-0.24517906336088158</v>
      </c>
      <c r="K164" s="117">
        <v>2057</v>
      </c>
      <c r="L164" s="118">
        <f t="shared" si="14"/>
        <v>-6.1587591240875872E-2</v>
      </c>
      <c r="M164" s="117">
        <v>2346</v>
      </c>
      <c r="N164" s="118">
        <f t="shared" si="15"/>
        <v>0.14049586776859502</v>
      </c>
    </row>
    <row r="165" spans="2:14" x14ac:dyDescent="0.25">
      <c r="B165" s="116" t="s">
        <v>77</v>
      </c>
      <c r="C165" s="117">
        <v>592</v>
      </c>
      <c r="D165" s="118">
        <v>-0.64315852923447858</v>
      </c>
      <c r="E165" s="117">
        <v>728</v>
      </c>
      <c r="F165" s="118">
        <f t="shared" si="14"/>
        <v>0.22972972972972983</v>
      </c>
      <c r="G165" s="117">
        <v>2196</v>
      </c>
      <c r="H165" s="118">
        <f t="shared" si="14"/>
        <v>2.0164835164835164</v>
      </c>
      <c r="I165" s="117">
        <v>1764</v>
      </c>
      <c r="J165" s="118">
        <f t="shared" si="14"/>
        <v>-0.19672131147540983</v>
      </c>
      <c r="K165" s="117">
        <v>2459</v>
      </c>
      <c r="L165" s="118">
        <f t="shared" si="14"/>
        <v>0.39399092970521532</v>
      </c>
      <c r="M165" s="117">
        <v>2000</v>
      </c>
      <c r="N165" s="118">
        <f t="shared" si="15"/>
        <v>-0.18666124440829601</v>
      </c>
    </row>
    <row r="166" spans="2:14" x14ac:dyDescent="0.25">
      <c r="B166" s="116" t="s">
        <v>79</v>
      </c>
      <c r="C166" s="117">
        <v>0</v>
      </c>
      <c r="D166" s="118">
        <v>-1</v>
      </c>
      <c r="E166" s="117">
        <v>473</v>
      </c>
      <c r="F166" s="118" t="str">
        <f t="shared" si="14"/>
        <v>-</v>
      </c>
      <c r="G166" s="117">
        <v>2930</v>
      </c>
      <c r="H166" s="118">
        <f t="shared" si="14"/>
        <v>5.1945031712473577</v>
      </c>
      <c r="I166" s="117">
        <v>2972</v>
      </c>
      <c r="J166" s="118">
        <f t="shared" si="14"/>
        <v>1.4334470989761039E-2</v>
      </c>
      <c r="K166" s="117">
        <v>3165</v>
      </c>
      <c r="L166" s="118">
        <f t="shared" si="14"/>
        <v>6.4939434724091472E-2</v>
      </c>
      <c r="M166" s="117">
        <v>2200</v>
      </c>
      <c r="N166" s="118">
        <f t="shared" si="15"/>
        <v>-0.30489731437598733</v>
      </c>
    </row>
    <row r="167" spans="2:14" x14ac:dyDescent="0.25">
      <c r="B167" s="116" t="s">
        <v>81</v>
      </c>
      <c r="C167" s="117">
        <v>0</v>
      </c>
      <c r="D167" s="118">
        <v>-1</v>
      </c>
      <c r="E167" s="117">
        <v>899</v>
      </c>
      <c r="F167" s="118" t="str">
        <f t="shared" si="14"/>
        <v>-</v>
      </c>
      <c r="G167" s="117">
        <v>2517</v>
      </c>
      <c r="H167" s="118">
        <f t="shared" si="14"/>
        <v>1.799777530589544</v>
      </c>
      <c r="I167" s="117">
        <v>2516</v>
      </c>
      <c r="J167" s="118">
        <f t="shared" si="14"/>
        <v>-3.9729837107671528E-4</v>
      </c>
      <c r="K167" s="117">
        <v>2477</v>
      </c>
      <c r="L167" s="118">
        <f t="shared" si="14"/>
        <v>-1.5500794912559623E-2</v>
      </c>
      <c r="M167" s="117">
        <v>1698</v>
      </c>
      <c r="N167" s="118">
        <f t="shared" si="15"/>
        <v>-0.3144933387161889</v>
      </c>
    </row>
    <row r="168" spans="2:14" x14ac:dyDescent="0.25">
      <c r="B168" s="116" t="s">
        <v>83</v>
      </c>
      <c r="C168" s="117">
        <v>0</v>
      </c>
      <c r="D168" s="118">
        <v>-1</v>
      </c>
      <c r="E168" s="117">
        <v>377</v>
      </c>
      <c r="F168" s="118" t="str">
        <f t="shared" si="14"/>
        <v>-</v>
      </c>
      <c r="G168" s="117">
        <v>1955</v>
      </c>
      <c r="H168" s="118">
        <f t="shared" si="14"/>
        <v>4.1856763925729439</v>
      </c>
      <c r="I168" s="117">
        <v>1820</v>
      </c>
      <c r="J168" s="118">
        <f t="shared" si="14"/>
        <v>-6.9053708439897665E-2</v>
      </c>
      <c r="K168" s="117">
        <v>1716</v>
      </c>
      <c r="L168" s="118">
        <f t="shared" si="14"/>
        <v>-5.7142857142857162E-2</v>
      </c>
      <c r="M168" s="117">
        <v>1687</v>
      </c>
      <c r="N168" s="118">
        <f t="shared" si="15"/>
        <v>-1.689976689976691E-2</v>
      </c>
    </row>
    <row r="169" spans="2:14" x14ac:dyDescent="0.25">
      <c r="B169" s="116" t="s">
        <v>85</v>
      </c>
      <c r="C169" s="117">
        <v>0</v>
      </c>
      <c r="D169" s="118">
        <v>-1</v>
      </c>
      <c r="E169" s="117">
        <v>1143</v>
      </c>
      <c r="F169" s="118" t="str">
        <f t="shared" si="14"/>
        <v>-</v>
      </c>
      <c r="G169" s="117">
        <v>2623</v>
      </c>
      <c r="H169" s="118">
        <f t="shared" si="14"/>
        <v>1.294838145231846</v>
      </c>
      <c r="I169" s="117">
        <v>1969</v>
      </c>
      <c r="J169" s="118">
        <f t="shared" si="14"/>
        <v>-0.24933282500953102</v>
      </c>
      <c r="K169" s="117">
        <v>1892</v>
      </c>
      <c r="L169" s="118">
        <f t="shared" si="14"/>
        <v>-3.9106145251396662E-2</v>
      </c>
      <c r="M169" s="117"/>
      <c r="N169" s="118"/>
    </row>
    <row r="170" spans="2:14" x14ac:dyDescent="0.25">
      <c r="B170" s="116" t="s">
        <v>87</v>
      </c>
      <c r="C170" s="117">
        <v>877</v>
      </c>
      <c r="D170" s="118">
        <v>-0.5550481988838154</v>
      </c>
      <c r="E170" s="117">
        <v>1745</v>
      </c>
      <c r="F170" s="118">
        <f t="shared" si="14"/>
        <v>0.98973774230330669</v>
      </c>
      <c r="G170" s="117">
        <v>2466</v>
      </c>
      <c r="H170" s="118">
        <f t="shared" si="14"/>
        <v>0.41318051575931225</v>
      </c>
      <c r="I170" s="117">
        <v>2255</v>
      </c>
      <c r="J170" s="118">
        <f t="shared" si="14"/>
        <v>-8.5563665855636684E-2</v>
      </c>
      <c r="K170" s="117">
        <v>2125</v>
      </c>
      <c r="L170" s="118">
        <f t="shared" si="14"/>
        <v>-5.7649667405764937E-2</v>
      </c>
      <c r="M170" s="117"/>
      <c r="N170" s="118"/>
    </row>
    <row r="171" spans="2:14" x14ac:dyDescent="0.25">
      <c r="B171" s="116" t="s">
        <v>89</v>
      </c>
      <c r="C171" s="117">
        <v>256</v>
      </c>
      <c r="D171" s="118">
        <v>-0.83079973562458687</v>
      </c>
      <c r="E171" s="117">
        <v>1185</v>
      </c>
      <c r="F171" s="118">
        <f t="shared" si="14"/>
        <v>3.62890625</v>
      </c>
      <c r="G171" s="117">
        <v>1641</v>
      </c>
      <c r="H171" s="118">
        <f t="shared" si="14"/>
        <v>0.38481012658227853</v>
      </c>
      <c r="I171" s="117">
        <v>2059</v>
      </c>
      <c r="J171" s="118">
        <f t="shared" si="14"/>
        <v>0.25472273004265689</v>
      </c>
      <c r="K171" s="117">
        <v>1668</v>
      </c>
      <c r="L171" s="118">
        <f t="shared" si="14"/>
        <v>-0.18989800874210783</v>
      </c>
      <c r="M171" s="117"/>
      <c r="N171" s="118"/>
    </row>
    <row r="172" spans="2:14" x14ac:dyDescent="0.25">
      <c r="B172" s="116" t="s">
        <v>91</v>
      </c>
      <c r="C172" s="117">
        <v>841</v>
      </c>
      <c r="D172" s="118">
        <v>-0.57309644670050763</v>
      </c>
      <c r="E172" s="117">
        <v>2808</v>
      </c>
      <c r="F172" s="118">
        <f t="shared" si="14"/>
        <v>2.3388822829964329</v>
      </c>
      <c r="G172" s="117">
        <v>2797</v>
      </c>
      <c r="H172" s="118">
        <f t="shared" si="14"/>
        <v>-3.9173789173788665E-3</v>
      </c>
      <c r="I172" s="117">
        <v>2556</v>
      </c>
      <c r="J172" s="118">
        <f t="shared" si="14"/>
        <v>-8.6163746871648184E-2</v>
      </c>
      <c r="K172" s="117">
        <v>2794</v>
      </c>
      <c r="L172" s="118">
        <f t="shared" si="14"/>
        <v>9.3114241001564846E-2</v>
      </c>
      <c r="M172" s="117"/>
      <c r="N172" s="118"/>
    </row>
    <row r="173" spans="2:14" x14ac:dyDescent="0.25">
      <c r="B173" s="116" t="s">
        <v>93</v>
      </c>
      <c r="C173" s="117">
        <v>60</v>
      </c>
      <c r="D173" s="118">
        <v>-0.94565217391304346</v>
      </c>
      <c r="E173" s="117">
        <v>2009</v>
      </c>
      <c r="F173" s="118">
        <f t="shared" si="14"/>
        <v>32.483333333333334</v>
      </c>
      <c r="G173" s="117">
        <v>1616</v>
      </c>
      <c r="H173" s="118">
        <f t="shared" si="14"/>
        <v>-0.19561971129915379</v>
      </c>
      <c r="I173" s="117">
        <v>1504</v>
      </c>
      <c r="J173" s="118">
        <f t="shared" si="14"/>
        <v>-6.9306930693069257E-2</v>
      </c>
      <c r="K173" s="117">
        <v>1368</v>
      </c>
      <c r="L173" s="118">
        <f t="shared" si="14"/>
        <v>-9.0425531914893664E-2</v>
      </c>
      <c r="M173" s="117"/>
      <c r="N173" s="118"/>
    </row>
    <row r="174" spans="2:14" x14ac:dyDescent="0.25">
      <c r="B174" s="116" t="s">
        <v>95</v>
      </c>
      <c r="C174" s="117">
        <v>767</v>
      </c>
      <c r="D174" s="118">
        <v>-0.42069486404833834</v>
      </c>
      <c r="E174" s="117">
        <v>1899</v>
      </c>
      <c r="F174" s="118">
        <f t="shared" si="14"/>
        <v>1.4758800521512385</v>
      </c>
      <c r="G174" s="117">
        <v>1942</v>
      </c>
      <c r="H174" s="118">
        <f t="shared" si="14"/>
        <v>2.2643496577145816E-2</v>
      </c>
      <c r="I174" s="117">
        <v>1825</v>
      </c>
      <c r="J174" s="118">
        <f t="shared" si="14"/>
        <v>-6.0247167868177187E-2</v>
      </c>
      <c r="K174" s="117">
        <v>1388</v>
      </c>
      <c r="L174" s="118">
        <f t="shared" si="14"/>
        <v>-0.23945205479452059</v>
      </c>
      <c r="M174" s="117"/>
      <c r="N174" s="118"/>
    </row>
    <row r="175" spans="2:14" ht="15.75" x14ac:dyDescent="0.25">
      <c r="B175" s="119" t="s">
        <v>32</v>
      </c>
      <c r="C175" s="120">
        <v>6586</v>
      </c>
      <c r="D175" s="121">
        <v>-0.6643563347263276</v>
      </c>
      <c r="E175" s="120">
        <v>15246</v>
      </c>
      <c r="F175" s="121">
        <f t="shared" si="14"/>
        <v>1.3149104160340115</v>
      </c>
      <c r="G175" s="120">
        <v>26940</v>
      </c>
      <c r="H175" s="121">
        <f t="shared" si="14"/>
        <v>0.7670208579299489</v>
      </c>
      <c r="I175" s="120">
        <v>25089</v>
      </c>
      <c r="J175" s="121">
        <f t="shared" si="14"/>
        <v>-6.8708240534521181E-2</v>
      </c>
      <c r="K175" s="120">
        <v>24579</v>
      </c>
      <c r="L175" s="121">
        <f t="shared" si="14"/>
        <v>-2.0327633624297459E-2</v>
      </c>
      <c r="M175" s="120">
        <v>11494</v>
      </c>
      <c r="N175" s="121">
        <v>-0.13863908872901676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6"/>
      <c r="L177" s="107"/>
      <c r="M177" s="107"/>
      <c r="N177" s="107"/>
    </row>
    <row r="180" spans="1:15" ht="48.75" customHeight="1" thickBot="1" x14ac:dyDescent="0.3">
      <c r="B180" s="280" t="s">
        <v>244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C$7</f>
        <v>2020</v>
      </c>
      <c r="D183" s="305"/>
      <c r="E183" s="304">
        <f>E$7</f>
        <v>2021</v>
      </c>
      <c r="F183" s="305"/>
      <c r="G183" s="304">
        <f>G$7</f>
        <v>2022</v>
      </c>
      <c r="H183" s="305"/>
      <c r="I183" s="304">
        <f>I$7</f>
        <v>2023</v>
      </c>
      <c r="J183" s="305"/>
      <c r="K183" s="304">
        <f>K$7</f>
        <v>2024</v>
      </c>
      <c r="L183" s="305"/>
      <c r="M183" s="304">
        <f>M$7</f>
        <v>2025</v>
      </c>
      <c r="N183" s="305"/>
    </row>
    <row r="184" spans="1:15" ht="16.5" thickTop="1" thickBot="1" x14ac:dyDescent="0.3">
      <c r="B184" s="87"/>
      <c r="C184" s="113" t="s">
        <v>71</v>
      </c>
      <c r="D184" s="114" t="str">
        <f>CONCATENATE("var ",RIGHT(C183,2),"/",RIGHT(C183-1,2))</f>
        <v>var 20/19</v>
      </c>
      <c r="E184" s="115" t="s">
        <v>71</v>
      </c>
      <c r="F184" s="114" t="str">
        <f>CONCATENATE("var ",RIGHT(E183,2),"/",RIGHT(E183-1,2))</f>
        <v>var 21/20</v>
      </c>
      <c r="G184" s="115" t="s">
        <v>71</v>
      </c>
      <c r="H184" s="114" t="str">
        <f>CONCATENATE("var ",RIGHT(G183,2),"/",RIGHT(G183-1,2))</f>
        <v>var 22/21</v>
      </c>
      <c r="I184" s="115" t="s">
        <v>71</v>
      </c>
      <c r="J184" s="114" t="str">
        <f>CONCATENATE("var ",RIGHT(I183,2),"/",RIGHT(I183-1,2))</f>
        <v>var 23/22</v>
      </c>
      <c r="K184" s="115" t="s">
        <v>71</v>
      </c>
      <c r="L184" s="114" t="str">
        <f>CONCATENATE("var ",RIGHT(K183,2),"/",RIGHT(K183-1,2))</f>
        <v>var 24/23</v>
      </c>
      <c r="M184" s="115" t="s">
        <v>71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73</v>
      </c>
      <c r="C185" s="117">
        <v>313</v>
      </c>
      <c r="D185" s="118">
        <v>1.6233766233766156E-2</v>
      </c>
      <c r="E185" s="117">
        <v>175</v>
      </c>
      <c r="F185" s="118">
        <f t="shared" ref="F185:L197" si="16">IFERROR(E185/C185-1,"-")</f>
        <v>-0.4408945686900958</v>
      </c>
      <c r="G185" s="117">
        <v>418</v>
      </c>
      <c r="H185" s="118">
        <f t="shared" si="16"/>
        <v>1.3885714285714288</v>
      </c>
      <c r="I185" s="117">
        <v>363</v>
      </c>
      <c r="J185" s="118">
        <f t="shared" si="16"/>
        <v>-0.13157894736842102</v>
      </c>
      <c r="K185" s="117">
        <v>373</v>
      </c>
      <c r="L185" s="118">
        <f t="shared" si="16"/>
        <v>2.7548209366391241E-2</v>
      </c>
      <c r="M185" s="117">
        <v>326</v>
      </c>
      <c r="N185" s="118">
        <f t="shared" ref="N185:N188" si="17">IFERROR(M185/K185-1,"-")</f>
        <v>-0.12600536193029488</v>
      </c>
    </row>
    <row r="186" spans="1:15" x14ac:dyDescent="0.25">
      <c r="B186" s="116" t="s">
        <v>75</v>
      </c>
      <c r="C186" s="117">
        <v>321</v>
      </c>
      <c r="D186" s="118">
        <v>7.0000000000000062E-2</v>
      </c>
      <c r="E186" s="117">
        <v>18</v>
      </c>
      <c r="F186" s="118">
        <f t="shared" si="16"/>
        <v>-0.94392523364485981</v>
      </c>
      <c r="G186" s="117">
        <v>389</v>
      </c>
      <c r="H186" s="118">
        <f t="shared" si="16"/>
        <v>20.611111111111111</v>
      </c>
      <c r="I186" s="117">
        <v>445</v>
      </c>
      <c r="J186" s="118">
        <f t="shared" si="16"/>
        <v>0.14395886889460163</v>
      </c>
      <c r="K186" s="117">
        <v>462</v>
      </c>
      <c r="L186" s="118">
        <f t="shared" si="16"/>
        <v>3.8202247191011285E-2</v>
      </c>
      <c r="M186" s="117">
        <v>351</v>
      </c>
      <c r="N186" s="118">
        <f t="shared" si="17"/>
        <v>-0.24025974025974028</v>
      </c>
    </row>
    <row r="187" spans="1:15" x14ac:dyDescent="0.25">
      <c r="B187" s="116" t="s">
        <v>77</v>
      </c>
      <c r="C187" s="117">
        <v>227</v>
      </c>
      <c r="D187" s="118">
        <v>-0.38482384823848237</v>
      </c>
      <c r="E187" s="117">
        <v>20</v>
      </c>
      <c r="F187" s="118">
        <f t="shared" si="16"/>
        <v>-0.91189427312775329</v>
      </c>
      <c r="G187" s="117">
        <v>354</v>
      </c>
      <c r="H187" s="118">
        <f t="shared" si="16"/>
        <v>16.7</v>
      </c>
      <c r="I187" s="117">
        <v>318</v>
      </c>
      <c r="J187" s="118">
        <f t="shared" si="16"/>
        <v>-0.10169491525423724</v>
      </c>
      <c r="K187" s="117">
        <v>592</v>
      </c>
      <c r="L187" s="118">
        <f t="shared" si="16"/>
        <v>0.86163522012578619</v>
      </c>
      <c r="M187" s="117">
        <v>381</v>
      </c>
      <c r="N187" s="118">
        <f t="shared" si="17"/>
        <v>-0.35641891891891897</v>
      </c>
    </row>
    <row r="188" spans="1:15" x14ac:dyDescent="0.25">
      <c r="B188" s="116" t="s">
        <v>79</v>
      </c>
      <c r="C188" s="117">
        <v>0</v>
      </c>
      <c r="D188" s="118">
        <v>-1</v>
      </c>
      <c r="E188" s="117">
        <v>33</v>
      </c>
      <c r="F188" s="118" t="str">
        <f t="shared" si="16"/>
        <v>-</v>
      </c>
      <c r="G188" s="117">
        <v>556</v>
      </c>
      <c r="H188" s="118">
        <f t="shared" si="16"/>
        <v>15.848484848484848</v>
      </c>
      <c r="I188" s="117">
        <v>355</v>
      </c>
      <c r="J188" s="118">
        <f t="shared" si="16"/>
        <v>-0.36151079136690645</v>
      </c>
      <c r="K188" s="117">
        <v>404</v>
      </c>
      <c r="L188" s="118">
        <f t="shared" si="16"/>
        <v>0.13802816901408455</v>
      </c>
      <c r="M188" s="117">
        <v>569</v>
      </c>
      <c r="N188" s="118">
        <f t="shared" si="17"/>
        <v>0.40841584158415833</v>
      </c>
    </row>
    <row r="189" spans="1:15" x14ac:dyDescent="0.25">
      <c r="B189" s="116" t="s">
        <v>81</v>
      </c>
      <c r="C189" s="117">
        <v>0</v>
      </c>
      <c r="D189" s="118">
        <v>-1</v>
      </c>
      <c r="E189" s="117">
        <v>120</v>
      </c>
      <c r="F189" s="118" t="str">
        <f t="shared" si="16"/>
        <v>-</v>
      </c>
      <c r="G189" s="117">
        <v>214</v>
      </c>
      <c r="H189" s="118">
        <f t="shared" si="16"/>
        <v>0.78333333333333344</v>
      </c>
      <c r="I189" s="117">
        <v>518</v>
      </c>
      <c r="J189" s="118">
        <f t="shared" si="16"/>
        <v>1.4205607476635516</v>
      </c>
      <c r="K189" s="117">
        <v>597</v>
      </c>
      <c r="L189" s="118">
        <f t="shared" si="16"/>
        <v>0.15250965250965254</v>
      </c>
      <c r="M189" s="117">
        <v>211</v>
      </c>
      <c r="N189" s="118">
        <f>IFERROR(M189/K189-1,"-")</f>
        <v>-0.64656616415410384</v>
      </c>
    </row>
    <row r="190" spans="1:15" x14ac:dyDescent="0.25">
      <c r="B190" s="116" t="s">
        <v>122</v>
      </c>
      <c r="C190" s="117">
        <v>0</v>
      </c>
      <c r="D190" s="118">
        <v>-1</v>
      </c>
      <c r="E190" s="117">
        <v>86</v>
      </c>
      <c r="F190" s="118" t="str">
        <f t="shared" si="16"/>
        <v>-</v>
      </c>
      <c r="G190" s="117">
        <v>248</v>
      </c>
      <c r="H190" s="118">
        <f t="shared" si="16"/>
        <v>1.8837209302325579</v>
      </c>
      <c r="I190" s="117">
        <v>365</v>
      </c>
      <c r="J190" s="118">
        <f t="shared" si="16"/>
        <v>0.47177419354838701</v>
      </c>
      <c r="K190" s="117">
        <v>533</v>
      </c>
      <c r="L190" s="118">
        <f t="shared" si="16"/>
        <v>0.46027397260273983</v>
      </c>
      <c r="M190" s="117">
        <v>304</v>
      </c>
      <c r="N190" s="118">
        <f>IFERROR(M190/K190-1,"-")</f>
        <v>-0.42964352720450283</v>
      </c>
    </row>
    <row r="191" spans="1:15" x14ac:dyDescent="0.25">
      <c r="B191" s="116" t="s">
        <v>85</v>
      </c>
      <c r="C191" s="117">
        <v>0</v>
      </c>
      <c r="D191" s="118">
        <v>-1</v>
      </c>
      <c r="E191" s="117">
        <v>202</v>
      </c>
      <c r="F191" s="118" t="str">
        <f t="shared" si="16"/>
        <v>-</v>
      </c>
      <c r="G191" s="117">
        <v>528</v>
      </c>
      <c r="H191" s="118">
        <f t="shared" si="16"/>
        <v>1.613861386138614</v>
      </c>
      <c r="I191" s="117">
        <v>693</v>
      </c>
      <c r="J191" s="118">
        <f t="shared" si="16"/>
        <v>0.3125</v>
      </c>
      <c r="K191" s="117">
        <v>628</v>
      </c>
      <c r="L191" s="118">
        <f t="shared" si="16"/>
        <v>-9.3795093795093765E-2</v>
      </c>
      <c r="M191" s="117"/>
      <c r="N191" s="118"/>
    </row>
    <row r="192" spans="1:15" x14ac:dyDescent="0.25">
      <c r="B192" s="116" t="s">
        <v>87</v>
      </c>
      <c r="C192" s="117">
        <v>538</v>
      </c>
      <c r="D192" s="118">
        <v>0.41578947368421049</v>
      </c>
      <c r="E192" s="117">
        <v>605</v>
      </c>
      <c r="F192" s="118">
        <f t="shared" si="16"/>
        <v>0.12453531598513012</v>
      </c>
      <c r="G192" s="117">
        <v>262</v>
      </c>
      <c r="H192" s="118">
        <f t="shared" si="16"/>
        <v>-0.56694214876033056</v>
      </c>
      <c r="I192" s="117">
        <v>497</v>
      </c>
      <c r="J192" s="118">
        <f t="shared" si="16"/>
        <v>0.89694656488549618</v>
      </c>
      <c r="K192" s="117">
        <v>486</v>
      </c>
      <c r="L192" s="118">
        <f t="shared" si="16"/>
        <v>-2.2132796780684139E-2</v>
      </c>
      <c r="M192" s="117"/>
      <c r="N192" s="118"/>
    </row>
    <row r="193" spans="2:15" x14ac:dyDescent="0.25">
      <c r="B193" s="116" t="s">
        <v>89</v>
      </c>
      <c r="C193" s="117">
        <v>168</v>
      </c>
      <c r="D193" s="118">
        <v>-0.54959785522788196</v>
      </c>
      <c r="E193" s="117">
        <v>500</v>
      </c>
      <c r="F193" s="118">
        <f t="shared" si="16"/>
        <v>1.9761904761904763</v>
      </c>
      <c r="G193" s="117">
        <v>331</v>
      </c>
      <c r="H193" s="118">
        <f t="shared" si="16"/>
        <v>-0.33799999999999997</v>
      </c>
      <c r="I193" s="117">
        <v>339</v>
      </c>
      <c r="J193" s="118">
        <f t="shared" si="16"/>
        <v>2.4169184290030232E-2</v>
      </c>
      <c r="K193" s="117">
        <v>217</v>
      </c>
      <c r="L193" s="118">
        <f t="shared" si="16"/>
        <v>-0.35988200589970498</v>
      </c>
      <c r="M193" s="117"/>
      <c r="N193" s="118"/>
    </row>
    <row r="194" spans="2:15" x14ac:dyDescent="0.25">
      <c r="B194" s="116" t="s">
        <v>91</v>
      </c>
      <c r="C194" s="117">
        <v>84</v>
      </c>
      <c r="D194" s="118">
        <v>-0.69117647058823528</v>
      </c>
      <c r="E194" s="117">
        <v>408</v>
      </c>
      <c r="F194" s="118">
        <f t="shared" si="16"/>
        <v>3.8571428571428568</v>
      </c>
      <c r="G194" s="117">
        <v>379</v>
      </c>
      <c r="H194" s="118">
        <f t="shared" si="16"/>
        <v>-7.1078431372548989E-2</v>
      </c>
      <c r="I194" s="117">
        <v>638</v>
      </c>
      <c r="J194" s="118">
        <f t="shared" si="16"/>
        <v>0.68337730870712399</v>
      </c>
      <c r="K194" s="117">
        <v>350</v>
      </c>
      <c r="L194" s="118">
        <f t="shared" si="16"/>
        <v>-0.45141065830721006</v>
      </c>
      <c r="M194" s="117"/>
      <c r="N194" s="118"/>
    </row>
    <row r="195" spans="2:15" x14ac:dyDescent="0.25">
      <c r="B195" s="116" t="s">
        <v>93</v>
      </c>
      <c r="C195" s="117">
        <v>72</v>
      </c>
      <c r="D195" s="118">
        <v>-0.77500000000000002</v>
      </c>
      <c r="E195" s="117">
        <v>628</v>
      </c>
      <c r="F195" s="118">
        <f t="shared" si="16"/>
        <v>7.7222222222222214</v>
      </c>
      <c r="G195" s="117">
        <v>412</v>
      </c>
      <c r="H195" s="118">
        <f t="shared" si="16"/>
        <v>-0.3439490445859873</v>
      </c>
      <c r="I195" s="117">
        <v>437</v>
      </c>
      <c r="J195" s="118">
        <f t="shared" si="16"/>
        <v>6.0679611650485521E-2</v>
      </c>
      <c r="K195" s="117">
        <v>424</v>
      </c>
      <c r="L195" s="118">
        <f t="shared" si="16"/>
        <v>-2.9748283752860427E-2</v>
      </c>
      <c r="M195" s="117"/>
      <c r="N195" s="118"/>
    </row>
    <row r="196" spans="2:15" x14ac:dyDescent="0.25">
      <c r="B196" s="116" t="s">
        <v>95</v>
      </c>
      <c r="C196" s="117">
        <v>126</v>
      </c>
      <c r="D196" s="118">
        <v>-0.70833333333333326</v>
      </c>
      <c r="E196" s="117">
        <v>549</v>
      </c>
      <c r="F196" s="118">
        <f t="shared" si="16"/>
        <v>3.3571428571428568</v>
      </c>
      <c r="G196" s="117">
        <v>478</v>
      </c>
      <c r="H196" s="118">
        <f t="shared" si="16"/>
        <v>-0.12932604735883424</v>
      </c>
      <c r="I196" s="117">
        <v>522</v>
      </c>
      <c r="J196" s="118">
        <f t="shared" si="16"/>
        <v>9.2050209205020828E-2</v>
      </c>
      <c r="K196" s="117">
        <v>497</v>
      </c>
      <c r="L196" s="118">
        <f t="shared" si="16"/>
        <v>-4.789272030651337E-2</v>
      </c>
      <c r="M196" s="117"/>
      <c r="N196" s="118"/>
    </row>
    <row r="197" spans="2:15" ht="15.75" x14ac:dyDescent="0.25">
      <c r="B197" s="119" t="s">
        <v>32</v>
      </c>
      <c r="C197" s="120">
        <v>1935</v>
      </c>
      <c r="D197" s="121">
        <v>-0.5420118343195266</v>
      </c>
      <c r="E197" s="120">
        <v>3344</v>
      </c>
      <c r="F197" s="121">
        <f t="shared" si="16"/>
        <v>0.72816537467700249</v>
      </c>
      <c r="G197" s="120">
        <v>4569</v>
      </c>
      <c r="H197" s="121">
        <f t="shared" si="16"/>
        <v>0.36632775119617222</v>
      </c>
      <c r="I197" s="120">
        <v>5490</v>
      </c>
      <c r="J197" s="121">
        <f t="shared" si="16"/>
        <v>0.20157583716349303</v>
      </c>
      <c r="K197" s="120">
        <v>5563</v>
      </c>
      <c r="L197" s="121">
        <f t="shared" si="16"/>
        <v>1.3296903460837894E-2</v>
      </c>
      <c r="M197" s="120">
        <v>2142</v>
      </c>
      <c r="N197" s="121">
        <v>-0.27659574468085102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2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245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C$7</f>
        <v>2020</v>
      </c>
      <c r="D205" s="305"/>
      <c r="E205" s="304">
        <f>E$7</f>
        <v>2021</v>
      </c>
      <c r="F205" s="305"/>
      <c r="G205" s="304">
        <f>G$7</f>
        <v>2022</v>
      </c>
      <c r="H205" s="305"/>
      <c r="I205" s="304">
        <f>I$7</f>
        <v>2023</v>
      </c>
      <c r="J205" s="305"/>
      <c r="K205" s="304">
        <f>K$7</f>
        <v>2024</v>
      </c>
      <c r="L205" s="305"/>
      <c r="M205" s="304">
        <f>M$7</f>
        <v>2025</v>
      </c>
      <c r="N205" s="305"/>
    </row>
    <row r="206" spans="2:15" ht="16.5" thickTop="1" thickBot="1" x14ac:dyDescent="0.3">
      <c r="B206" s="87"/>
      <c r="C206" s="113" t="s">
        <v>71</v>
      </c>
      <c r="D206" s="114" t="str">
        <f>CONCATENATE("var ",RIGHT(C205,2),"/",RIGHT(C205-1,2))</f>
        <v>var 20/19</v>
      </c>
      <c r="E206" s="115" t="s">
        <v>71</v>
      </c>
      <c r="F206" s="114" t="str">
        <f>CONCATENATE("var ",RIGHT(E205,2),"/",RIGHT(E205-1,2))</f>
        <v>var 21/20</v>
      </c>
      <c r="G206" s="115" t="s">
        <v>71</v>
      </c>
      <c r="H206" s="114" t="str">
        <f>CONCATENATE("var ",RIGHT(G205,2),"/",RIGHT(G205-1,2))</f>
        <v>var 22/21</v>
      </c>
      <c r="I206" s="115" t="s">
        <v>71</v>
      </c>
      <c r="J206" s="114" t="str">
        <f>CONCATENATE("var ",RIGHT(I205,2),"/",RIGHT(I205-1,2))</f>
        <v>var 23/22</v>
      </c>
      <c r="K206" s="115" t="s">
        <v>71</v>
      </c>
      <c r="L206" s="114" t="str">
        <f>CONCATENATE("var ",RIGHT(K205,2),"/",RIGHT(K205-1,2))</f>
        <v>var 24/23</v>
      </c>
      <c r="M206" s="115" t="s">
        <v>71</v>
      </c>
      <c r="N206" s="114" t="str">
        <f>CONCATENATE("var ",RIGHT(M205,2),"/",RIGHT(M205-1,2))</f>
        <v>var 25/24</v>
      </c>
    </row>
    <row r="207" spans="2:15" x14ac:dyDescent="0.25">
      <c r="B207" s="116" t="s">
        <v>73</v>
      </c>
      <c r="C207" s="117">
        <v>349</v>
      </c>
      <c r="D207" s="118">
        <v>0.26909090909090905</v>
      </c>
      <c r="E207" s="117">
        <v>32</v>
      </c>
      <c r="F207" s="118">
        <f t="shared" ref="F207:L219" si="18">IFERROR(E207/C207-1,"-")</f>
        <v>-0.90830945558739251</v>
      </c>
      <c r="G207" s="117">
        <v>928</v>
      </c>
      <c r="H207" s="118">
        <f t="shared" si="18"/>
        <v>28</v>
      </c>
      <c r="I207" s="117">
        <v>676</v>
      </c>
      <c r="J207" s="118">
        <f t="shared" si="18"/>
        <v>-0.27155172413793105</v>
      </c>
      <c r="K207" s="117">
        <v>554</v>
      </c>
      <c r="L207" s="118">
        <f t="shared" si="18"/>
        <v>-0.18047337278106512</v>
      </c>
      <c r="M207" s="117">
        <v>512</v>
      </c>
      <c r="N207" s="118">
        <f t="shared" ref="N207:N212" si="19">IFERROR(M207/K207-1,"-")</f>
        <v>-7.5812274368231014E-2</v>
      </c>
    </row>
    <row r="208" spans="2:15" x14ac:dyDescent="0.25">
      <c r="B208" s="116" t="s">
        <v>75</v>
      </c>
      <c r="C208" s="117">
        <v>262</v>
      </c>
      <c r="D208" s="118">
        <v>-0.17610062893081757</v>
      </c>
      <c r="E208" s="117">
        <v>43</v>
      </c>
      <c r="F208" s="118">
        <f t="shared" si="18"/>
        <v>-0.83587786259541985</v>
      </c>
      <c r="G208" s="117">
        <v>770</v>
      </c>
      <c r="H208" s="118">
        <f t="shared" si="18"/>
        <v>16.906976744186046</v>
      </c>
      <c r="I208" s="117">
        <v>751</v>
      </c>
      <c r="J208" s="118">
        <f t="shared" si="18"/>
        <v>-2.4675324675324628E-2</v>
      </c>
      <c r="K208" s="117">
        <v>669</v>
      </c>
      <c r="L208" s="118">
        <f t="shared" si="18"/>
        <v>-0.10918774966711053</v>
      </c>
      <c r="M208" s="117">
        <v>678</v>
      </c>
      <c r="N208" s="118">
        <f t="shared" si="19"/>
        <v>1.3452914798206317E-2</v>
      </c>
    </row>
    <row r="209" spans="2:15" x14ac:dyDescent="0.25">
      <c r="B209" s="116" t="s">
        <v>77</v>
      </c>
      <c r="C209" s="117">
        <v>154</v>
      </c>
      <c r="D209" s="118">
        <v>-0.55619596541786742</v>
      </c>
      <c r="E209" s="117">
        <v>18</v>
      </c>
      <c r="F209" s="118">
        <f t="shared" si="18"/>
        <v>-0.88311688311688308</v>
      </c>
      <c r="G209" s="117">
        <v>561</v>
      </c>
      <c r="H209" s="118">
        <f t="shared" si="18"/>
        <v>30.166666666666668</v>
      </c>
      <c r="I209" s="117">
        <v>636</v>
      </c>
      <c r="J209" s="118">
        <f t="shared" si="18"/>
        <v>0.1336898395721926</v>
      </c>
      <c r="K209" s="117">
        <v>493</v>
      </c>
      <c r="L209" s="118">
        <f t="shared" si="18"/>
        <v>-0.22484276729559749</v>
      </c>
      <c r="M209" s="117">
        <v>547</v>
      </c>
      <c r="N209" s="118">
        <f t="shared" si="19"/>
        <v>0.1095334685598377</v>
      </c>
    </row>
    <row r="210" spans="2:15" x14ac:dyDescent="0.25">
      <c r="B210" s="116" t="s">
        <v>79</v>
      </c>
      <c r="C210" s="117">
        <v>0</v>
      </c>
      <c r="D210" s="118">
        <v>-1</v>
      </c>
      <c r="E210" s="117">
        <v>25</v>
      </c>
      <c r="F210" s="118" t="str">
        <f t="shared" si="18"/>
        <v>-</v>
      </c>
      <c r="G210" s="117">
        <v>1074</v>
      </c>
      <c r="H210" s="118">
        <f t="shared" si="18"/>
        <v>41.96</v>
      </c>
      <c r="I210" s="117">
        <v>1013</v>
      </c>
      <c r="J210" s="118">
        <f t="shared" si="18"/>
        <v>-5.6797020484171346E-2</v>
      </c>
      <c r="K210" s="117">
        <v>570</v>
      </c>
      <c r="L210" s="118">
        <f t="shared" si="18"/>
        <v>-0.43731490621915103</v>
      </c>
      <c r="M210" s="117">
        <v>590</v>
      </c>
      <c r="N210" s="118">
        <f t="shared" si="19"/>
        <v>3.5087719298245723E-2</v>
      </c>
    </row>
    <row r="211" spans="2:15" x14ac:dyDescent="0.25">
      <c r="B211" s="116" t="s">
        <v>81</v>
      </c>
      <c r="C211" s="117">
        <v>0</v>
      </c>
      <c r="D211" s="118">
        <v>-1</v>
      </c>
      <c r="E211" s="117">
        <v>38</v>
      </c>
      <c r="F211" s="118" t="str">
        <f t="shared" si="18"/>
        <v>-</v>
      </c>
      <c r="G211" s="117">
        <v>827</v>
      </c>
      <c r="H211" s="118">
        <f t="shared" si="18"/>
        <v>20.763157894736842</v>
      </c>
      <c r="I211" s="117">
        <v>516</v>
      </c>
      <c r="J211" s="118">
        <f t="shared" si="18"/>
        <v>-0.37605804111245467</v>
      </c>
      <c r="K211" s="117">
        <v>527</v>
      </c>
      <c r="L211" s="118">
        <f t="shared" si="18"/>
        <v>2.1317829457364379E-2</v>
      </c>
      <c r="M211" s="117">
        <v>280</v>
      </c>
      <c r="N211" s="118">
        <f t="shared" si="19"/>
        <v>-0.46869070208728658</v>
      </c>
    </row>
    <row r="212" spans="2:15" x14ac:dyDescent="0.25">
      <c r="B212" s="116" t="s">
        <v>83</v>
      </c>
      <c r="C212" s="117">
        <v>0</v>
      </c>
      <c r="D212" s="118">
        <v>-1</v>
      </c>
      <c r="E212" s="117">
        <v>48</v>
      </c>
      <c r="F212" s="118" t="str">
        <f t="shared" si="18"/>
        <v>-</v>
      </c>
      <c r="G212" s="117">
        <v>664</v>
      </c>
      <c r="H212" s="118">
        <f t="shared" si="18"/>
        <v>12.833333333333334</v>
      </c>
      <c r="I212" s="117">
        <v>493</v>
      </c>
      <c r="J212" s="118">
        <f t="shared" si="18"/>
        <v>-0.25753012048192769</v>
      </c>
      <c r="K212" s="117">
        <v>432</v>
      </c>
      <c r="L212" s="118">
        <f t="shared" si="18"/>
        <v>-0.12373225152129819</v>
      </c>
      <c r="M212" s="117">
        <v>397</v>
      </c>
      <c r="N212" s="118">
        <f t="shared" si="19"/>
        <v>-8.101851851851849E-2</v>
      </c>
    </row>
    <row r="213" spans="2:15" x14ac:dyDescent="0.25">
      <c r="B213" s="116" t="s">
        <v>85</v>
      </c>
      <c r="C213" s="117">
        <v>0</v>
      </c>
      <c r="D213" s="118">
        <v>-1</v>
      </c>
      <c r="E213" s="117">
        <v>160</v>
      </c>
      <c r="F213" s="118" t="str">
        <f t="shared" si="18"/>
        <v>-</v>
      </c>
      <c r="G213" s="117">
        <v>1141</v>
      </c>
      <c r="H213" s="118">
        <f t="shared" si="18"/>
        <v>6.1312499999999996</v>
      </c>
      <c r="I213" s="117">
        <v>865</v>
      </c>
      <c r="J213" s="118">
        <f t="shared" si="18"/>
        <v>-0.24189307624890444</v>
      </c>
      <c r="K213" s="117">
        <v>531</v>
      </c>
      <c r="L213" s="118">
        <f t="shared" si="18"/>
        <v>-0.38612716763005783</v>
      </c>
      <c r="M213" s="117"/>
      <c r="N213" s="118"/>
    </row>
    <row r="214" spans="2:15" x14ac:dyDescent="0.25">
      <c r="B214" s="116" t="s">
        <v>87</v>
      </c>
      <c r="C214" s="117">
        <v>169</v>
      </c>
      <c r="D214" s="118">
        <v>-0.48318042813455653</v>
      </c>
      <c r="E214" s="117">
        <v>167</v>
      </c>
      <c r="F214" s="118">
        <f t="shared" si="18"/>
        <v>-1.1834319526627168E-2</v>
      </c>
      <c r="G214" s="117">
        <v>1213</v>
      </c>
      <c r="H214" s="118">
        <f t="shared" si="18"/>
        <v>6.2634730538922154</v>
      </c>
      <c r="I214" s="117">
        <v>1041</v>
      </c>
      <c r="J214" s="118">
        <f t="shared" si="18"/>
        <v>-0.14179719703215166</v>
      </c>
      <c r="K214" s="117">
        <v>508</v>
      </c>
      <c r="L214" s="118">
        <f t="shared" si="18"/>
        <v>-0.51200768491834769</v>
      </c>
      <c r="M214" s="117"/>
      <c r="N214" s="118"/>
    </row>
    <row r="215" spans="2:15" x14ac:dyDescent="0.25">
      <c r="B215" s="116" t="s">
        <v>89</v>
      </c>
      <c r="C215" s="117">
        <v>2</v>
      </c>
      <c r="D215" s="118">
        <v>-0.99416909620991256</v>
      </c>
      <c r="E215" s="117">
        <v>686</v>
      </c>
      <c r="F215" s="118">
        <f t="shared" si="18"/>
        <v>342</v>
      </c>
      <c r="G215" s="117">
        <v>808</v>
      </c>
      <c r="H215" s="118">
        <f t="shared" si="18"/>
        <v>0.17784256559766765</v>
      </c>
      <c r="I215" s="117">
        <v>805</v>
      </c>
      <c r="J215" s="118">
        <f t="shared" si="18"/>
        <v>-3.7128712871287162E-3</v>
      </c>
      <c r="K215" s="117">
        <v>446</v>
      </c>
      <c r="L215" s="118">
        <f t="shared" si="18"/>
        <v>-0.4459627329192547</v>
      </c>
      <c r="M215" s="117"/>
      <c r="N215" s="118"/>
    </row>
    <row r="216" spans="2:15" x14ac:dyDescent="0.25">
      <c r="B216" s="116" t="s">
        <v>91</v>
      </c>
      <c r="C216" s="117">
        <v>19</v>
      </c>
      <c r="D216" s="118">
        <v>-0.93890675241157551</v>
      </c>
      <c r="E216" s="117">
        <v>1264</v>
      </c>
      <c r="F216" s="118">
        <f t="shared" si="18"/>
        <v>65.526315789473685</v>
      </c>
      <c r="G216" s="117">
        <v>709</v>
      </c>
      <c r="H216" s="118">
        <f t="shared" si="18"/>
        <v>-0.43908227848101267</v>
      </c>
      <c r="I216" s="117">
        <v>743</v>
      </c>
      <c r="J216" s="118">
        <f t="shared" si="18"/>
        <v>4.7954866008462549E-2</v>
      </c>
      <c r="K216" s="117">
        <v>702</v>
      </c>
      <c r="L216" s="118">
        <f t="shared" si="18"/>
        <v>-5.5181695827725474E-2</v>
      </c>
      <c r="M216" s="117"/>
      <c r="N216" s="118"/>
    </row>
    <row r="217" spans="2:15" x14ac:dyDescent="0.25">
      <c r="B217" s="116" t="s">
        <v>93</v>
      </c>
      <c r="C217" s="117">
        <v>114</v>
      </c>
      <c r="D217" s="118">
        <v>-0.65243902439024393</v>
      </c>
      <c r="E217" s="117">
        <v>1006</v>
      </c>
      <c r="F217" s="118">
        <f t="shared" si="18"/>
        <v>7.8245614035087723</v>
      </c>
      <c r="G217" s="117">
        <v>646</v>
      </c>
      <c r="H217" s="118">
        <f t="shared" si="18"/>
        <v>-0.35785288270377735</v>
      </c>
      <c r="I217" s="117">
        <v>719</v>
      </c>
      <c r="J217" s="118">
        <f t="shared" si="18"/>
        <v>0.11300309597523217</v>
      </c>
      <c r="K217" s="117">
        <v>613</v>
      </c>
      <c r="L217" s="118">
        <f t="shared" si="18"/>
        <v>-0.14742698191933246</v>
      </c>
      <c r="M217" s="117"/>
      <c r="N217" s="118"/>
    </row>
    <row r="218" spans="2:15" x14ac:dyDescent="0.25">
      <c r="B218" s="116" t="s">
        <v>95</v>
      </c>
      <c r="C218" s="117">
        <v>81</v>
      </c>
      <c r="D218" s="118">
        <v>-0.75304878048780488</v>
      </c>
      <c r="E218" s="117">
        <v>879</v>
      </c>
      <c r="F218" s="118">
        <f t="shared" si="18"/>
        <v>9.8518518518518512</v>
      </c>
      <c r="G218" s="117">
        <v>624</v>
      </c>
      <c r="H218" s="118">
        <f t="shared" si="18"/>
        <v>-0.29010238907849828</v>
      </c>
      <c r="I218" s="117">
        <v>620</v>
      </c>
      <c r="J218" s="118">
        <f t="shared" si="18"/>
        <v>-6.4102564102563875E-3</v>
      </c>
      <c r="K218" s="117">
        <v>489</v>
      </c>
      <c r="L218" s="118">
        <f t="shared" si="18"/>
        <v>-0.21129032258064517</v>
      </c>
      <c r="M218" s="117"/>
      <c r="N218" s="118"/>
    </row>
    <row r="219" spans="2:15" ht="15.75" x14ac:dyDescent="0.25">
      <c r="B219" s="119" t="s">
        <v>32</v>
      </c>
      <c r="C219" s="120">
        <v>1273</v>
      </c>
      <c r="D219" s="121">
        <v>-0.67812895069532231</v>
      </c>
      <c r="E219" s="120">
        <v>4366</v>
      </c>
      <c r="F219" s="121">
        <f t="shared" si="18"/>
        <v>2.4296936370777691</v>
      </c>
      <c r="G219" s="120">
        <v>9965</v>
      </c>
      <c r="H219" s="121">
        <f t="shared" si="18"/>
        <v>1.2824095281722401</v>
      </c>
      <c r="I219" s="120">
        <v>8878</v>
      </c>
      <c r="J219" s="121">
        <f t="shared" si="18"/>
        <v>-0.10908178625188159</v>
      </c>
      <c r="K219" s="120">
        <v>6534</v>
      </c>
      <c r="L219" s="121">
        <f t="shared" si="18"/>
        <v>-0.26402342870015771</v>
      </c>
      <c r="M219" s="120">
        <v>3004</v>
      </c>
      <c r="N219" s="121">
        <v>-7.4268104776579302E-2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2"/>
      <c r="M222" s="124"/>
    </row>
    <row r="224" spans="2:15" ht="48.75" customHeight="1" thickBot="1" x14ac:dyDescent="0.3">
      <c r="B224" s="280" t="s">
        <v>244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3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C$7</f>
        <v>2020</v>
      </c>
      <c r="D227" s="305"/>
      <c r="E227" s="304">
        <f>E$7</f>
        <v>2021</v>
      </c>
      <c r="F227" s="305"/>
      <c r="G227" s="304">
        <f>G$7</f>
        <v>2022</v>
      </c>
      <c r="H227" s="305"/>
      <c r="I227" s="304">
        <f>I$7</f>
        <v>2023</v>
      </c>
      <c r="J227" s="305"/>
      <c r="K227" s="304">
        <f>K$7</f>
        <v>2024</v>
      </c>
      <c r="L227" s="305"/>
      <c r="M227" s="304">
        <f>M$7</f>
        <v>2025</v>
      </c>
      <c r="N227" s="305"/>
    </row>
    <row r="228" spans="2:15" ht="16.5" thickTop="1" thickBot="1" x14ac:dyDescent="0.3">
      <c r="B228" s="87"/>
      <c r="C228" s="113" t="s">
        <v>71</v>
      </c>
      <c r="D228" s="114" t="str">
        <f>CONCATENATE("var ",RIGHT(C227,2),"/",RIGHT(C227-1,2))</f>
        <v>var 20/19</v>
      </c>
      <c r="E228" s="115" t="s">
        <v>71</v>
      </c>
      <c r="F228" s="114" t="str">
        <f>CONCATENATE("var ",RIGHT(E227,2),"/",RIGHT(E227-1,2))</f>
        <v>var 21/20</v>
      </c>
      <c r="G228" s="115" t="s">
        <v>71</v>
      </c>
      <c r="H228" s="114" t="str">
        <f>CONCATENATE("var ",RIGHT(G227,2),"/",RIGHT(G227-1,2))</f>
        <v>var 22/21</v>
      </c>
      <c r="I228" s="115" t="s">
        <v>71</v>
      </c>
      <c r="J228" s="114" t="str">
        <f>CONCATENATE("var ",RIGHT(I227,2),"/",RIGHT(I227-1,2))</f>
        <v>var 23/22</v>
      </c>
      <c r="K228" s="115" t="s">
        <v>71</v>
      </c>
      <c r="L228" s="114" t="str">
        <f>CONCATENATE("var ",RIGHT(K227,2),"/",RIGHT(K227-1,2))</f>
        <v>var 24/23</v>
      </c>
      <c r="M228" s="115" t="s">
        <v>71</v>
      </c>
      <c r="N228" s="114" t="str">
        <f>CONCATENATE("var ",RIGHT(M227,2),"/",RIGHT(M227-1,2))</f>
        <v>var 25/24</v>
      </c>
    </row>
    <row r="229" spans="2:15" x14ac:dyDescent="0.25">
      <c r="B229" s="116" t="s">
        <v>73</v>
      </c>
      <c r="C229" s="117">
        <v>313</v>
      </c>
      <c r="D229" s="118">
        <v>1.6233766233766156E-2</v>
      </c>
      <c r="E229" s="117">
        <v>175</v>
      </c>
      <c r="F229" s="118">
        <f t="shared" ref="F229:L241" si="20">IFERROR(E229/C229-1,"-")</f>
        <v>-0.4408945686900958</v>
      </c>
      <c r="G229" s="117">
        <v>418</v>
      </c>
      <c r="H229" s="118">
        <f t="shared" si="20"/>
        <v>1.3885714285714288</v>
      </c>
      <c r="I229" s="117">
        <v>363</v>
      </c>
      <c r="J229" s="118">
        <f t="shared" si="20"/>
        <v>-0.13157894736842102</v>
      </c>
      <c r="K229" s="117">
        <v>373</v>
      </c>
      <c r="L229" s="118">
        <f t="shared" si="20"/>
        <v>2.7548209366391241E-2</v>
      </c>
      <c r="M229" s="117">
        <v>326</v>
      </c>
      <c r="N229" s="118">
        <f t="shared" ref="N229:N234" si="21">IFERROR(M229/K229-1,"-")</f>
        <v>-0.12600536193029488</v>
      </c>
    </row>
    <row r="230" spans="2:15" x14ac:dyDescent="0.25">
      <c r="B230" s="116" t="s">
        <v>75</v>
      </c>
      <c r="C230" s="117">
        <v>321</v>
      </c>
      <c r="D230" s="118">
        <v>7.0000000000000062E-2</v>
      </c>
      <c r="E230" s="117">
        <v>18</v>
      </c>
      <c r="F230" s="118">
        <f t="shared" si="20"/>
        <v>-0.94392523364485981</v>
      </c>
      <c r="G230" s="117">
        <v>389</v>
      </c>
      <c r="H230" s="118">
        <f t="shared" si="20"/>
        <v>20.611111111111111</v>
      </c>
      <c r="I230" s="117">
        <v>445</v>
      </c>
      <c r="J230" s="118">
        <f t="shared" si="20"/>
        <v>0.14395886889460163</v>
      </c>
      <c r="K230" s="117">
        <v>462</v>
      </c>
      <c r="L230" s="118">
        <f t="shared" si="20"/>
        <v>3.8202247191011285E-2</v>
      </c>
      <c r="M230" s="117">
        <v>351</v>
      </c>
      <c r="N230" s="118">
        <f t="shared" si="21"/>
        <v>-0.24025974025974028</v>
      </c>
    </row>
    <row r="231" spans="2:15" x14ac:dyDescent="0.25">
      <c r="B231" s="116" t="s">
        <v>77</v>
      </c>
      <c r="C231" s="117">
        <v>227</v>
      </c>
      <c r="D231" s="118">
        <v>-0.38482384823848237</v>
      </c>
      <c r="E231" s="117">
        <v>20</v>
      </c>
      <c r="F231" s="118">
        <f t="shared" si="20"/>
        <v>-0.91189427312775329</v>
      </c>
      <c r="G231" s="117">
        <v>354</v>
      </c>
      <c r="H231" s="118">
        <f t="shared" si="20"/>
        <v>16.7</v>
      </c>
      <c r="I231" s="117">
        <v>318</v>
      </c>
      <c r="J231" s="118">
        <f t="shared" si="20"/>
        <v>-0.10169491525423724</v>
      </c>
      <c r="K231" s="117">
        <v>592</v>
      </c>
      <c r="L231" s="118">
        <f t="shared" si="20"/>
        <v>0.86163522012578619</v>
      </c>
      <c r="M231" s="117">
        <v>381</v>
      </c>
      <c r="N231" s="118">
        <f t="shared" si="21"/>
        <v>-0.35641891891891897</v>
      </c>
    </row>
    <row r="232" spans="2:15" x14ac:dyDescent="0.25">
      <c r="B232" s="116" t="s">
        <v>79</v>
      </c>
      <c r="C232" s="117">
        <v>0</v>
      </c>
      <c r="D232" s="118">
        <v>-1</v>
      </c>
      <c r="E232" s="117">
        <v>33</v>
      </c>
      <c r="F232" s="118" t="str">
        <f t="shared" si="20"/>
        <v>-</v>
      </c>
      <c r="G232" s="117">
        <v>556</v>
      </c>
      <c r="H232" s="118">
        <f t="shared" si="20"/>
        <v>15.848484848484848</v>
      </c>
      <c r="I232" s="117">
        <v>355</v>
      </c>
      <c r="J232" s="118">
        <f t="shared" si="20"/>
        <v>-0.36151079136690645</v>
      </c>
      <c r="K232" s="117">
        <v>404</v>
      </c>
      <c r="L232" s="118">
        <f t="shared" si="20"/>
        <v>0.13802816901408455</v>
      </c>
      <c r="M232" s="117">
        <v>569</v>
      </c>
      <c r="N232" s="118">
        <f t="shared" si="21"/>
        <v>0.40841584158415833</v>
      </c>
    </row>
    <row r="233" spans="2:15" x14ac:dyDescent="0.25">
      <c r="B233" s="116" t="s">
        <v>81</v>
      </c>
      <c r="C233" s="117">
        <v>0</v>
      </c>
      <c r="D233" s="118">
        <v>-1</v>
      </c>
      <c r="E233" s="117">
        <v>120</v>
      </c>
      <c r="F233" s="118" t="str">
        <f t="shared" si="20"/>
        <v>-</v>
      </c>
      <c r="G233" s="117">
        <v>214</v>
      </c>
      <c r="H233" s="118">
        <f t="shared" si="20"/>
        <v>0.78333333333333344</v>
      </c>
      <c r="I233" s="117">
        <v>518</v>
      </c>
      <c r="J233" s="118">
        <f t="shared" si="20"/>
        <v>1.4205607476635516</v>
      </c>
      <c r="K233" s="117">
        <v>597</v>
      </c>
      <c r="L233" s="118">
        <f t="shared" si="20"/>
        <v>0.15250965250965254</v>
      </c>
      <c r="M233" s="117">
        <v>211</v>
      </c>
      <c r="N233" s="118">
        <f t="shared" si="21"/>
        <v>-0.64656616415410384</v>
      </c>
    </row>
    <row r="234" spans="2:15" x14ac:dyDescent="0.25">
      <c r="B234" s="116" t="s">
        <v>83</v>
      </c>
      <c r="C234" s="117">
        <v>0</v>
      </c>
      <c r="D234" s="118">
        <v>-1</v>
      </c>
      <c r="E234" s="117">
        <v>86</v>
      </c>
      <c r="F234" s="118" t="str">
        <f t="shared" si="20"/>
        <v>-</v>
      </c>
      <c r="G234" s="117">
        <v>248</v>
      </c>
      <c r="H234" s="118">
        <f t="shared" si="20"/>
        <v>1.8837209302325579</v>
      </c>
      <c r="I234" s="117">
        <v>365</v>
      </c>
      <c r="J234" s="118">
        <f t="shared" si="20"/>
        <v>0.47177419354838701</v>
      </c>
      <c r="K234" s="117">
        <v>533</v>
      </c>
      <c r="L234" s="118">
        <f t="shared" si="20"/>
        <v>0.46027397260273983</v>
      </c>
      <c r="M234" s="117">
        <v>304</v>
      </c>
      <c r="N234" s="118">
        <f t="shared" si="21"/>
        <v>-0.42964352720450283</v>
      </c>
    </row>
    <row r="235" spans="2:15" x14ac:dyDescent="0.25">
      <c r="B235" s="116" t="s">
        <v>85</v>
      </c>
      <c r="C235" s="117">
        <v>0</v>
      </c>
      <c r="D235" s="118">
        <v>-1</v>
      </c>
      <c r="E235" s="117">
        <v>202</v>
      </c>
      <c r="F235" s="118" t="str">
        <f t="shared" si="20"/>
        <v>-</v>
      </c>
      <c r="G235" s="117">
        <v>528</v>
      </c>
      <c r="H235" s="118">
        <f t="shared" si="20"/>
        <v>1.613861386138614</v>
      </c>
      <c r="I235" s="117">
        <v>693</v>
      </c>
      <c r="J235" s="118">
        <f t="shared" si="20"/>
        <v>0.3125</v>
      </c>
      <c r="K235" s="117">
        <v>628</v>
      </c>
      <c r="L235" s="118">
        <f t="shared" si="20"/>
        <v>-9.3795093795093765E-2</v>
      </c>
      <c r="M235" s="117"/>
      <c r="N235" s="118"/>
    </row>
    <row r="236" spans="2:15" x14ac:dyDescent="0.25">
      <c r="B236" s="116" t="s">
        <v>87</v>
      </c>
      <c r="C236" s="117">
        <v>538</v>
      </c>
      <c r="D236" s="118">
        <v>0.41578947368421049</v>
      </c>
      <c r="E236" s="117">
        <v>605</v>
      </c>
      <c r="F236" s="118">
        <f t="shared" si="20"/>
        <v>0.12453531598513012</v>
      </c>
      <c r="G236" s="117">
        <v>262</v>
      </c>
      <c r="H236" s="118">
        <f t="shared" si="20"/>
        <v>-0.56694214876033056</v>
      </c>
      <c r="I236" s="117">
        <v>497</v>
      </c>
      <c r="J236" s="118">
        <f t="shared" si="20"/>
        <v>0.89694656488549618</v>
      </c>
      <c r="K236" s="117">
        <v>486</v>
      </c>
      <c r="L236" s="118">
        <f t="shared" si="20"/>
        <v>-2.2132796780684139E-2</v>
      </c>
      <c r="M236" s="117"/>
      <c r="N236" s="118"/>
    </row>
    <row r="237" spans="2:15" x14ac:dyDescent="0.25">
      <c r="B237" s="116" t="s">
        <v>89</v>
      </c>
      <c r="C237" s="117">
        <v>168</v>
      </c>
      <c r="D237" s="118">
        <v>-0.54959785522788196</v>
      </c>
      <c r="E237" s="117">
        <v>500</v>
      </c>
      <c r="F237" s="118">
        <f t="shared" si="20"/>
        <v>1.9761904761904763</v>
      </c>
      <c r="G237" s="117">
        <v>331</v>
      </c>
      <c r="H237" s="118">
        <f t="shared" si="20"/>
        <v>-0.33799999999999997</v>
      </c>
      <c r="I237" s="117">
        <v>339</v>
      </c>
      <c r="J237" s="118">
        <f t="shared" si="20"/>
        <v>2.4169184290030232E-2</v>
      </c>
      <c r="K237" s="117">
        <v>217</v>
      </c>
      <c r="L237" s="118">
        <f t="shared" si="20"/>
        <v>-0.35988200589970498</v>
      </c>
      <c r="M237" s="117"/>
      <c r="N237" s="118"/>
    </row>
    <row r="238" spans="2:15" x14ac:dyDescent="0.25">
      <c r="B238" s="116" t="s">
        <v>91</v>
      </c>
      <c r="C238" s="117">
        <v>84</v>
      </c>
      <c r="D238" s="118">
        <v>-0.69117647058823528</v>
      </c>
      <c r="E238" s="117">
        <v>408</v>
      </c>
      <c r="F238" s="118">
        <f t="shared" si="20"/>
        <v>3.8571428571428568</v>
      </c>
      <c r="G238" s="117">
        <v>379</v>
      </c>
      <c r="H238" s="118">
        <f t="shared" si="20"/>
        <v>-7.1078431372548989E-2</v>
      </c>
      <c r="I238" s="117">
        <v>638</v>
      </c>
      <c r="J238" s="118">
        <f t="shared" si="20"/>
        <v>0.68337730870712399</v>
      </c>
      <c r="K238" s="117">
        <v>350</v>
      </c>
      <c r="L238" s="118">
        <f t="shared" si="20"/>
        <v>-0.45141065830721006</v>
      </c>
      <c r="M238" s="117"/>
      <c r="N238" s="118"/>
    </row>
    <row r="239" spans="2:15" x14ac:dyDescent="0.25">
      <c r="B239" s="116" t="s">
        <v>93</v>
      </c>
      <c r="C239" s="117">
        <v>72</v>
      </c>
      <c r="D239" s="118">
        <v>-0.77500000000000002</v>
      </c>
      <c r="E239" s="117">
        <v>628</v>
      </c>
      <c r="F239" s="118">
        <f t="shared" si="20"/>
        <v>7.7222222222222214</v>
      </c>
      <c r="G239" s="117">
        <v>412</v>
      </c>
      <c r="H239" s="118">
        <f t="shared" si="20"/>
        <v>-0.3439490445859873</v>
      </c>
      <c r="I239" s="117">
        <v>437</v>
      </c>
      <c r="J239" s="118">
        <f t="shared" si="20"/>
        <v>6.0679611650485521E-2</v>
      </c>
      <c r="K239" s="117">
        <v>424</v>
      </c>
      <c r="L239" s="118">
        <f t="shared" si="20"/>
        <v>-2.9748283752860427E-2</v>
      </c>
      <c r="M239" s="117"/>
      <c r="N239" s="118"/>
    </row>
    <row r="240" spans="2:15" x14ac:dyDescent="0.25">
      <c r="B240" s="116" t="s">
        <v>95</v>
      </c>
      <c r="C240" s="117">
        <v>126</v>
      </c>
      <c r="D240" s="118">
        <v>-0.70833333333333326</v>
      </c>
      <c r="E240" s="117">
        <v>549</v>
      </c>
      <c r="F240" s="118">
        <f t="shared" si="20"/>
        <v>3.3571428571428568</v>
      </c>
      <c r="G240" s="117">
        <v>478</v>
      </c>
      <c r="H240" s="118">
        <f t="shared" si="20"/>
        <v>-0.12932604735883424</v>
      </c>
      <c r="I240" s="117">
        <v>522</v>
      </c>
      <c r="J240" s="118">
        <f t="shared" si="20"/>
        <v>9.2050209205020828E-2</v>
      </c>
      <c r="K240" s="117">
        <v>497</v>
      </c>
      <c r="L240" s="118">
        <f t="shared" si="20"/>
        <v>-4.789272030651337E-2</v>
      </c>
      <c r="M240" s="117"/>
      <c r="N240" s="118"/>
    </row>
    <row r="241" spans="2:15" ht="15.75" x14ac:dyDescent="0.25">
      <c r="B241" s="119" t="s">
        <v>32</v>
      </c>
      <c r="C241" s="120">
        <v>1935</v>
      </c>
      <c r="D241" s="121">
        <v>-0.5420118343195266</v>
      </c>
      <c r="E241" s="120">
        <v>3344</v>
      </c>
      <c r="F241" s="121">
        <f t="shared" si="20"/>
        <v>0.72816537467700249</v>
      </c>
      <c r="G241" s="120">
        <v>4569</v>
      </c>
      <c r="H241" s="121">
        <f t="shared" si="20"/>
        <v>0.36632775119617222</v>
      </c>
      <c r="I241" s="120">
        <v>5490</v>
      </c>
      <c r="J241" s="121">
        <f t="shared" si="20"/>
        <v>0.20157583716349303</v>
      </c>
      <c r="K241" s="120">
        <v>5563</v>
      </c>
      <c r="L241" s="121">
        <f t="shared" si="20"/>
        <v>1.3296903460837894E-2</v>
      </c>
      <c r="M241" s="120">
        <v>2142</v>
      </c>
      <c r="N241" s="121">
        <v>-0.27659574468085102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M244" s="107"/>
    </row>
    <row r="246" spans="2:15" ht="48.75" customHeight="1" thickBot="1" x14ac:dyDescent="0.3">
      <c r="B246" s="280" t="s">
        <v>246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3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f>C$7</f>
        <v>2020</v>
      </c>
      <c r="D249" s="305"/>
      <c r="E249" s="304">
        <f>E$7</f>
        <v>2021</v>
      </c>
      <c r="F249" s="305"/>
      <c r="G249" s="304">
        <f>G$7</f>
        <v>2022</v>
      </c>
      <c r="H249" s="305"/>
      <c r="I249" s="304">
        <f>I$7</f>
        <v>2023</v>
      </c>
      <c r="J249" s="305"/>
      <c r="K249" s="304">
        <f>K$7</f>
        <v>2024</v>
      </c>
      <c r="L249" s="305"/>
      <c r="M249" s="304">
        <f>M$7</f>
        <v>2025</v>
      </c>
      <c r="N249" s="305"/>
    </row>
    <row r="250" spans="2:15" ht="16.5" thickTop="1" thickBot="1" x14ac:dyDescent="0.3">
      <c r="B250" s="87"/>
      <c r="C250" s="113" t="s">
        <v>71</v>
      </c>
      <c r="D250" s="114" t="str">
        <f>CONCATENATE("var ",RIGHT(C249,2),"/",RIGHT(C249-1,2))</f>
        <v>var 20/19</v>
      </c>
      <c r="E250" s="115" t="s">
        <v>71</v>
      </c>
      <c r="F250" s="114" t="str">
        <f>CONCATENATE("var ",RIGHT(E249,2),"/",RIGHT(E249-1,2))</f>
        <v>var 21/20</v>
      </c>
      <c r="G250" s="115" t="s">
        <v>71</v>
      </c>
      <c r="H250" s="114" t="str">
        <f>CONCATENATE("var ",RIGHT(G249,2),"/",RIGHT(G249-1,2))</f>
        <v>var 22/21</v>
      </c>
      <c r="I250" s="115" t="s">
        <v>71</v>
      </c>
      <c r="J250" s="114" t="str">
        <f>CONCATENATE("var ",RIGHT(I249,2),"/",RIGHT(I249-1,2))</f>
        <v>var 23/22</v>
      </c>
      <c r="K250" s="115" t="s">
        <v>71</v>
      </c>
      <c r="L250" s="114" t="str">
        <f>CONCATENATE("var ",RIGHT(K249,2),"/",RIGHT(K249-1,2))</f>
        <v>var 24/23</v>
      </c>
      <c r="M250" s="115" t="s">
        <v>71</v>
      </c>
      <c r="N250" s="114" t="str">
        <f>CONCATENATE("var ",RIGHT(M249,2),"/",RIGHT(M249-1,2))</f>
        <v>var 25/24</v>
      </c>
    </row>
    <row r="251" spans="2:15" x14ac:dyDescent="0.25">
      <c r="B251" s="116" t="s">
        <v>73</v>
      </c>
      <c r="C251" s="117">
        <v>611</v>
      </c>
      <c r="D251" s="118">
        <v>0.45130641330166266</v>
      </c>
      <c r="E251" s="117">
        <v>18</v>
      </c>
      <c r="F251" s="118">
        <f t="shared" ref="F251:L263" si="22">IFERROR(E251/C251-1,"-")</f>
        <v>-0.97054009819967269</v>
      </c>
      <c r="G251" s="117">
        <v>458</v>
      </c>
      <c r="H251" s="118">
        <f t="shared" si="22"/>
        <v>24.444444444444443</v>
      </c>
      <c r="I251" s="117">
        <v>905</v>
      </c>
      <c r="J251" s="118">
        <f t="shared" si="22"/>
        <v>0.97598253275109181</v>
      </c>
      <c r="K251" s="117">
        <v>616</v>
      </c>
      <c r="L251" s="118">
        <f t="shared" si="22"/>
        <v>-0.31933701657458569</v>
      </c>
      <c r="M251" s="117">
        <v>664</v>
      </c>
      <c r="N251" s="118">
        <f t="shared" ref="N251:N256" si="23">IFERROR(M251/K251-1,"-")</f>
        <v>7.7922077922077948E-2</v>
      </c>
    </row>
    <row r="252" spans="2:15" x14ac:dyDescent="0.25">
      <c r="B252" s="116" t="s">
        <v>75</v>
      </c>
      <c r="C252" s="117">
        <v>1068</v>
      </c>
      <c r="D252" s="118">
        <v>1.3116883116883118</v>
      </c>
      <c r="E252" s="117">
        <v>3</v>
      </c>
      <c r="F252" s="118">
        <f t="shared" si="22"/>
        <v>-0.9971910112359551</v>
      </c>
      <c r="G252" s="117">
        <v>444</v>
      </c>
      <c r="H252" s="118">
        <f t="shared" si="22"/>
        <v>147</v>
      </c>
      <c r="I252" s="117">
        <v>665</v>
      </c>
      <c r="J252" s="118">
        <f t="shared" si="22"/>
        <v>0.49774774774774766</v>
      </c>
      <c r="K252" s="117">
        <v>638</v>
      </c>
      <c r="L252" s="118">
        <f t="shared" si="22"/>
        <v>-4.0601503759398527E-2</v>
      </c>
      <c r="M252" s="117">
        <v>582</v>
      </c>
      <c r="N252" s="118">
        <f t="shared" si="23"/>
        <v>-8.7774294670846409E-2</v>
      </c>
    </row>
    <row r="253" spans="2:15" x14ac:dyDescent="0.25">
      <c r="B253" s="116" t="s">
        <v>77</v>
      </c>
      <c r="C253" s="117">
        <v>282</v>
      </c>
      <c r="D253" s="118">
        <v>-0.38961038961038963</v>
      </c>
      <c r="E253" s="117">
        <v>3</v>
      </c>
      <c r="F253" s="118">
        <f t="shared" si="22"/>
        <v>-0.98936170212765961</v>
      </c>
      <c r="G253" s="117">
        <v>515</v>
      </c>
      <c r="H253" s="118">
        <f t="shared" si="22"/>
        <v>170.66666666666666</v>
      </c>
      <c r="I253" s="117">
        <v>457</v>
      </c>
      <c r="J253" s="118">
        <f t="shared" si="22"/>
        <v>-0.11262135922330097</v>
      </c>
      <c r="K253" s="117">
        <v>499</v>
      </c>
      <c r="L253" s="118">
        <f t="shared" si="22"/>
        <v>9.1903719912472592E-2</v>
      </c>
      <c r="M253" s="117">
        <v>650</v>
      </c>
      <c r="N253" s="118">
        <f t="shared" si="23"/>
        <v>0.30260521042084165</v>
      </c>
    </row>
    <row r="254" spans="2:15" x14ac:dyDescent="0.25">
      <c r="B254" s="116" t="s">
        <v>79</v>
      </c>
      <c r="C254" s="117">
        <v>0</v>
      </c>
      <c r="D254" s="118">
        <v>-1</v>
      </c>
      <c r="E254" s="117">
        <v>0</v>
      </c>
      <c r="F254" s="118" t="str">
        <f t="shared" si="22"/>
        <v>-</v>
      </c>
      <c r="G254" s="117">
        <v>328</v>
      </c>
      <c r="H254" s="118" t="str">
        <f t="shared" si="22"/>
        <v>-</v>
      </c>
      <c r="I254" s="117">
        <v>202</v>
      </c>
      <c r="J254" s="118">
        <f t="shared" si="22"/>
        <v>-0.38414634146341464</v>
      </c>
      <c r="K254" s="117">
        <v>203</v>
      </c>
      <c r="L254" s="118">
        <f t="shared" si="22"/>
        <v>4.9504950495049549E-3</v>
      </c>
      <c r="M254" s="117">
        <v>320</v>
      </c>
      <c r="N254" s="118">
        <f t="shared" si="23"/>
        <v>0.57635467980295574</v>
      </c>
    </row>
    <row r="255" spans="2:15" x14ac:dyDescent="0.25">
      <c r="B255" s="116" t="s">
        <v>81</v>
      </c>
      <c r="C255" s="117">
        <v>0</v>
      </c>
      <c r="D255" s="118">
        <v>-1</v>
      </c>
      <c r="E255" s="117">
        <v>10</v>
      </c>
      <c r="F255" s="118" t="str">
        <f t="shared" si="22"/>
        <v>-</v>
      </c>
      <c r="G255" s="117">
        <v>22</v>
      </c>
      <c r="H255" s="118">
        <f t="shared" si="22"/>
        <v>1.2000000000000002</v>
      </c>
      <c r="I255" s="117">
        <v>9</v>
      </c>
      <c r="J255" s="118">
        <f t="shared" si="22"/>
        <v>-0.59090909090909083</v>
      </c>
      <c r="K255" s="117">
        <v>22</v>
      </c>
      <c r="L255" s="118">
        <f t="shared" si="22"/>
        <v>1.4444444444444446</v>
      </c>
      <c r="M255" s="117">
        <v>9</v>
      </c>
      <c r="N255" s="118">
        <f t="shared" si="23"/>
        <v>-0.59090909090909083</v>
      </c>
    </row>
    <row r="256" spans="2:15" x14ac:dyDescent="0.25">
      <c r="B256" s="116" t="s">
        <v>83</v>
      </c>
      <c r="C256" s="117">
        <v>0</v>
      </c>
      <c r="D256" s="118">
        <v>-1</v>
      </c>
      <c r="E256" s="117">
        <v>2</v>
      </c>
      <c r="F256" s="118" t="str">
        <f t="shared" si="22"/>
        <v>-</v>
      </c>
      <c r="G256" s="117">
        <v>23</v>
      </c>
      <c r="H256" s="118">
        <f t="shared" si="22"/>
        <v>10.5</v>
      </c>
      <c r="I256" s="117">
        <v>2</v>
      </c>
      <c r="J256" s="118">
        <f t="shared" si="22"/>
        <v>-0.91304347826086962</v>
      </c>
      <c r="K256" s="117">
        <v>6</v>
      </c>
      <c r="L256" s="118">
        <f t="shared" si="22"/>
        <v>2</v>
      </c>
      <c r="M256" s="117">
        <v>23</v>
      </c>
      <c r="N256" s="118">
        <f t="shared" si="23"/>
        <v>2.8333333333333335</v>
      </c>
    </row>
    <row r="257" spans="2:15" x14ac:dyDescent="0.25">
      <c r="B257" s="116" t="s">
        <v>85</v>
      </c>
      <c r="C257" s="117">
        <v>0</v>
      </c>
      <c r="D257" s="118">
        <v>-1</v>
      </c>
      <c r="E257" s="117">
        <v>28</v>
      </c>
      <c r="F257" s="118" t="str">
        <f t="shared" si="22"/>
        <v>-</v>
      </c>
      <c r="G257" s="117">
        <v>80</v>
      </c>
      <c r="H257" s="118">
        <f t="shared" si="22"/>
        <v>1.8571428571428572</v>
      </c>
      <c r="I257" s="117">
        <v>5</v>
      </c>
      <c r="J257" s="118">
        <f t="shared" si="22"/>
        <v>-0.9375</v>
      </c>
      <c r="K257" s="117">
        <v>17</v>
      </c>
      <c r="L257" s="118">
        <f t="shared" si="22"/>
        <v>2.4</v>
      </c>
      <c r="M257" s="117"/>
      <c r="N257" s="118"/>
    </row>
    <row r="258" spans="2:15" x14ac:dyDescent="0.25">
      <c r="B258" s="116" t="s">
        <v>87</v>
      </c>
      <c r="C258" s="117">
        <v>0</v>
      </c>
      <c r="D258" s="118">
        <v>-1</v>
      </c>
      <c r="E258" s="117">
        <v>0</v>
      </c>
      <c r="F258" s="118" t="str">
        <f t="shared" si="22"/>
        <v>-</v>
      </c>
      <c r="G258" s="117">
        <v>7</v>
      </c>
      <c r="H258" s="118" t="str">
        <f t="shared" si="22"/>
        <v>-</v>
      </c>
      <c r="I258" s="117">
        <v>15</v>
      </c>
      <c r="J258" s="118">
        <f t="shared" si="22"/>
        <v>1.1428571428571428</v>
      </c>
      <c r="K258" s="117">
        <v>25</v>
      </c>
      <c r="L258" s="118">
        <f t="shared" si="22"/>
        <v>0.66666666666666674</v>
      </c>
      <c r="M258" s="117"/>
      <c r="N258" s="118"/>
    </row>
    <row r="259" spans="2:15" x14ac:dyDescent="0.25">
      <c r="B259" s="116" t="s">
        <v>89</v>
      </c>
      <c r="C259" s="117">
        <v>2</v>
      </c>
      <c r="D259" s="118">
        <v>-0.77777777777777779</v>
      </c>
      <c r="E259" s="117">
        <v>3</v>
      </c>
      <c r="F259" s="118">
        <f t="shared" si="22"/>
        <v>0.5</v>
      </c>
      <c r="G259" s="117">
        <v>21</v>
      </c>
      <c r="H259" s="118">
        <f t="shared" si="22"/>
        <v>6</v>
      </c>
      <c r="I259" s="117">
        <v>12</v>
      </c>
      <c r="J259" s="118">
        <f t="shared" si="22"/>
        <v>-0.4285714285714286</v>
      </c>
      <c r="K259" s="117">
        <v>10</v>
      </c>
      <c r="L259" s="118">
        <f t="shared" si="22"/>
        <v>-0.16666666666666663</v>
      </c>
      <c r="M259" s="117"/>
      <c r="N259" s="118"/>
    </row>
    <row r="260" spans="2:15" x14ac:dyDescent="0.25">
      <c r="B260" s="116" t="s">
        <v>91</v>
      </c>
      <c r="C260" s="117">
        <v>2</v>
      </c>
      <c r="D260" s="118">
        <v>-0.9920948616600791</v>
      </c>
      <c r="E260" s="117">
        <v>285</v>
      </c>
      <c r="F260" s="118">
        <f t="shared" si="22"/>
        <v>141.5</v>
      </c>
      <c r="G260" s="117">
        <v>86</v>
      </c>
      <c r="H260" s="118">
        <f t="shared" si="22"/>
        <v>-0.69824561403508767</v>
      </c>
      <c r="I260" s="117">
        <v>77</v>
      </c>
      <c r="J260" s="118">
        <f t="shared" si="22"/>
        <v>-0.10465116279069764</v>
      </c>
      <c r="K260" s="117">
        <v>176</v>
      </c>
      <c r="L260" s="118">
        <f t="shared" si="22"/>
        <v>1.2857142857142856</v>
      </c>
      <c r="M260" s="117"/>
      <c r="N260" s="118"/>
    </row>
    <row r="261" spans="2:15" x14ac:dyDescent="0.25">
      <c r="B261" s="116" t="s">
        <v>93</v>
      </c>
      <c r="C261" s="117">
        <v>3</v>
      </c>
      <c r="D261" s="118">
        <v>-0.99009900990099009</v>
      </c>
      <c r="E261" s="117">
        <v>577</v>
      </c>
      <c r="F261" s="118">
        <f t="shared" si="22"/>
        <v>191.33333333333334</v>
      </c>
      <c r="G261" s="117">
        <v>784</v>
      </c>
      <c r="H261" s="118">
        <f t="shared" si="22"/>
        <v>0.35875216637781637</v>
      </c>
      <c r="I261" s="117">
        <v>782</v>
      </c>
      <c r="J261" s="118">
        <f t="shared" si="22"/>
        <v>-2.5510204081632404E-3</v>
      </c>
      <c r="K261" s="117">
        <v>514</v>
      </c>
      <c r="L261" s="118">
        <f t="shared" si="22"/>
        <v>-0.34271099744245526</v>
      </c>
      <c r="M261" s="117"/>
      <c r="N261" s="118"/>
    </row>
    <row r="262" spans="2:15" x14ac:dyDescent="0.25">
      <c r="B262" s="116" t="s">
        <v>95</v>
      </c>
      <c r="C262" s="117">
        <v>6</v>
      </c>
      <c r="D262" s="118">
        <v>-0.98119122257053293</v>
      </c>
      <c r="E262" s="117">
        <v>493</v>
      </c>
      <c r="F262" s="118">
        <f t="shared" si="22"/>
        <v>81.166666666666671</v>
      </c>
      <c r="G262" s="117">
        <v>556</v>
      </c>
      <c r="H262" s="118">
        <f t="shared" si="22"/>
        <v>0.12778904665314395</v>
      </c>
      <c r="I262" s="117">
        <v>560</v>
      </c>
      <c r="J262" s="118">
        <f t="shared" si="22"/>
        <v>7.194244604316502E-3</v>
      </c>
      <c r="K262" s="117">
        <v>676</v>
      </c>
      <c r="L262" s="118">
        <f t="shared" si="22"/>
        <v>0.20714285714285707</v>
      </c>
      <c r="M262" s="117"/>
      <c r="N262" s="118"/>
    </row>
    <row r="263" spans="2:15" ht="15.75" x14ac:dyDescent="0.25">
      <c r="B263" s="119" t="s">
        <v>32</v>
      </c>
      <c r="C263" s="120">
        <v>1979</v>
      </c>
      <c r="D263" s="121">
        <v>-0.18492586490939045</v>
      </c>
      <c r="E263" s="120">
        <v>1422</v>
      </c>
      <c r="F263" s="121">
        <f t="shared" si="22"/>
        <v>-0.28145528044466905</v>
      </c>
      <c r="G263" s="120">
        <v>3324</v>
      </c>
      <c r="H263" s="121">
        <f t="shared" si="22"/>
        <v>1.3375527426160336</v>
      </c>
      <c r="I263" s="120">
        <v>3691</v>
      </c>
      <c r="J263" s="121">
        <f t="shared" si="22"/>
        <v>0.11040914560770165</v>
      </c>
      <c r="K263" s="120">
        <v>3402</v>
      </c>
      <c r="L263" s="121">
        <f t="shared" si="22"/>
        <v>-7.8298564074776533E-2</v>
      </c>
      <c r="M263" s="120">
        <v>2248</v>
      </c>
      <c r="N263" s="121">
        <v>0.13306451612903225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2"/>
    </row>
    <row r="268" spans="2:15" ht="48.75" customHeight="1" thickBot="1" x14ac:dyDescent="0.3">
      <c r="B268" s="280" t="s">
        <v>247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3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f>C$7</f>
        <v>2020</v>
      </c>
      <c r="D271" s="305"/>
      <c r="E271" s="304">
        <f>E$7</f>
        <v>2021</v>
      </c>
      <c r="F271" s="305"/>
      <c r="G271" s="304">
        <f>G$7</f>
        <v>2022</v>
      </c>
      <c r="H271" s="305"/>
      <c r="I271" s="304">
        <f>I$7</f>
        <v>2023</v>
      </c>
      <c r="J271" s="305"/>
      <c r="K271" s="304">
        <f>K$7</f>
        <v>2024</v>
      </c>
      <c r="L271" s="305"/>
      <c r="M271" s="304">
        <f>M$7</f>
        <v>2025</v>
      </c>
      <c r="N271" s="305"/>
    </row>
    <row r="272" spans="2:15" ht="16.5" thickTop="1" thickBot="1" x14ac:dyDescent="0.3">
      <c r="B272" s="87"/>
      <c r="C272" s="113" t="s">
        <v>71</v>
      </c>
      <c r="D272" s="114" t="str">
        <f>CONCATENATE("var ",RIGHT(C271,2),"/",RIGHT(C271-1,2))</f>
        <v>var 20/19</v>
      </c>
      <c r="E272" s="115" t="s">
        <v>71</v>
      </c>
      <c r="F272" s="114" t="str">
        <f>CONCATENATE("var ",RIGHT(E271,2),"/",RIGHT(E271-1,2))</f>
        <v>var 21/20</v>
      </c>
      <c r="G272" s="115" t="s">
        <v>71</v>
      </c>
      <c r="H272" s="114" t="str">
        <f>CONCATENATE("var ",RIGHT(G271,2),"/",RIGHT(G271-1,2))</f>
        <v>var 22/21</v>
      </c>
      <c r="I272" s="115" t="s">
        <v>71</v>
      </c>
      <c r="J272" s="114" t="str">
        <f>CONCATENATE("var ",RIGHT(I271,2),"/",RIGHT(I271-1,2))</f>
        <v>var 23/22</v>
      </c>
      <c r="K272" s="115" t="s">
        <v>71</v>
      </c>
      <c r="L272" s="114" t="str">
        <f>CONCATENATE("var ",RIGHT(K271,2),"/",RIGHT(K271-1,2))</f>
        <v>var 24/23</v>
      </c>
      <c r="M272" s="115" t="s">
        <v>71</v>
      </c>
      <c r="N272" s="114" t="str">
        <f>CONCATENATE("var ",RIGHT(M271,2),"/",RIGHT(M271-1,2))</f>
        <v>var 25/24</v>
      </c>
    </row>
    <row r="273" spans="2:14" x14ac:dyDescent="0.25">
      <c r="B273" s="116" t="s">
        <v>73</v>
      </c>
      <c r="C273" s="117">
        <v>1321</v>
      </c>
      <c r="D273" s="118">
        <v>-0.14884020618556704</v>
      </c>
      <c r="E273" s="117">
        <v>8</v>
      </c>
      <c r="F273" s="118">
        <f t="shared" ref="F273:L285" si="24">IFERROR(E273/C273-1,"-")</f>
        <v>-0.99394398183194554</v>
      </c>
      <c r="G273" s="117">
        <v>232</v>
      </c>
      <c r="H273" s="118">
        <f t="shared" si="24"/>
        <v>28</v>
      </c>
      <c r="I273" s="117">
        <v>528</v>
      </c>
      <c r="J273" s="118">
        <f t="shared" si="24"/>
        <v>1.2758620689655173</v>
      </c>
      <c r="K273" s="117">
        <v>491</v>
      </c>
      <c r="L273" s="118">
        <f t="shared" si="24"/>
        <v>-7.0075757575757569E-2</v>
      </c>
      <c r="M273" s="117">
        <v>342</v>
      </c>
      <c r="N273" s="118">
        <f t="shared" ref="N273:N278" si="25">IFERROR(M273/K273-1,"-")</f>
        <v>-0.30346232179226074</v>
      </c>
    </row>
    <row r="274" spans="2:14" x14ac:dyDescent="0.25">
      <c r="B274" s="116" t="s">
        <v>75</v>
      </c>
      <c r="C274" s="117">
        <v>2158</v>
      </c>
      <c r="D274" s="118">
        <v>0.93023255813953498</v>
      </c>
      <c r="E274" s="117">
        <v>11</v>
      </c>
      <c r="F274" s="118">
        <f t="shared" si="24"/>
        <v>-0.99490268767377199</v>
      </c>
      <c r="G274" s="117">
        <v>194</v>
      </c>
      <c r="H274" s="118">
        <f t="shared" si="24"/>
        <v>16.636363636363637</v>
      </c>
      <c r="I274" s="117">
        <v>457</v>
      </c>
      <c r="J274" s="118">
        <f t="shared" si="24"/>
        <v>1.3556701030927836</v>
      </c>
      <c r="K274" s="117">
        <v>407</v>
      </c>
      <c r="L274" s="118">
        <f t="shared" si="24"/>
        <v>-0.10940919037199126</v>
      </c>
      <c r="M274" s="117">
        <v>288</v>
      </c>
      <c r="N274" s="118">
        <f t="shared" si="25"/>
        <v>-0.29238329238329241</v>
      </c>
    </row>
    <row r="275" spans="2:14" x14ac:dyDescent="0.25">
      <c r="B275" s="116" t="s">
        <v>77</v>
      </c>
      <c r="C275" s="117">
        <v>454</v>
      </c>
      <c r="D275" s="118">
        <v>-0.55707317073170737</v>
      </c>
      <c r="E275" s="117">
        <v>15</v>
      </c>
      <c r="F275" s="118">
        <f t="shared" si="24"/>
        <v>-0.96696035242290745</v>
      </c>
      <c r="G275" s="117">
        <v>261</v>
      </c>
      <c r="H275" s="118">
        <f t="shared" si="24"/>
        <v>16.399999999999999</v>
      </c>
      <c r="I275" s="117">
        <v>280</v>
      </c>
      <c r="J275" s="118">
        <f t="shared" si="24"/>
        <v>7.2796934865900331E-2</v>
      </c>
      <c r="K275" s="117">
        <v>446</v>
      </c>
      <c r="L275" s="118">
        <f t="shared" si="24"/>
        <v>0.59285714285714275</v>
      </c>
      <c r="M275" s="117">
        <v>331</v>
      </c>
      <c r="N275" s="118">
        <f t="shared" si="25"/>
        <v>-0.25784753363228696</v>
      </c>
    </row>
    <row r="276" spans="2:14" x14ac:dyDescent="0.25">
      <c r="B276" s="116" t="s">
        <v>79</v>
      </c>
      <c r="C276" s="117">
        <v>0</v>
      </c>
      <c r="D276" s="118">
        <v>-1</v>
      </c>
      <c r="E276" s="117">
        <v>0</v>
      </c>
      <c r="F276" s="118" t="str">
        <f t="shared" si="24"/>
        <v>-</v>
      </c>
      <c r="G276" s="117">
        <v>187</v>
      </c>
      <c r="H276" s="118" t="str">
        <f t="shared" si="24"/>
        <v>-</v>
      </c>
      <c r="I276" s="117">
        <v>281</v>
      </c>
      <c r="J276" s="118">
        <f t="shared" si="24"/>
        <v>0.50267379679144386</v>
      </c>
      <c r="K276" s="117">
        <v>96</v>
      </c>
      <c r="L276" s="118">
        <f t="shared" si="24"/>
        <v>-0.65836298932384341</v>
      </c>
      <c r="M276" s="117">
        <v>95</v>
      </c>
      <c r="N276" s="118">
        <f t="shared" si="25"/>
        <v>-1.041666666666663E-2</v>
      </c>
    </row>
    <row r="277" spans="2:14" x14ac:dyDescent="0.25">
      <c r="B277" s="116" t="s">
        <v>81</v>
      </c>
      <c r="C277" s="117">
        <v>0</v>
      </c>
      <c r="D277" s="118">
        <v>-1</v>
      </c>
      <c r="E277" s="117">
        <v>3</v>
      </c>
      <c r="F277" s="118" t="str">
        <f t="shared" si="24"/>
        <v>-</v>
      </c>
      <c r="G277" s="117">
        <v>2</v>
      </c>
      <c r="H277" s="118">
        <f t="shared" si="24"/>
        <v>-0.33333333333333337</v>
      </c>
      <c r="I277" s="117">
        <v>28</v>
      </c>
      <c r="J277" s="118">
        <f t="shared" si="24"/>
        <v>13</v>
      </c>
      <c r="K277" s="117">
        <v>14</v>
      </c>
      <c r="L277" s="118">
        <f t="shared" si="24"/>
        <v>-0.5</v>
      </c>
      <c r="M277" s="117">
        <v>14</v>
      </c>
      <c r="N277" s="118">
        <f t="shared" si="25"/>
        <v>0</v>
      </c>
    </row>
    <row r="278" spans="2:14" x14ac:dyDescent="0.25">
      <c r="B278" s="116" t="s">
        <v>83</v>
      </c>
      <c r="C278" s="117">
        <v>0</v>
      </c>
      <c r="D278" s="118">
        <v>-1</v>
      </c>
      <c r="E278" s="117">
        <v>4</v>
      </c>
      <c r="F278" s="118" t="str">
        <f t="shared" si="24"/>
        <v>-</v>
      </c>
      <c r="G278" s="117">
        <v>12</v>
      </c>
      <c r="H278" s="118">
        <f t="shared" si="24"/>
        <v>2</v>
      </c>
      <c r="I278" s="117">
        <v>11</v>
      </c>
      <c r="J278" s="118">
        <f t="shared" si="24"/>
        <v>-8.333333333333337E-2</v>
      </c>
      <c r="K278" s="117">
        <v>5</v>
      </c>
      <c r="L278" s="118">
        <f t="shared" si="24"/>
        <v>-0.54545454545454541</v>
      </c>
      <c r="M278" s="117">
        <v>23</v>
      </c>
      <c r="N278" s="118">
        <f t="shared" si="25"/>
        <v>3.5999999999999996</v>
      </c>
    </row>
    <row r="279" spans="2:14" x14ac:dyDescent="0.25">
      <c r="B279" s="116" t="s">
        <v>85</v>
      </c>
      <c r="C279" s="117">
        <v>0</v>
      </c>
      <c r="D279" s="118">
        <v>-1</v>
      </c>
      <c r="E279" s="117">
        <v>12</v>
      </c>
      <c r="F279" s="118" t="str">
        <f t="shared" si="24"/>
        <v>-</v>
      </c>
      <c r="G279" s="117">
        <v>29</v>
      </c>
      <c r="H279" s="118">
        <f t="shared" si="24"/>
        <v>1.4166666666666665</v>
      </c>
      <c r="I279" s="117">
        <v>13</v>
      </c>
      <c r="J279" s="118">
        <f t="shared" si="24"/>
        <v>-0.55172413793103448</v>
      </c>
      <c r="K279" s="117">
        <v>25</v>
      </c>
      <c r="L279" s="118">
        <f t="shared" si="24"/>
        <v>0.92307692307692313</v>
      </c>
      <c r="M279" s="117"/>
      <c r="N279" s="118"/>
    </row>
    <row r="280" spans="2:14" x14ac:dyDescent="0.25">
      <c r="B280" s="116" t="s">
        <v>87</v>
      </c>
      <c r="C280" s="117">
        <v>3</v>
      </c>
      <c r="D280" s="118">
        <v>-0.76923076923076916</v>
      </c>
      <c r="E280" s="117">
        <v>0</v>
      </c>
      <c r="F280" s="118">
        <f t="shared" si="24"/>
        <v>-1</v>
      </c>
      <c r="G280" s="117">
        <v>9</v>
      </c>
      <c r="H280" s="118" t="str">
        <f t="shared" si="24"/>
        <v>-</v>
      </c>
      <c r="I280" s="117">
        <v>32</v>
      </c>
      <c r="J280" s="118">
        <f t="shared" si="24"/>
        <v>2.5555555555555554</v>
      </c>
      <c r="K280" s="117">
        <v>3</v>
      </c>
      <c r="L280" s="118">
        <f t="shared" si="24"/>
        <v>-0.90625</v>
      </c>
      <c r="M280" s="117"/>
      <c r="N280" s="118"/>
    </row>
    <row r="281" spans="2:14" x14ac:dyDescent="0.25">
      <c r="B281" s="116" t="s">
        <v>89</v>
      </c>
      <c r="C281" s="117">
        <v>0</v>
      </c>
      <c r="D281" s="118">
        <v>-1</v>
      </c>
      <c r="E281" s="117">
        <v>0</v>
      </c>
      <c r="F281" s="118" t="str">
        <f t="shared" si="24"/>
        <v>-</v>
      </c>
      <c r="G281" s="117">
        <v>0</v>
      </c>
      <c r="H281" s="118" t="str">
        <f t="shared" si="24"/>
        <v>-</v>
      </c>
      <c r="I281" s="117">
        <v>11</v>
      </c>
      <c r="J281" s="118" t="str">
        <f t="shared" si="24"/>
        <v>-</v>
      </c>
      <c r="K281" s="117">
        <v>12</v>
      </c>
      <c r="L281" s="118">
        <f t="shared" si="24"/>
        <v>9.0909090909090828E-2</v>
      </c>
      <c r="M281" s="117"/>
      <c r="N281" s="118"/>
    </row>
    <row r="282" spans="2:14" x14ac:dyDescent="0.25">
      <c r="B282" s="116" t="s">
        <v>91</v>
      </c>
      <c r="C282" s="117">
        <v>57</v>
      </c>
      <c r="D282" s="118">
        <v>-0.80412371134020622</v>
      </c>
      <c r="E282" s="117">
        <v>142</v>
      </c>
      <c r="F282" s="118">
        <f t="shared" si="24"/>
        <v>1.4912280701754388</v>
      </c>
      <c r="G282" s="117">
        <v>151</v>
      </c>
      <c r="H282" s="118">
        <f t="shared" si="24"/>
        <v>6.3380281690140761E-2</v>
      </c>
      <c r="I282" s="117">
        <v>132</v>
      </c>
      <c r="J282" s="118">
        <f t="shared" si="24"/>
        <v>-0.1258278145695364</v>
      </c>
      <c r="K282" s="117">
        <v>229</v>
      </c>
      <c r="L282" s="118">
        <f t="shared" si="24"/>
        <v>0.73484848484848486</v>
      </c>
      <c r="M282" s="117"/>
      <c r="N282" s="118"/>
    </row>
    <row r="283" spans="2:14" x14ac:dyDescent="0.25">
      <c r="B283" s="116" t="s">
        <v>93</v>
      </c>
      <c r="C283" s="117">
        <v>35</v>
      </c>
      <c r="D283" s="118">
        <v>-0.95436766623207303</v>
      </c>
      <c r="E283" s="117">
        <v>377</v>
      </c>
      <c r="F283" s="118">
        <f t="shared" si="24"/>
        <v>9.7714285714285722</v>
      </c>
      <c r="G283" s="117">
        <v>417</v>
      </c>
      <c r="H283" s="118">
        <f t="shared" si="24"/>
        <v>0.10610079575596809</v>
      </c>
      <c r="I283" s="117">
        <v>543</v>
      </c>
      <c r="J283" s="118">
        <f t="shared" si="24"/>
        <v>0.30215827338129486</v>
      </c>
      <c r="K283" s="117">
        <v>519</v>
      </c>
      <c r="L283" s="118">
        <f t="shared" si="24"/>
        <v>-4.4198895027624308E-2</v>
      </c>
      <c r="M283" s="117"/>
      <c r="N283" s="118"/>
    </row>
    <row r="284" spans="2:14" x14ac:dyDescent="0.25">
      <c r="B284" s="116" t="s">
        <v>95</v>
      </c>
      <c r="C284" s="117">
        <v>12</v>
      </c>
      <c r="D284" s="118">
        <v>-0.98669623059866962</v>
      </c>
      <c r="E284" s="117">
        <v>375</v>
      </c>
      <c r="F284" s="118">
        <f t="shared" si="24"/>
        <v>30.25</v>
      </c>
      <c r="G284" s="117">
        <v>585</v>
      </c>
      <c r="H284" s="118">
        <f t="shared" si="24"/>
        <v>0.56000000000000005</v>
      </c>
      <c r="I284" s="117">
        <v>569</v>
      </c>
      <c r="J284" s="118">
        <f t="shared" si="24"/>
        <v>-2.7350427350427364E-2</v>
      </c>
      <c r="K284" s="117">
        <v>484</v>
      </c>
      <c r="L284" s="118">
        <f t="shared" si="24"/>
        <v>-0.14938488576449915</v>
      </c>
      <c r="M284" s="117"/>
      <c r="N284" s="118"/>
    </row>
    <row r="285" spans="2:14" ht="15.75" x14ac:dyDescent="0.25">
      <c r="B285" s="119" t="s">
        <v>32</v>
      </c>
      <c r="C285" s="120">
        <v>4050</v>
      </c>
      <c r="D285" s="121">
        <v>-0.34897926378395761</v>
      </c>
      <c r="E285" s="120">
        <v>947</v>
      </c>
      <c r="F285" s="121">
        <f t="shared" si="24"/>
        <v>-0.76617283950617288</v>
      </c>
      <c r="G285" s="120">
        <v>2079</v>
      </c>
      <c r="H285" s="121">
        <f t="shared" si="24"/>
        <v>1.1953537486800423</v>
      </c>
      <c r="I285" s="120">
        <v>2885</v>
      </c>
      <c r="J285" s="121">
        <f t="shared" si="24"/>
        <v>0.38768638768638763</v>
      </c>
      <c r="K285" s="120">
        <v>2731</v>
      </c>
      <c r="L285" s="121">
        <f t="shared" si="24"/>
        <v>-5.3379549393414161E-2</v>
      </c>
      <c r="M285" s="120">
        <v>1093</v>
      </c>
      <c r="N285" s="121">
        <v>-0.25085675119945172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2"/>
      <c r="K288" s="122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CF50-8D02-4449-8279-DD0660B27E36}">
  <sheetPr>
    <tabColor theme="7" tint="0.79998168889431442"/>
  </sheetPr>
  <dimension ref="A4:R23"/>
  <sheetViews>
    <sheetView showGridLines="0" zoomScaleNormal="100" workbookViewId="0">
      <selection activeCell="H29" sqref="H29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0" t="s">
        <v>236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</row>
    <row r="7" spans="1:18" ht="22.5" thickTop="1" thickBot="1" x14ac:dyDescent="0.3">
      <c r="B7" s="111"/>
      <c r="C7" s="112">
        <v>2018</v>
      </c>
      <c r="D7" s="304">
        <v>2019</v>
      </c>
      <c r="E7" s="305"/>
      <c r="F7" s="304">
        <v>2020</v>
      </c>
      <c r="G7" s="305"/>
      <c r="H7" s="304">
        <v>2021</v>
      </c>
      <c r="I7" s="305"/>
      <c r="J7" s="304">
        <v>2022</v>
      </c>
      <c r="K7" s="305"/>
      <c r="L7" s="306">
        <v>2023</v>
      </c>
      <c r="M7" s="305"/>
      <c r="N7" s="306">
        <v>2024</v>
      </c>
      <c r="O7" s="307"/>
      <c r="P7" s="306">
        <v>2025</v>
      </c>
      <c r="Q7" s="307"/>
    </row>
    <row r="8" spans="1:18" ht="16.5" thickTop="1" thickBot="1" x14ac:dyDescent="0.3">
      <c r="B8" s="87"/>
      <c r="C8" s="113" t="s">
        <v>71</v>
      </c>
      <c r="D8" s="113" t="s">
        <v>71</v>
      </c>
      <c r="E8" s="114" t="s">
        <v>135</v>
      </c>
      <c r="F8" s="113" t="s">
        <v>71</v>
      </c>
      <c r="G8" s="114" t="s">
        <v>136</v>
      </c>
      <c r="H8" s="113" t="s">
        <v>71</v>
      </c>
      <c r="I8" s="114" t="s">
        <v>137</v>
      </c>
      <c r="J8" s="113" t="s">
        <v>71</v>
      </c>
      <c r="K8" s="114" t="s">
        <v>138</v>
      </c>
      <c r="L8" s="115" t="s">
        <v>71</v>
      </c>
      <c r="M8" s="114" t="s">
        <v>248</v>
      </c>
      <c r="N8" s="115" t="s">
        <v>71</v>
      </c>
      <c r="O8" s="114" t="s">
        <v>249</v>
      </c>
      <c r="P8" s="115" t="s">
        <v>71</v>
      </c>
      <c r="Q8" s="114" t="s">
        <v>138</v>
      </c>
    </row>
    <row r="9" spans="1:18" x14ac:dyDescent="0.25">
      <c r="A9" s="1" t="s">
        <v>72</v>
      </c>
      <c r="B9" s="116" t="s">
        <v>73</v>
      </c>
      <c r="C9" s="117">
        <v>20994</v>
      </c>
      <c r="D9" s="117">
        <v>19740</v>
      </c>
      <c r="E9" s="118">
        <f t="shared" ref="E9:E21" si="0">D9/C9-1</f>
        <v>-5.9731351814804268E-2</v>
      </c>
      <c r="F9" s="117">
        <v>21031</v>
      </c>
      <c r="G9" s="118">
        <f>F9/D9-1</f>
        <v>6.5400202634245286E-2</v>
      </c>
      <c r="H9" s="117">
        <v>6223</v>
      </c>
      <c r="I9" s="118">
        <f>IFERROR(H9/F9-1,"-")</f>
        <v>-0.70410346631163523</v>
      </c>
      <c r="J9" s="117">
        <v>15598</v>
      </c>
      <c r="K9" s="118">
        <f>IFERROR(J9/H9-1,"-")</f>
        <v>1.5065081150570463</v>
      </c>
      <c r="L9" s="117">
        <v>22490</v>
      </c>
      <c r="M9" s="118">
        <f t="shared" ref="M9:M21" si="1">IFERROR(L9/J9-1,"-")</f>
        <v>0.44185151942556744</v>
      </c>
      <c r="N9" s="117">
        <v>22650</v>
      </c>
      <c r="O9" s="118">
        <f>IFERROR(N9/L9-1,"-")</f>
        <v>7.1142730102267127E-3</v>
      </c>
      <c r="P9" s="117">
        <v>22528</v>
      </c>
      <c r="Q9" s="118">
        <f t="shared" ref="Q9:Q20" si="2">IFERROR(P9/N9-1,"-")</f>
        <v>-5.3863134657836653E-3</v>
      </c>
    </row>
    <row r="10" spans="1:18" x14ac:dyDescent="0.25">
      <c r="A10" s="1" t="s">
        <v>74</v>
      </c>
      <c r="B10" s="116" t="s">
        <v>75</v>
      </c>
      <c r="C10" s="117">
        <v>21076</v>
      </c>
      <c r="D10" s="117">
        <v>19223</v>
      </c>
      <c r="E10" s="118">
        <f t="shared" si="0"/>
        <v>-8.7919908901119781E-2</v>
      </c>
      <c r="F10" s="117">
        <v>22403</v>
      </c>
      <c r="G10" s="118">
        <f t="shared" ref="G10:G20" si="3">F10/D10-1</f>
        <v>0.16542683244030587</v>
      </c>
      <c r="H10" s="117">
        <v>5135</v>
      </c>
      <c r="I10" s="118">
        <f t="shared" ref="I10:I21" si="4">IFERROR(H10/F10-1,"-")</f>
        <v>-0.7707896263893228</v>
      </c>
      <c r="J10" s="117">
        <v>21666</v>
      </c>
      <c r="K10" s="118">
        <f t="shared" ref="K10:K21" si="5">IFERROR(J10/H10-1,"-")</f>
        <v>3.2192794547224928</v>
      </c>
      <c r="L10" s="117">
        <v>23086</v>
      </c>
      <c r="M10" s="118">
        <f t="shared" si="1"/>
        <v>6.5540478168559124E-2</v>
      </c>
      <c r="N10" s="117">
        <v>23921</v>
      </c>
      <c r="O10" s="118">
        <f t="shared" ref="O10:O21" si="6">IFERROR(N10/L10-1,"-")</f>
        <v>3.6169106817985019E-2</v>
      </c>
      <c r="P10" s="117">
        <v>23285</v>
      </c>
      <c r="Q10" s="118">
        <f t="shared" si="2"/>
        <v>-2.6587517244262338E-2</v>
      </c>
    </row>
    <row r="11" spans="1:18" x14ac:dyDescent="0.25">
      <c r="A11" s="1" t="s">
        <v>76</v>
      </c>
      <c r="B11" s="116" t="s">
        <v>77</v>
      </c>
      <c r="C11" s="117">
        <v>24045</v>
      </c>
      <c r="D11" s="117">
        <v>21973</v>
      </c>
      <c r="E11" s="118">
        <f t="shared" si="0"/>
        <v>-8.6171761280931625E-2</v>
      </c>
      <c r="F11" s="117">
        <v>8865</v>
      </c>
      <c r="G11" s="118">
        <f t="shared" si="3"/>
        <v>-0.59655031174623407</v>
      </c>
      <c r="H11" s="117">
        <v>5413</v>
      </c>
      <c r="I11" s="118">
        <f t="shared" si="4"/>
        <v>-0.38939650310208684</v>
      </c>
      <c r="J11" s="117">
        <v>22231</v>
      </c>
      <c r="K11" s="118">
        <f t="shared" si="5"/>
        <v>3.1069647145760211</v>
      </c>
      <c r="L11" s="117">
        <v>21689</v>
      </c>
      <c r="M11" s="118">
        <f t="shared" si="1"/>
        <v>-2.4380369753947195E-2</v>
      </c>
      <c r="N11" s="117">
        <v>27356</v>
      </c>
      <c r="O11" s="118">
        <f t="shared" si="6"/>
        <v>0.26128452210798092</v>
      </c>
      <c r="P11" s="117">
        <v>24054</v>
      </c>
      <c r="Q11" s="118">
        <f t="shared" si="2"/>
        <v>-0.12070478140078955</v>
      </c>
    </row>
    <row r="12" spans="1:18" x14ac:dyDescent="0.25">
      <c r="A12" s="1" t="s">
        <v>78</v>
      </c>
      <c r="B12" s="116" t="s">
        <v>79</v>
      </c>
      <c r="C12" s="117">
        <v>19710</v>
      </c>
      <c r="D12" s="117">
        <v>20119</v>
      </c>
      <c r="E12" s="118">
        <f t="shared" si="0"/>
        <v>2.0750887874175561E-2</v>
      </c>
      <c r="F12" s="117">
        <v>0</v>
      </c>
      <c r="G12" s="118">
        <f t="shared" si="3"/>
        <v>-1</v>
      </c>
      <c r="H12" s="117">
        <v>6463</v>
      </c>
      <c r="I12" s="118" t="str">
        <f t="shared" si="4"/>
        <v>-</v>
      </c>
      <c r="J12" s="117">
        <v>23894</v>
      </c>
      <c r="K12" s="118">
        <f t="shared" si="5"/>
        <v>2.6970447160761255</v>
      </c>
      <c r="L12" s="117">
        <v>23484</v>
      </c>
      <c r="M12" s="118">
        <f t="shared" si="1"/>
        <v>-1.715911944421189E-2</v>
      </c>
      <c r="N12" s="117">
        <v>22205</v>
      </c>
      <c r="O12" s="118">
        <f t="shared" si="6"/>
        <v>-5.4462612842786529E-2</v>
      </c>
      <c r="P12" s="117">
        <v>23503</v>
      </c>
      <c r="Q12" s="118">
        <f t="shared" si="2"/>
        <v>5.845530285971634E-2</v>
      </c>
    </row>
    <row r="13" spans="1:18" x14ac:dyDescent="0.25">
      <c r="A13" s="1" t="s">
        <v>80</v>
      </c>
      <c r="B13" s="116" t="s">
        <v>81</v>
      </c>
      <c r="C13" s="117">
        <v>22493</v>
      </c>
      <c r="D13" s="117">
        <v>14799</v>
      </c>
      <c r="E13" s="118">
        <f t="shared" si="0"/>
        <v>-0.34206197483661582</v>
      </c>
      <c r="F13" s="117">
        <v>0</v>
      </c>
      <c r="G13" s="118">
        <f t="shared" si="3"/>
        <v>-1</v>
      </c>
      <c r="H13" s="117">
        <v>6823</v>
      </c>
      <c r="I13" s="118" t="str">
        <f t="shared" si="4"/>
        <v>-</v>
      </c>
      <c r="J13" s="117">
        <v>20251</v>
      </c>
      <c r="K13" s="118">
        <f t="shared" si="5"/>
        <v>1.9680492452000586</v>
      </c>
      <c r="L13" s="117">
        <v>21547</v>
      </c>
      <c r="M13" s="118">
        <f t="shared" si="1"/>
        <v>6.3996839662238791E-2</v>
      </c>
      <c r="N13" s="117">
        <v>23449</v>
      </c>
      <c r="O13" s="118">
        <f t="shared" si="6"/>
        <v>8.8272149255116616E-2</v>
      </c>
      <c r="P13" s="117">
        <v>19536</v>
      </c>
      <c r="Q13" s="118">
        <f t="shared" si="2"/>
        <v>-0.16687278775214298</v>
      </c>
    </row>
    <row r="14" spans="1:18" x14ac:dyDescent="0.25">
      <c r="A14" s="1" t="s">
        <v>82</v>
      </c>
      <c r="B14" s="116" t="s">
        <v>83</v>
      </c>
      <c r="C14" s="117">
        <v>24346</v>
      </c>
      <c r="D14" s="117">
        <v>19316</v>
      </c>
      <c r="E14" s="118">
        <f t="shared" si="0"/>
        <v>-0.20660478107286617</v>
      </c>
      <c r="F14" s="117">
        <v>0</v>
      </c>
      <c r="G14" s="118">
        <f t="shared" si="3"/>
        <v>-1</v>
      </c>
      <c r="H14" s="117">
        <v>3802</v>
      </c>
      <c r="I14" s="118" t="str">
        <f t="shared" si="4"/>
        <v>-</v>
      </c>
      <c r="J14" s="117">
        <v>18886</v>
      </c>
      <c r="K14" s="118">
        <f t="shared" si="5"/>
        <v>3.9673855865334033</v>
      </c>
      <c r="L14" s="117">
        <v>21065</v>
      </c>
      <c r="M14" s="118">
        <f t="shared" si="1"/>
        <v>0.11537646934237</v>
      </c>
      <c r="N14" s="117">
        <v>22841</v>
      </c>
      <c r="O14" s="118">
        <f t="shared" si="6"/>
        <v>8.4310467600284822E-2</v>
      </c>
      <c r="P14" s="117">
        <v>23159</v>
      </c>
      <c r="Q14" s="118">
        <f t="shared" si="2"/>
        <v>1.3922332647432256E-2</v>
      </c>
    </row>
    <row r="15" spans="1:18" x14ac:dyDescent="0.25">
      <c r="A15" s="1" t="s">
        <v>84</v>
      </c>
      <c r="B15" s="116" t="s">
        <v>85</v>
      </c>
      <c r="C15" s="117">
        <v>24909</v>
      </c>
      <c r="D15" s="117">
        <v>24858</v>
      </c>
      <c r="E15" s="118">
        <f t="shared" si="0"/>
        <v>-2.0474527279296106E-3</v>
      </c>
      <c r="F15" s="117">
        <v>0</v>
      </c>
      <c r="G15" s="118">
        <f t="shared" si="3"/>
        <v>-1</v>
      </c>
      <c r="H15" s="117">
        <v>10219</v>
      </c>
      <c r="I15" s="118" t="str">
        <f t="shared" si="4"/>
        <v>-</v>
      </c>
      <c r="J15" s="117">
        <v>23111</v>
      </c>
      <c r="K15" s="118">
        <f t="shared" si="5"/>
        <v>1.2615715823466092</v>
      </c>
      <c r="L15" s="117">
        <v>24276</v>
      </c>
      <c r="M15" s="118">
        <f t="shared" si="1"/>
        <v>5.040889619661626E-2</v>
      </c>
      <c r="N15" s="117">
        <v>24893</v>
      </c>
      <c r="O15" s="118">
        <f t="shared" si="6"/>
        <v>2.5416048772450184E-2</v>
      </c>
      <c r="P15" s="117" t="s">
        <v>250</v>
      </c>
      <c r="Q15" s="118" t="str">
        <f t="shared" si="2"/>
        <v>-</v>
      </c>
    </row>
    <row r="16" spans="1:18" x14ac:dyDescent="0.25">
      <c r="A16" s="1" t="s">
        <v>86</v>
      </c>
      <c r="B16" s="116" t="s">
        <v>87</v>
      </c>
      <c r="C16" s="117">
        <v>26522</v>
      </c>
      <c r="D16" s="117">
        <v>24709</v>
      </c>
      <c r="E16" s="118">
        <f t="shared" si="0"/>
        <v>-6.8358344016288375E-2</v>
      </c>
      <c r="F16" s="117">
        <v>13295</v>
      </c>
      <c r="G16" s="118">
        <f t="shared" si="3"/>
        <v>-0.46193694605204583</v>
      </c>
      <c r="H16" s="117">
        <v>18239</v>
      </c>
      <c r="I16" s="118">
        <f t="shared" si="4"/>
        <v>0.37186912373072589</v>
      </c>
      <c r="J16" s="117">
        <v>24659</v>
      </c>
      <c r="K16" s="118">
        <f t="shared" si="5"/>
        <v>0.35199298207138541</v>
      </c>
      <c r="L16" s="117">
        <v>25495</v>
      </c>
      <c r="M16" s="118">
        <f t="shared" si="1"/>
        <v>3.3902429133379375E-2</v>
      </c>
      <c r="N16" s="117">
        <v>25319</v>
      </c>
      <c r="O16" s="118">
        <f t="shared" si="6"/>
        <v>-6.9033143753677306E-3</v>
      </c>
      <c r="P16" s="117" t="s">
        <v>250</v>
      </c>
      <c r="Q16" s="118" t="str">
        <f t="shared" si="2"/>
        <v>-</v>
      </c>
    </row>
    <row r="17" spans="1:17" x14ac:dyDescent="0.25">
      <c r="A17" s="1" t="s">
        <v>88</v>
      </c>
      <c r="B17" s="116" t="s">
        <v>89</v>
      </c>
      <c r="C17" s="117">
        <v>23824</v>
      </c>
      <c r="D17" s="117">
        <v>22149</v>
      </c>
      <c r="E17" s="118">
        <f t="shared" si="0"/>
        <v>-7.0307253190060481E-2</v>
      </c>
      <c r="F17" s="117">
        <v>5725</v>
      </c>
      <c r="G17" s="118">
        <f t="shared" si="3"/>
        <v>-0.74152331933721616</v>
      </c>
      <c r="H17" s="117">
        <v>15267</v>
      </c>
      <c r="I17" s="118">
        <f t="shared" si="4"/>
        <v>1.6667248908296943</v>
      </c>
      <c r="J17" s="117">
        <v>20130</v>
      </c>
      <c r="K17" s="118">
        <f t="shared" si="5"/>
        <v>0.31853016309687554</v>
      </c>
      <c r="L17" s="117">
        <v>22106</v>
      </c>
      <c r="M17" s="118">
        <f t="shared" si="1"/>
        <v>9.8161947342275235E-2</v>
      </c>
      <c r="N17" s="117">
        <v>21182</v>
      </c>
      <c r="O17" s="118">
        <f t="shared" si="6"/>
        <v>-4.1798606713109532E-2</v>
      </c>
      <c r="P17" s="117" t="s">
        <v>250</v>
      </c>
      <c r="Q17" s="118" t="str">
        <f t="shared" si="2"/>
        <v>-</v>
      </c>
    </row>
    <row r="18" spans="1:17" x14ac:dyDescent="0.25">
      <c r="A18" s="1" t="s">
        <v>90</v>
      </c>
      <c r="B18" s="116" t="s">
        <v>91</v>
      </c>
      <c r="C18" s="117">
        <v>23201</v>
      </c>
      <c r="D18" s="117">
        <v>22803</v>
      </c>
      <c r="E18" s="118">
        <f t="shared" si="0"/>
        <v>-1.7154432998577662E-2</v>
      </c>
      <c r="F18" s="117">
        <v>6665</v>
      </c>
      <c r="G18" s="118">
        <f t="shared" si="3"/>
        <v>-0.70771389729421563</v>
      </c>
      <c r="H18" s="117">
        <v>23140</v>
      </c>
      <c r="I18" s="118">
        <f t="shared" si="4"/>
        <v>2.471867966991748</v>
      </c>
      <c r="J18" s="117">
        <v>22327</v>
      </c>
      <c r="K18" s="118">
        <f t="shared" si="5"/>
        <v>-3.5133967156439017E-2</v>
      </c>
      <c r="L18" s="117">
        <v>25007</v>
      </c>
      <c r="M18" s="118">
        <f t="shared" si="1"/>
        <v>0.12003403950373981</v>
      </c>
      <c r="N18" s="117">
        <v>27341</v>
      </c>
      <c r="O18" s="118">
        <f t="shared" si="6"/>
        <v>9.3333866517375075E-2</v>
      </c>
      <c r="P18" s="117" t="s">
        <v>250</v>
      </c>
      <c r="Q18" s="118" t="str">
        <f t="shared" si="2"/>
        <v>-</v>
      </c>
    </row>
    <row r="19" spans="1:17" x14ac:dyDescent="0.25">
      <c r="A19" s="1" t="s">
        <v>92</v>
      </c>
      <c r="B19" s="116" t="s">
        <v>93</v>
      </c>
      <c r="C19" s="117">
        <v>19829</v>
      </c>
      <c r="D19" s="117">
        <v>19561</v>
      </c>
      <c r="E19" s="118">
        <f t="shared" si="0"/>
        <v>-1.3515558021080287E-2</v>
      </c>
      <c r="F19" s="117">
        <v>4928</v>
      </c>
      <c r="G19" s="118">
        <f t="shared" si="3"/>
        <v>-0.74807013956341706</v>
      </c>
      <c r="H19" s="117">
        <v>19838</v>
      </c>
      <c r="I19" s="118">
        <f t="shared" si="4"/>
        <v>3.0255681818181817</v>
      </c>
      <c r="J19" s="117">
        <v>21079</v>
      </c>
      <c r="K19" s="118">
        <f t="shared" si="5"/>
        <v>6.2556709345700234E-2</v>
      </c>
      <c r="L19" s="117">
        <v>24207</v>
      </c>
      <c r="M19" s="118">
        <f t="shared" si="1"/>
        <v>0.14839413634422893</v>
      </c>
      <c r="N19" s="117">
        <v>23363</v>
      </c>
      <c r="O19" s="118">
        <f t="shared" si="6"/>
        <v>-3.4865947866319691E-2</v>
      </c>
      <c r="P19" s="117" t="s">
        <v>250</v>
      </c>
      <c r="Q19" s="118" t="str">
        <f t="shared" si="2"/>
        <v>-</v>
      </c>
    </row>
    <row r="20" spans="1:17" x14ac:dyDescent="0.25">
      <c r="A20" s="1" t="s">
        <v>94</v>
      </c>
      <c r="B20" s="116" t="s">
        <v>95</v>
      </c>
      <c r="C20" s="117">
        <v>21479</v>
      </c>
      <c r="D20" s="117">
        <v>20974</v>
      </c>
      <c r="E20" s="118">
        <f t="shared" si="0"/>
        <v>-2.3511336654406634E-2</v>
      </c>
      <c r="F20" s="117">
        <v>6261</v>
      </c>
      <c r="G20" s="118">
        <f t="shared" si="3"/>
        <v>-0.70148755602174118</v>
      </c>
      <c r="H20" s="117">
        <v>19784</v>
      </c>
      <c r="I20" s="118">
        <f t="shared" si="4"/>
        <v>2.1598786136399934</v>
      </c>
      <c r="J20" s="117">
        <v>23285</v>
      </c>
      <c r="K20" s="118">
        <f t="shared" si="5"/>
        <v>0.17696118075212297</v>
      </c>
      <c r="L20" s="117">
        <v>24142</v>
      </c>
      <c r="M20" s="118">
        <f t="shared" si="1"/>
        <v>3.6804809963495888E-2</v>
      </c>
      <c r="N20" s="117">
        <v>23290</v>
      </c>
      <c r="O20" s="118">
        <f t="shared" si="6"/>
        <v>-3.5291193770193074E-2</v>
      </c>
      <c r="P20" s="117" t="s">
        <v>250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32</v>
      </c>
      <c r="C21" s="120">
        <v>272428</v>
      </c>
      <c r="D21" s="120">
        <v>250224</v>
      </c>
      <c r="E21" s="121">
        <f t="shared" si="0"/>
        <v>-8.1504103836609998E-2</v>
      </c>
      <c r="F21" s="120">
        <v>96681</v>
      </c>
      <c r="G21" s="121">
        <f>F21/D21-1</f>
        <v>-0.61362219451371569</v>
      </c>
      <c r="H21" s="120">
        <v>140346</v>
      </c>
      <c r="I21" s="121">
        <f t="shared" si="4"/>
        <v>0.45163992925186958</v>
      </c>
      <c r="J21" s="120">
        <v>257117</v>
      </c>
      <c r="K21" s="121">
        <f t="shared" si="5"/>
        <v>0.83202228777450027</v>
      </c>
      <c r="L21" s="120">
        <v>278594</v>
      </c>
      <c r="M21" s="121">
        <f t="shared" si="1"/>
        <v>8.3530066078866927E-2</v>
      </c>
      <c r="N21" s="120">
        <v>287810</v>
      </c>
      <c r="O21" s="121">
        <f t="shared" si="6"/>
        <v>3.3080396562739978E-2</v>
      </c>
      <c r="P21" s="120">
        <v>136065</v>
      </c>
      <c r="Q21" s="121">
        <v>-4.4634958082318765E-2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0F9463-53EB-4932-95C8-322BC132360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7A88505-5FD1-44C3-8044-F443DEE061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A83808-4A51-4242-A7FD-05E4D121A3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2025-07-29T13:33:30Z</dcterms:created>
  <dcterms:modified xsi:type="dcterms:W3CDTF">2025-07-29T13:39:18Z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