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7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56.xml" ContentType="application/vnd.openxmlformats-officedocument.drawingml.chart+xml"/>
  <Override PartName="/xl/drawings/drawing95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6.xml" ContentType="application/vnd.openxmlformats-officedocument.drawingml.chartshapes+xml"/>
  <Override PartName="/xl/charts/chart58.xml" ContentType="application/vnd.openxmlformats-officedocument.drawingml.chart+xml"/>
  <Override PartName="/xl/theme/themeOverride56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9.xml" ContentType="application/vnd.openxmlformats-officedocument.drawingml.chartshapes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2.xml" ContentType="application/vnd.openxmlformats-officedocument.drawingml.chartshapes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05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8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109.xml" ContentType="application/vnd.openxmlformats-officedocument.drawingml.chartshapes+xml"/>
  <Override PartName="/xl/charts/chart6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2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113.xml" ContentType="application/vnd.openxmlformats-officedocument.drawingml.chartshapes+xml"/>
  <Override PartName="/xl/charts/chart7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6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117.xml" ContentType="application/vnd.openxmlformats-officedocument.drawingml.chartshapes+xml"/>
  <Override PartName="/xl/charts/chart7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0.xml" ContentType="application/vnd.openxmlformats-officedocument.themeOverrid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1.xml" ContentType="application/vnd.openxmlformats-officedocument.themeOverrid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2.xml" ContentType="application/vnd.openxmlformats-officedocument.themeOverrid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31" documentId="8_{5D11F1ED-7B49-4167-B960-3CBC55974CD1}" xr6:coauthVersionLast="47" xr6:coauthVersionMax="47" xr10:uidLastSave="{9BD4839B-61F9-40FF-90DA-60953C80F7FB}"/>
  <bookViews>
    <workbookView xWindow="-120" yWindow="-120" windowWidth="29040" windowHeight="15720" xr2:uid="{07C57E52-C2BE-4CB2-8E64-CC01A6790EC6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J30" i="33"/>
  <c r="H30" i="33"/>
  <c r="K29" i="33"/>
  <c r="L30" i="33" s="1"/>
  <c r="C29" i="33"/>
  <c r="F30" i="33" s="1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36" i="52"/>
  <c r="N35" i="52"/>
  <c r="N34" i="52"/>
  <c r="N33" i="52"/>
  <c r="N32" i="52"/>
  <c r="N31" i="52"/>
  <c r="M29" i="52"/>
  <c r="N30" i="52" s="1"/>
  <c r="N14" i="52"/>
  <c r="N13" i="52"/>
  <c r="N12" i="52"/>
  <c r="N11" i="52"/>
  <c r="N10" i="52"/>
  <c r="N9" i="52"/>
  <c r="N8" i="52"/>
  <c r="N260" i="51"/>
  <c r="N259" i="51"/>
  <c r="N258" i="51"/>
  <c r="N257" i="51"/>
  <c r="N256" i="51"/>
  <c r="N255" i="51"/>
  <c r="M253" i="51"/>
  <c r="N234" i="51"/>
  <c r="N233" i="51"/>
  <c r="N232" i="51"/>
  <c r="N231" i="51"/>
  <c r="N230" i="51"/>
  <c r="N229" i="51"/>
  <c r="M227" i="51"/>
  <c r="N212" i="51"/>
  <c r="N211" i="51"/>
  <c r="N210" i="51"/>
  <c r="N209" i="51"/>
  <c r="N208" i="51"/>
  <c r="N207" i="51"/>
  <c r="M205" i="51"/>
  <c r="N190" i="51"/>
  <c r="N189" i="51"/>
  <c r="N188" i="51"/>
  <c r="N187" i="51"/>
  <c r="N186" i="51"/>
  <c r="N185" i="51"/>
  <c r="M183" i="51"/>
  <c r="N168" i="51"/>
  <c r="N167" i="51"/>
  <c r="N166" i="51"/>
  <c r="N165" i="51"/>
  <c r="N164" i="51"/>
  <c r="N163" i="51"/>
  <c r="M161" i="51"/>
  <c r="N146" i="51"/>
  <c r="N145" i="51"/>
  <c r="N144" i="51"/>
  <c r="N143" i="51"/>
  <c r="N142" i="51"/>
  <c r="N141" i="51"/>
  <c r="M139" i="51"/>
  <c r="N124" i="51"/>
  <c r="N123" i="51"/>
  <c r="N122" i="51"/>
  <c r="N121" i="51"/>
  <c r="N120" i="51"/>
  <c r="N119" i="51"/>
  <c r="M117" i="51"/>
  <c r="N102" i="51"/>
  <c r="N101" i="51"/>
  <c r="N100" i="51"/>
  <c r="N99" i="51"/>
  <c r="N98" i="51"/>
  <c r="N97" i="51"/>
  <c r="M95" i="51"/>
  <c r="N80" i="51"/>
  <c r="N79" i="51"/>
  <c r="N78" i="51"/>
  <c r="N77" i="51"/>
  <c r="N76" i="51"/>
  <c r="N75" i="51"/>
  <c r="M73" i="51"/>
  <c r="N58" i="51"/>
  <c r="N57" i="51"/>
  <c r="N56" i="51"/>
  <c r="N55" i="51"/>
  <c r="N54" i="51"/>
  <c r="N53" i="51"/>
  <c r="M51" i="51"/>
  <c r="N36" i="51"/>
  <c r="N35" i="51"/>
  <c r="N34" i="51"/>
  <c r="N33" i="51"/>
  <c r="N32" i="51"/>
  <c r="N31" i="51"/>
  <c r="M29" i="51"/>
  <c r="N14" i="51"/>
  <c r="N13" i="51"/>
  <c r="N12" i="51"/>
  <c r="N11" i="51"/>
  <c r="N10" i="51"/>
  <c r="N9" i="51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29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161" i="51" s="1"/>
  <c r="N36" i="50"/>
  <c r="N35" i="50"/>
  <c r="N34" i="50"/>
  <c r="N33" i="50"/>
  <c r="N32" i="50"/>
  <c r="N31" i="50"/>
  <c r="N30" i="50"/>
  <c r="N14" i="50"/>
  <c r="N13" i="50"/>
  <c r="N12" i="50"/>
  <c r="N11" i="50"/>
  <c r="N10" i="50"/>
  <c r="N9" i="50"/>
  <c r="N8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N278" i="49"/>
  <c r="N277" i="49"/>
  <c r="N276" i="49"/>
  <c r="N275" i="49"/>
  <c r="N274" i="49"/>
  <c r="N273" i="49"/>
  <c r="N272" i="49"/>
  <c r="M271" i="49"/>
  <c r="N256" i="49"/>
  <c r="N255" i="49"/>
  <c r="N254" i="49"/>
  <c r="N253" i="49"/>
  <c r="N252" i="49"/>
  <c r="N251" i="49"/>
  <c r="N250" i="49"/>
  <c r="M249" i="49"/>
  <c r="N234" i="49"/>
  <c r="N233" i="49"/>
  <c r="N232" i="49"/>
  <c r="N231" i="49"/>
  <c r="N230" i="49"/>
  <c r="N229" i="49"/>
  <c r="N228" i="49"/>
  <c r="M227" i="49"/>
  <c r="N212" i="49"/>
  <c r="N211" i="49"/>
  <c r="N210" i="49"/>
  <c r="N209" i="49"/>
  <c r="N208" i="49"/>
  <c r="N207" i="49"/>
  <c r="N206" i="49"/>
  <c r="M205" i="49"/>
  <c r="N190" i="49"/>
  <c r="N189" i="49"/>
  <c r="N188" i="49"/>
  <c r="N187" i="49"/>
  <c r="N186" i="49"/>
  <c r="N185" i="49"/>
  <c r="N184" i="49"/>
  <c r="M183" i="49"/>
  <c r="N168" i="49"/>
  <c r="N167" i="49"/>
  <c r="N166" i="49"/>
  <c r="N165" i="49"/>
  <c r="N164" i="49"/>
  <c r="N163" i="49"/>
  <c r="N162" i="49"/>
  <c r="M161" i="49"/>
  <c r="N146" i="49"/>
  <c r="N145" i="49"/>
  <c r="N144" i="49"/>
  <c r="N143" i="49"/>
  <c r="N142" i="49"/>
  <c r="N141" i="49"/>
  <c r="N140" i="49"/>
  <c r="M139" i="49"/>
  <c r="N124" i="49"/>
  <c r="N123" i="49"/>
  <c r="N122" i="49"/>
  <c r="N121" i="49"/>
  <c r="N120" i="49"/>
  <c r="N119" i="49"/>
  <c r="N118" i="49"/>
  <c r="M117" i="49"/>
  <c r="N102" i="49"/>
  <c r="N101" i="49"/>
  <c r="N100" i="49"/>
  <c r="N99" i="49"/>
  <c r="N98" i="49"/>
  <c r="N97" i="49"/>
  <c r="N96" i="49"/>
  <c r="M95" i="49"/>
  <c r="N80" i="49"/>
  <c r="N79" i="49"/>
  <c r="N78" i="49"/>
  <c r="N77" i="49"/>
  <c r="N76" i="49"/>
  <c r="N75" i="49"/>
  <c r="N74" i="49"/>
  <c r="M73" i="49"/>
  <c r="N58" i="49"/>
  <c r="N57" i="49"/>
  <c r="N56" i="49"/>
  <c r="N55" i="49"/>
  <c r="N54" i="49"/>
  <c r="N53" i="49"/>
  <c r="N52" i="49"/>
  <c r="M51" i="49"/>
  <c r="N36" i="49"/>
  <c r="N35" i="49"/>
  <c r="N34" i="49"/>
  <c r="N33" i="49"/>
  <c r="N32" i="49"/>
  <c r="N31" i="49"/>
  <c r="N30" i="49"/>
  <c r="M29" i="49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K73" i="49"/>
  <c r="L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71" i="49" s="1"/>
  <c r="L272" i="49" s="1"/>
  <c r="I135" i="45"/>
  <c r="H135" i="45"/>
  <c r="G135" i="45"/>
  <c r="T5" i="45"/>
  <c r="R5" i="45"/>
  <c r="Q5" i="45"/>
  <c r="P5" i="45"/>
  <c r="N5" i="45"/>
  <c r="M5" i="45"/>
  <c r="F5" i="45"/>
  <c r="S5" i="45"/>
  <c r="N135" i="44"/>
  <c r="M135" i="44"/>
  <c r="L135" i="44"/>
  <c r="K135" i="44"/>
  <c r="I135" i="44"/>
  <c r="H135" i="44"/>
  <c r="G135" i="44"/>
  <c r="T5" i="44"/>
  <c r="F5" i="44"/>
  <c r="S5" i="44"/>
  <c r="K135" i="43"/>
  <c r="G135" i="43"/>
  <c r="M5" i="43"/>
  <c r="L5" i="43"/>
  <c r="J5" i="43"/>
  <c r="I5" i="43"/>
  <c r="H5" i="43"/>
  <c r="M133" i="42"/>
  <c r="N133" i="42"/>
  <c r="I133" i="42"/>
  <c r="H133" i="42"/>
  <c r="G133" i="42"/>
  <c r="S5" i="42"/>
  <c r="Q5" i="42"/>
  <c r="P5" i="42"/>
  <c r="L5" i="42"/>
  <c r="I5" i="42"/>
  <c r="H5" i="42"/>
  <c r="F5" i="42"/>
  <c r="O133" i="41"/>
  <c r="K133" i="41"/>
  <c r="N133" i="41"/>
  <c r="H133" i="41"/>
  <c r="G133" i="41"/>
  <c r="T5" i="41"/>
  <c r="Q5" i="41"/>
  <c r="P5" i="41"/>
  <c r="L5" i="41"/>
  <c r="I5" i="41"/>
  <c r="K133" i="40"/>
  <c r="N133" i="40"/>
  <c r="H133" i="40"/>
  <c r="I133" i="40"/>
  <c r="O133" i="40"/>
  <c r="T5" i="40"/>
  <c r="S5" i="40"/>
  <c r="R5" i="40"/>
  <c r="Q5" i="40"/>
  <c r="M5" i="40"/>
  <c r="P5" i="40"/>
  <c r="J5" i="40"/>
  <c r="I5" i="40"/>
  <c r="M123" i="39"/>
  <c r="L123" i="39"/>
  <c r="K123" i="39"/>
  <c r="G123" i="39"/>
  <c r="I123" i="39"/>
  <c r="R5" i="39"/>
  <c r="M5" i="39"/>
  <c r="P5" i="39"/>
  <c r="I5" i="39"/>
  <c r="K5" i="39"/>
  <c r="B3" i="37"/>
  <c r="B3" i="36"/>
  <c r="W29" i="35"/>
  <c r="I29" i="35"/>
  <c r="H29" i="35"/>
  <c r="M29" i="33"/>
  <c r="D30" i="31"/>
  <c r="L8" i="31"/>
  <c r="F8" i="31"/>
  <c r="D8" i="31"/>
  <c r="N272" i="30"/>
  <c r="L272" i="30"/>
  <c r="J272" i="30"/>
  <c r="D272" i="30"/>
  <c r="B270" i="30"/>
  <c r="J250" i="30"/>
  <c r="N250" i="30"/>
  <c r="H250" i="30"/>
  <c r="D250" i="30"/>
  <c r="B248" i="30"/>
  <c r="N228" i="30"/>
  <c r="L228" i="30"/>
  <c r="J228" i="30"/>
  <c r="F228" i="30"/>
  <c r="D228" i="30"/>
  <c r="B226" i="30"/>
  <c r="N206" i="30"/>
  <c r="L206" i="30"/>
  <c r="J206" i="30"/>
  <c r="H206" i="30"/>
  <c r="F206" i="30"/>
  <c r="D206" i="30"/>
  <c r="B204" i="30"/>
  <c r="N184" i="30"/>
  <c r="L184" i="30"/>
  <c r="J184" i="30"/>
  <c r="H184" i="30"/>
  <c r="F184" i="30"/>
  <c r="D184" i="30"/>
  <c r="B182" i="30"/>
  <c r="L162" i="30"/>
  <c r="J162" i="30"/>
  <c r="H162" i="30"/>
  <c r="F162" i="30"/>
  <c r="D162" i="30"/>
  <c r="N162" i="30"/>
  <c r="B160" i="30"/>
  <c r="L140" i="30"/>
  <c r="H140" i="30"/>
  <c r="F140" i="30"/>
  <c r="D140" i="30"/>
  <c r="J140" i="30"/>
  <c r="B138" i="30"/>
  <c r="L118" i="30"/>
  <c r="H118" i="30"/>
  <c r="D118" i="30"/>
  <c r="F118" i="30"/>
  <c r="B116" i="30"/>
  <c r="N96" i="30"/>
  <c r="L96" i="30"/>
  <c r="J96" i="30"/>
  <c r="H96" i="30"/>
  <c r="F96" i="30"/>
  <c r="D96" i="30"/>
  <c r="J74" i="30"/>
  <c r="F74" i="30"/>
  <c r="L74" i="30"/>
  <c r="D74" i="30"/>
  <c r="F30" i="30"/>
  <c r="D30" i="30"/>
  <c r="N30" i="30"/>
  <c r="L30" i="30"/>
  <c r="J30" i="30"/>
  <c r="H30" i="30"/>
  <c r="N8" i="30"/>
  <c r="L8" i="30"/>
  <c r="H8" i="30"/>
  <c r="F8" i="30"/>
  <c r="D8" i="30"/>
  <c r="M6" i="28"/>
  <c r="L6" i="28"/>
  <c r="B4" i="28"/>
  <c r="B3" i="27"/>
  <c r="B4" i="26"/>
  <c r="V7" i="22"/>
  <c r="L7" i="22"/>
  <c r="K7" i="22"/>
  <c r="J7" i="22"/>
  <c r="B4" i="22"/>
  <c r="B5" i="21"/>
  <c r="V7" i="19"/>
  <c r="F7" i="19"/>
  <c r="E7" i="19"/>
  <c r="D7" i="19"/>
  <c r="C7" i="19"/>
  <c r="B4" i="19"/>
  <c r="B3" i="18"/>
  <c r="V7" i="17"/>
  <c r="B4" i="17"/>
  <c r="W7" i="16"/>
  <c r="V7" i="16"/>
  <c r="B4" i="16"/>
  <c r="Y7" i="15"/>
  <c r="B4" i="15"/>
  <c r="J9" i="14"/>
  <c r="I9" i="14"/>
  <c r="B6" i="14"/>
  <c r="I6" i="13"/>
  <c r="B3" i="13"/>
  <c r="T5" i="12"/>
  <c r="K5" i="12"/>
  <c r="K6" i="6"/>
  <c r="J6" i="6"/>
  <c r="B3" i="6"/>
  <c r="W6" i="5"/>
  <c r="M6" i="5"/>
  <c r="L6" i="5"/>
  <c r="K6" i="5"/>
  <c r="J6" i="5"/>
  <c r="I6" i="5"/>
  <c r="B3" i="5"/>
  <c r="L152" i="3"/>
  <c r="L79" i="3"/>
  <c r="K79" i="3"/>
  <c r="L58" i="2"/>
  <c r="K58" i="2"/>
  <c r="J58" i="2"/>
  <c r="B39" i="1"/>
  <c r="B38" i="1"/>
  <c r="B37" i="1"/>
  <c r="M2" i="1"/>
  <c r="D30" i="33" l="1"/>
  <c r="I7" i="52"/>
  <c r="G7" i="52" s="1"/>
  <c r="E7" i="52" s="1"/>
  <c r="C7" i="52" s="1"/>
  <c r="H8" i="52"/>
  <c r="J8" i="52"/>
  <c r="L8" i="52"/>
  <c r="N8" i="51"/>
  <c r="C29" i="52"/>
  <c r="D30" i="52" s="1"/>
  <c r="D8" i="52"/>
  <c r="K183" i="51"/>
  <c r="K253" i="51"/>
  <c r="K29" i="51"/>
  <c r="K51" i="51"/>
  <c r="K73" i="51"/>
  <c r="K95" i="51"/>
  <c r="E29" i="52"/>
  <c r="F30" i="52" s="1"/>
  <c r="K117" i="51"/>
  <c r="F8" i="52"/>
  <c r="G29" i="52"/>
  <c r="K139" i="51"/>
  <c r="I29" i="52"/>
  <c r="K205" i="51"/>
  <c r="K227" i="51"/>
  <c r="I7" i="51"/>
  <c r="I7" i="50"/>
  <c r="G7" i="50" s="1"/>
  <c r="H8" i="50" s="1"/>
  <c r="E7" i="50"/>
  <c r="J8" i="50"/>
  <c r="K29" i="49"/>
  <c r="L30" i="49" s="1"/>
  <c r="L8" i="49"/>
  <c r="K161" i="49"/>
  <c r="L162" i="49" s="1"/>
  <c r="K249" i="49"/>
  <c r="L250" i="49" s="1"/>
  <c r="I7" i="49"/>
  <c r="K139" i="49"/>
  <c r="L140" i="49" s="1"/>
  <c r="K227" i="49"/>
  <c r="L228" i="49" s="1"/>
  <c r="K51" i="49"/>
  <c r="L52" i="49" s="1"/>
  <c r="K117" i="49"/>
  <c r="L118" i="49" s="1"/>
  <c r="K205" i="49"/>
  <c r="L206" i="49" s="1"/>
  <c r="K95" i="49"/>
  <c r="L96" i="49" s="1"/>
  <c r="K183" i="49"/>
  <c r="L184" i="49" s="1"/>
  <c r="L74" i="2"/>
  <c r="K74" i="2"/>
  <c r="J74" i="2"/>
  <c r="K16" i="2"/>
  <c r="J16" i="2"/>
  <c r="K140" i="3"/>
  <c r="J140" i="3"/>
  <c r="L50" i="2"/>
  <c r="K50" i="2"/>
  <c r="J50" i="2"/>
  <c r="K23" i="3"/>
  <c r="J23" i="3"/>
  <c r="H18" i="2"/>
  <c r="G190" i="3"/>
  <c r="L185" i="3"/>
  <c r="I196" i="3"/>
  <c r="K7" i="2"/>
  <c r="J7" i="2"/>
  <c r="L7" i="2"/>
  <c r="K11" i="2"/>
  <c r="J11" i="2"/>
  <c r="K13" i="2"/>
  <c r="L13" i="2"/>
  <c r="J13" i="2"/>
  <c r="K15" i="2"/>
  <c r="I18" i="2"/>
  <c r="L15" i="2"/>
  <c r="J15" i="2"/>
  <c r="E43" i="2"/>
  <c r="L157" i="3"/>
  <c r="M11" i="5"/>
  <c r="L11" i="5"/>
  <c r="J11" i="5"/>
  <c r="W17" i="5"/>
  <c r="K50" i="3"/>
  <c r="J50" i="3"/>
  <c r="E113" i="3"/>
  <c r="E115" i="3"/>
  <c r="E117" i="3"/>
  <c r="E119" i="3"/>
  <c r="E121" i="3"/>
  <c r="E123" i="3"/>
  <c r="K138" i="3"/>
  <c r="J138" i="3"/>
  <c r="K143" i="3"/>
  <c r="J143" i="3"/>
  <c r="L163" i="3"/>
  <c r="I190" i="3"/>
  <c r="L179" i="3"/>
  <c r="M7" i="5"/>
  <c r="K7" i="5"/>
  <c r="I7" i="5"/>
  <c r="L7" i="5"/>
  <c r="J7" i="5"/>
  <c r="J22" i="2"/>
  <c r="L22" i="2"/>
  <c r="K22" i="2"/>
  <c r="J41" i="3"/>
  <c r="K41" i="3"/>
  <c r="K57" i="3"/>
  <c r="J57" i="3"/>
  <c r="F113" i="3"/>
  <c r="F115" i="3"/>
  <c r="F117" i="3"/>
  <c r="F119" i="3"/>
  <c r="F121" i="3"/>
  <c r="F123" i="3"/>
  <c r="V8" i="5"/>
  <c r="T8" i="5"/>
  <c r="W8" i="5"/>
  <c r="U8" i="5"/>
  <c r="S8" i="5"/>
  <c r="W24" i="5"/>
  <c r="V24" i="5"/>
  <c r="U24" i="5"/>
  <c r="T24" i="5"/>
  <c r="S24" i="5"/>
  <c r="K9" i="2"/>
  <c r="J9" i="2"/>
  <c r="L9" i="2"/>
  <c r="J15" i="3"/>
  <c r="L15" i="3"/>
  <c r="K15" i="3"/>
  <c r="K21" i="3"/>
  <c r="J21" i="3"/>
  <c r="J27" i="3"/>
  <c r="K27" i="3"/>
  <c r="K39" i="3"/>
  <c r="J39" i="3"/>
  <c r="L39" i="3"/>
  <c r="G113" i="3"/>
  <c r="G115" i="3"/>
  <c r="G117" i="3"/>
  <c r="G119" i="3"/>
  <c r="G121" i="3"/>
  <c r="G123" i="3"/>
  <c r="G194" i="3"/>
  <c r="W42" i="5"/>
  <c r="L31" i="3"/>
  <c r="K31" i="3"/>
  <c r="J31" i="3"/>
  <c r="J32" i="2"/>
  <c r="L32" i="2"/>
  <c r="K32" i="2"/>
  <c r="H113" i="3"/>
  <c r="H115" i="3"/>
  <c r="H117" i="3"/>
  <c r="H119" i="3"/>
  <c r="H121" i="3"/>
  <c r="H123" i="3"/>
  <c r="K136" i="3"/>
  <c r="J136" i="3"/>
  <c r="K141" i="3"/>
  <c r="J141" i="3"/>
  <c r="W7" i="5"/>
  <c r="V7" i="5"/>
  <c r="T7" i="5"/>
  <c r="L10" i="5"/>
  <c r="J10" i="5"/>
  <c r="M10" i="5"/>
  <c r="K10" i="5"/>
  <c r="I10" i="5"/>
  <c r="U14" i="5"/>
  <c r="S14" i="5"/>
  <c r="L24" i="2"/>
  <c r="K24" i="2"/>
  <c r="J24" i="2"/>
  <c r="J75" i="2"/>
  <c r="L75" i="2"/>
  <c r="K75" i="2"/>
  <c r="J19" i="3"/>
  <c r="K19" i="3"/>
  <c r="K35" i="3"/>
  <c r="J35" i="3"/>
  <c r="L35" i="3"/>
  <c r="K20" i="2"/>
  <c r="J20" i="2"/>
  <c r="L62" i="3"/>
  <c r="K62" i="3"/>
  <c r="J62" i="3"/>
  <c r="L64" i="3"/>
  <c r="K64" i="3"/>
  <c r="J64" i="3"/>
  <c r="L66" i="3"/>
  <c r="K66" i="3"/>
  <c r="J66" i="3"/>
  <c r="L70" i="3"/>
  <c r="K70" i="3"/>
  <c r="J70" i="3"/>
  <c r="L72" i="3"/>
  <c r="K72" i="3"/>
  <c r="J72" i="3"/>
  <c r="L80" i="3"/>
  <c r="K80" i="3"/>
  <c r="J80" i="3"/>
  <c r="L82" i="3"/>
  <c r="K82" i="3"/>
  <c r="J82" i="3"/>
  <c r="L84" i="3"/>
  <c r="K84" i="3"/>
  <c r="J84" i="3"/>
  <c r="L86" i="3"/>
  <c r="K86" i="3"/>
  <c r="J86" i="3"/>
  <c r="L88" i="3"/>
  <c r="K88" i="3"/>
  <c r="J88" i="3"/>
  <c r="L90" i="3"/>
  <c r="K90" i="3"/>
  <c r="J90" i="3"/>
  <c r="K92" i="3"/>
  <c r="J92" i="3"/>
  <c r="K94" i="3"/>
  <c r="J94" i="3"/>
  <c r="K96" i="3"/>
  <c r="J96" i="3"/>
  <c r="K98" i="3"/>
  <c r="J98" i="3"/>
  <c r="K100" i="3"/>
  <c r="J100" i="3"/>
  <c r="I113" i="3"/>
  <c r="L102" i="3"/>
  <c r="K102" i="3"/>
  <c r="J102" i="3"/>
  <c r="I115" i="3"/>
  <c r="L104" i="3"/>
  <c r="K104" i="3"/>
  <c r="J104" i="3"/>
  <c r="I117" i="3"/>
  <c r="L106" i="3"/>
  <c r="K106" i="3"/>
  <c r="J106" i="3"/>
  <c r="L108" i="3"/>
  <c r="I119" i="3"/>
  <c r="K108" i="3"/>
  <c r="J108" i="3"/>
  <c r="L110" i="3"/>
  <c r="K110" i="3"/>
  <c r="J110" i="3"/>
  <c r="I121" i="3"/>
  <c r="L112" i="3"/>
  <c r="K112" i="3"/>
  <c r="J112" i="3"/>
  <c r="I123" i="3"/>
  <c r="L155" i="3"/>
  <c r="G188" i="3"/>
  <c r="I194" i="3"/>
  <c r="L183" i="3"/>
  <c r="W11" i="5"/>
  <c r="U11" i="5"/>
  <c r="V11" i="5"/>
  <c r="T11" i="5"/>
  <c r="S11" i="5"/>
  <c r="W40" i="5"/>
  <c r="V40" i="5"/>
  <c r="T40" i="5"/>
  <c r="K17" i="3"/>
  <c r="L17" i="3"/>
  <c r="J17" i="3"/>
  <c r="J33" i="3"/>
  <c r="L33" i="3"/>
  <c r="K33" i="3"/>
  <c r="F68" i="2"/>
  <c r="J55" i="3"/>
  <c r="K55" i="3"/>
  <c r="L68" i="3"/>
  <c r="K68" i="3"/>
  <c r="J68" i="3"/>
  <c r="L161" i="3"/>
  <c r="W23" i="5"/>
  <c r="G43" i="2"/>
  <c r="L73" i="2"/>
  <c r="K73" i="2"/>
  <c r="J73" i="2"/>
  <c r="K36" i="2"/>
  <c r="J36" i="2"/>
  <c r="H17" i="2"/>
  <c r="I188" i="3"/>
  <c r="L177" i="3"/>
  <c r="L7" i="3"/>
  <c r="K7" i="3"/>
  <c r="J7" i="3"/>
  <c r="K46" i="3"/>
  <c r="J46" i="3"/>
  <c r="V30" i="5"/>
  <c r="U30" i="5"/>
  <c r="T30" i="5"/>
  <c r="S30" i="5"/>
  <c r="H43" i="2"/>
  <c r="J11" i="3"/>
  <c r="L11" i="3"/>
  <c r="K11" i="3"/>
  <c r="I43" i="2"/>
  <c r="L40" i="2"/>
  <c r="J40" i="2"/>
  <c r="K40" i="2"/>
  <c r="G192" i="3"/>
  <c r="W45" i="5"/>
  <c r="W39" i="5"/>
  <c r="J48" i="3"/>
  <c r="K48" i="3"/>
  <c r="L153" i="3"/>
  <c r="K25" i="3"/>
  <c r="J25" i="3"/>
  <c r="L159" i="3"/>
  <c r="G186" i="3"/>
  <c r="I192" i="3"/>
  <c r="L181" i="3"/>
  <c r="F43" i="2"/>
  <c r="E68" i="2"/>
  <c r="K37" i="3"/>
  <c r="J37" i="3"/>
  <c r="L37" i="3"/>
  <c r="J34" i="2"/>
  <c r="L34" i="2"/>
  <c r="K34" i="2"/>
  <c r="K13" i="3"/>
  <c r="L13" i="3"/>
  <c r="J13" i="3"/>
  <c r="I186" i="3"/>
  <c r="L175" i="3"/>
  <c r="G196" i="3"/>
  <c r="V27" i="5"/>
  <c r="T27" i="5"/>
  <c r="J9" i="3"/>
  <c r="L9" i="3"/>
  <c r="K9" i="3"/>
  <c r="L29" i="3"/>
  <c r="K29" i="3"/>
  <c r="J29" i="3"/>
  <c r="J38" i="2"/>
  <c r="L38" i="2"/>
  <c r="K38" i="2"/>
  <c r="G68" i="2"/>
  <c r="W9" i="5"/>
  <c r="V9" i="5"/>
  <c r="T9" i="5"/>
  <c r="W36" i="5"/>
  <c r="K39" i="6"/>
  <c r="J39" i="6"/>
  <c r="I39" i="6"/>
  <c r="J9" i="6"/>
  <c r="I9" i="6"/>
  <c r="J24" i="6"/>
  <c r="I24" i="6"/>
  <c r="K40" i="6"/>
  <c r="J40" i="6"/>
  <c r="I40" i="6"/>
  <c r="J10" i="6"/>
  <c r="I10" i="6"/>
  <c r="K25" i="6"/>
  <c r="J25" i="6"/>
  <c r="I25" i="6"/>
  <c r="K41" i="6"/>
  <c r="J41" i="6"/>
  <c r="I41" i="6"/>
  <c r="V49" i="5"/>
  <c r="T49" i="5"/>
  <c r="J11" i="6"/>
  <c r="I11" i="6"/>
  <c r="K26" i="6"/>
  <c r="J26" i="6"/>
  <c r="I26" i="6"/>
  <c r="K42" i="6"/>
  <c r="J42" i="6"/>
  <c r="I42" i="6"/>
  <c r="W46" i="5"/>
  <c r="V46" i="5"/>
  <c r="T46" i="5"/>
  <c r="K12" i="6"/>
  <c r="J12" i="6"/>
  <c r="I12" i="6"/>
  <c r="K27" i="6"/>
  <c r="J27" i="6"/>
  <c r="I27" i="6"/>
  <c r="W43" i="5"/>
  <c r="V43" i="5"/>
  <c r="T43" i="5"/>
  <c r="K13" i="6"/>
  <c r="J13" i="6"/>
  <c r="I13" i="6"/>
  <c r="K28" i="6"/>
  <c r="J28" i="6"/>
  <c r="I28" i="6"/>
  <c r="K14" i="6"/>
  <c r="J14" i="6"/>
  <c r="I14" i="6"/>
  <c r="K29" i="6"/>
  <c r="J29" i="6"/>
  <c r="I29" i="6"/>
  <c r="J45" i="6"/>
  <c r="I45" i="6"/>
  <c r="V15" i="5"/>
  <c r="T15" i="5"/>
  <c r="W34" i="5"/>
  <c r="V34" i="5"/>
  <c r="T34" i="5"/>
  <c r="K16" i="6"/>
  <c r="J16" i="6"/>
  <c r="I16" i="6"/>
  <c r="V28" i="5"/>
  <c r="T28" i="5"/>
  <c r="T22" i="5"/>
  <c r="V22" i="5"/>
  <c r="W22" i="5"/>
  <c r="Q9" i="9"/>
  <c r="E13" i="9"/>
  <c r="G15" i="9"/>
  <c r="I17" i="9"/>
  <c r="K19" i="9"/>
  <c r="M21" i="9"/>
  <c r="D19" i="11"/>
  <c r="D82" i="11"/>
  <c r="E12" i="9"/>
  <c r="G14" i="9"/>
  <c r="I16" i="9"/>
  <c r="K18" i="9"/>
  <c r="M20" i="9"/>
  <c r="E11" i="9"/>
  <c r="G13" i="9"/>
  <c r="I15" i="9"/>
  <c r="K17" i="9"/>
  <c r="M19" i="9"/>
  <c r="O21" i="9"/>
  <c r="D83" i="11"/>
  <c r="E10" i="9"/>
  <c r="G12" i="9"/>
  <c r="I14" i="9"/>
  <c r="K16" i="9"/>
  <c r="M18" i="9"/>
  <c r="O20" i="9"/>
  <c r="D57" i="11"/>
  <c r="A15" i="12"/>
  <c r="E9" i="9"/>
  <c r="G11" i="9"/>
  <c r="I13" i="9"/>
  <c r="K15" i="9"/>
  <c r="M17" i="9"/>
  <c r="O19" i="9"/>
  <c r="D33" i="11"/>
  <c r="D89" i="11"/>
  <c r="V15" i="13"/>
  <c r="U15" i="13"/>
  <c r="S16" i="14"/>
  <c r="G10" i="9"/>
  <c r="I12" i="9"/>
  <c r="K14" i="9"/>
  <c r="M16" i="9"/>
  <c r="O18" i="9"/>
  <c r="Q20" i="9"/>
  <c r="D9" i="11"/>
  <c r="D58" i="11"/>
  <c r="U6" i="12"/>
  <c r="U9" i="12"/>
  <c r="G9" i="9"/>
  <c r="I11" i="9"/>
  <c r="K13" i="9"/>
  <c r="M15" i="9"/>
  <c r="O17" i="9"/>
  <c r="Q19" i="9"/>
  <c r="D34" i="11"/>
  <c r="D90" i="11"/>
  <c r="A14" i="12"/>
  <c r="T24" i="12"/>
  <c r="S24" i="12"/>
  <c r="I10" i="9"/>
  <c r="K12" i="9"/>
  <c r="M14" i="9"/>
  <c r="O16" i="9"/>
  <c r="Q18" i="9"/>
  <c r="D10" i="11"/>
  <c r="D59" i="11"/>
  <c r="T9" i="12"/>
  <c r="S9" i="12"/>
  <c r="V20" i="12"/>
  <c r="T20" i="12"/>
  <c r="S20" i="12"/>
  <c r="I9" i="9"/>
  <c r="K11" i="9"/>
  <c r="M13" i="9"/>
  <c r="O15" i="9"/>
  <c r="Q17" i="9"/>
  <c r="E21" i="9"/>
  <c r="D35" i="11"/>
  <c r="V16" i="12"/>
  <c r="T16" i="12"/>
  <c r="S16" i="12"/>
  <c r="K10" i="9"/>
  <c r="M12" i="9"/>
  <c r="O14" i="9"/>
  <c r="Q16" i="9"/>
  <c r="E20" i="9"/>
  <c r="D11" i="11"/>
  <c r="D65" i="11"/>
  <c r="K9" i="9"/>
  <c r="M11" i="9"/>
  <c r="O13" i="9"/>
  <c r="Q15" i="9"/>
  <c r="E19" i="9"/>
  <c r="G21" i="9"/>
  <c r="D105" i="11"/>
  <c r="M10" i="9"/>
  <c r="O12" i="9"/>
  <c r="Q14" i="9"/>
  <c r="E18" i="9"/>
  <c r="G20" i="9"/>
  <c r="D41" i="11"/>
  <c r="D66" i="11"/>
  <c r="M9" i="9"/>
  <c r="O11" i="9"/>
  <c r="Q13" i="9"/>
  <c r="E17" i="9"/>
  <c r="G19" i="9"/>
  <c r="I21" i="9"/>
  <c r="D17" i="11"/>
  <c r="D106" i="11"/>
  <c r="O10" i="9"/>
  <c r="Q12" i="9"/>
  <c r="E16" i="9"/>
  <c r="G18" i="9"/>
  <c r="I20" i="9"/>
  <c r="D42" i="11"/>
  <c r="D67" i="11"/>
  <c r="K155" i="13"/>
  <c r="J155" i="13"/>
  <c r="I155" i="13"/>
  <c r="O9" i="9"/>
  <c r="Q11" i="9"/>
  <c r="E15" i="9"/>
  <c r="G17" i="9"/>
  <c r="I19" i="9"/>
  <c r="K21" i="9"/>
  <c r="D18" i="11"/>
  <c r="D81" i="11"/>
  <c r="D107" i="11"/>
  <c r="Q10" i="9"/>
  <c r="E14" i="9"/>
  <c r="G16" i="9"/>
  <c r="I18" i="9"/>
  <c r="K20" i="9"/>
  <c r="D43" i="11"/>
  <c r="D113" i="11"/>
  <c r="J8" i="12"/>
  <c r="I8" i="12"/>
  <c r="L11" i="12"/>
  <c r="J11" i="12"/>
  <c r="I11" i="12"/>
  <c r="A11" i="12"/>
  <c r="I14" i="12"/>
  <c r="J14" i="12"/>
  <c r="L14" i="12"/>
  <c r="K19" i="13"/>
  <c r="J19" i="13"/>
  <c r="I19" i="13"/>
  <c r="E23" i="14"/>
  <c r="J20" i="14"/>
  <c r="I20" i="14"/>
  <c r="J30" i="14"/>
  <c r="I30" i="14"/>
  <c r="J41" i="14"/>
  <c r="I41" i="14"/>
  <c r="J18" i="12"/>
  <c r="I18" i="12"/>
  <c r="J22" i="12"/>
  <c r="I22" i="12"/>
  <c r="L26" i="12"/>
  <c r="J26" i="12"/>
  <c r="I26" i="12"/>
  <c r="L30" i="12"/>
  <c r="J30" i="12"/>
  <c r="I30" i="12"/>
  <c r="L34" i="12"/>
  <c r="K23" i="13"/>
  <c r="K44" i="13"/>
  <c r="J44" i="13"/>
  <c r="I44" i="13"/>
  <c r="F23" i="14"/>
  <c r="J27" i="14"/>
  <c r="I27" i="14"/>
  <c r="K12" i="13"/>
  <c r="J12" i="13"/>
  <c r="I12" i="13"/>
  <c r="K18" i="13"/>
  <c r="J18" i="13"/>
  <c r="I18" i="13"/>
  <c r="K33" i="13"/>
  <c r="K53" i="13"/>
  <c r="J53" i="13"/>
  <c r="I53" i="13"/>
  <c r="K67" i="13"/>
  <c r="J72" i="13"/>
  <c r="I72" i="13"/>
  <c r="K72" i="13"/>
  <c r="G23" i="14"/>
  <c r="S18" i="14"/>
  <c r="J28" i="13"/>
  <c r="K28" i="13"/>
  <c r="I28" i="13"/>
  <c r="K11" i="13"/>
  <c r="J11" i="13"/>
  <c r="I11" i="13"/>
  <c r="P20" i="13"/>
  <c r="K42" i="13"/>
  <c r="J42" i="13"/>
  <c r="I42" i="13"/>
  <c r="J34" i="14"/>
  <c r="I34" i="14"/>
  <c r="D51" i="14"/>
  <c r="A12" i="12"/>
  <c r="L15" i="12"/>
  <c r="J15" i="12"/>
  <c r="I15" i="12"/>
  <c r="J19" i="12"/>
  <c r="I19" i="12"/>
  <c r="J23" i="12"/>
  <c r="I23" i="12"/>
  <c r="L27" i="12"/>
  <c r="J27" i="12"/>
  <c r="I27" i="12"/>
  <c r="K26" i="13"/>
  <c r="J26" i="13"/>
  <c r="I26" i="13"/>
  <c r="J12" i="14"/>
  <c r="I12" i="14"/>
  <c r="J17" i="14"/>
  <c r="I17" i="14"/>
  <c r="J31" i="14"/>
  <c r="I31" i="14"/>
  <c r="E51" i="14"/>
  <c r="D84" i="11"/>
  <c r="D100" i="11"/>
  <c r="D108" i="11"/>
  <c r="L12" i="12"/>
  <c r="J12" i="12"/>
  <c r="I12" i="12"/>
  <c r="K10" i="13"/>
  <c r="J10" i="13"/>
  <c r="I10" i="13"/>
  <c r="K37" i="13"/>
  <c r="J37" i="13"/>
  <c r="I37" i="13"/>
  <c r="J28" i="14"/>
  <c r="I28" i="14"/>
  <c r="F51" i="14"/>
  <c r="D12" i="11"/>
  <c r="D20" i="11"/>
  <c r="D36" i="11"/>
  <c r="D44" i="11"/>
  <c r="D60" i="11"/>
  <c r="J19" i="14"/>
  <c r="I19" i="14"/>
  <c r="J25" i="14"/>
  <c r="I25" i="14"/>
  <c r="D37" i="14"/>
  <c r="J39" i="14"/>
  <c r="I39" i="14"/>
  <c r="G51" i="14"/>
  <c r="D77" i="11"/>
  <c r="D85" i="11"/>
  <c r="D101" i="11"/>
  <c r="D109" i="11"/>
  <c r="E37" i="14"/>
  <c r="D13" i="11"/>
  <c r="D21" i="11"/>
  <c r="D37" i="11"/>
  <c r="D61" i="11"/>
  <c r="F37" i="14"/>
  <c r="J35" i="14"/>
  <c r="I35" i="14"/>
  <c r="D78" i="11"/>
  <c r="D86" i="11"/>
  <c r="D102" i="11"/>
  <c r="D110" i="11"/>
  <c r="G37" i="14"/>
  <c r="J32" i="14"/>
  <c r="I32" i="14"/>
  <c r="D14" i="11"/>
  <c r="D38" i="11"/>
  <c r="D54" i="11"/>
  <c r="D62" i="11"/>
  <c r="L13" i="12"/>
  <c r="J8" i="13"/>
  <c r="K8" i="13"/>
  <c r="I8" i="13"/>
  <c r="J29" i="14"/>
  <c r="I29" i="14"/>
  <c r="H37" i="14"/>
  <c r="J40" i="14"/>
  <c r="I40" i="14"/>
  <c r="D79" i="11"/>
  <c r="D87" i="11"/>
  <c r="D103" i="11"/>
  <c r="D111" i="11"/>
  <c r="J11" i="14"/>
  <c r="I11" i="14"/>
  <c r="J16" i="14"/>
  <c r="I16" i="14"/>
  <c r="J26" i="14"/>
  <c r="I26" i="14"/>
  <c r="D15" i="11"/>
  <c r="D31" i="11"/>
  <c r="D39" i="11"/>
  <c r="D55" i="11"/>
  <c r="D63" i="11"/>
  <c r="D80" i="11"/>
  <c r="D88" i="11"/>
  <c r="D104" i="11"/>
  <c r="D112" i="11"/>
  <c r="I18" i="14"/>
  <c r="J18" i="14"/>
  <c r="J36" i="14"/>
  <c r="I36" i="14"/>
  <c r="D8" i="11"/>
  <c r="D16" i="11"/>
  <c r="D32" i="11"/>
  <c r="D40" i="11"/>
  <c r="D56" i="11"/>
  <c r="D64" i="11"/>
  <c r="D23" i="14"/>
  <c r="J33" i="14"/>
  <c r="I33" i="14"/>
  <c r="I22" i="14"/>
  <c r="J22" i="14"/>
  <c r="Y9" i="15"/>
  <c r="Y13" i="15"/>
  <c r="J21" i="14"/>
  <c r="I21" i="14"/>
  <c r="D79" i="14"/>
  <c r="D107" i="14"/>
  <c r="D135" i="14"/>
  <c r="D163" i="14"/>
  <c r="V16" i="16"/>
  <c r="U16" i="16"/>
  <c r="E79" i="14"/>
  <c r="E107" i="14"/>
  <c r="E135" i="14"/>
  <c r="E163" i="14"/>
  <c r="F79" i="14"/>
  <c r="F107" i="14"/>
  <c r="F135" i="14"/>
  <c r="F163" i="14"/>
  <c r="G79" i="14"/>
  <c r="G107" i="14"/>
  <c r="G135" i="14"/>
  <c r="G163" i="14"/>
  <c r="J43" i="14"/>
  <c r="I43" i="14"/>
  <c r="H51" i="14"/>
  <c r="J45" i="14"/>
  <c r="I45" i="14"/>
  <c r="J47" i="14"/>
  <c r="I47" i="14"/>
  <c r="J49" i="14"/>
  <c r="I49" i="14"/>
  <c r="J54" i="14"/>
  <c r="I54" i="14"/>
  <c r="J56" i="14"/>
  <c r="I56" i="14"/>
  <c r="J58" i="14"/>
  <c r="I58" i="14"/>
  <c r="J60" i="14"/>
  <c r="I60" i="14"/>
  <c r="J62" i="14"/>
  <c r="I62" i="14"/>
  <c r="J64" i="14"/>
  <c r="I64" i="14"/>
  <c r="J67" i="14"/>
  <c r="I67" i="14"/>
  <c r="J69" i="14"/>
  <c r="I69" i="14"/>
  <c r="J71" i="14"/>
  <c r="I71" i="14"/>
  <c r="H79" i="14"/>
  <c r="J73" i="14"/>
  <c r="I73" i="14"/>
  <c r="J75" i="14"/>
  <c r="I75" i="14"/>
  <c r="J77" i="14"/>
  <c r="I77" i="14"/>
  <c r="J82" i="14"/>
  <c r="I82" i="14"/>
  <c r="J84" i="14"/>
  <c r="I84" i="14"/>
  <c r="J86" i="14"/>
  <c r="I86" i="14"/>
  <c r="J88" i="14"/>
  <c r="I88" i="14"/>
  <c r="J90" i="14"/>
  <c r="I90" i="14"/>
  <c r="J92" i="14"/>
  <c r="I92" i="14"/>
  <c r="J95" i="14"/>
  <c r="I95" i="14"/>
  <c r="J97" i="14"/>
  <c r="I97" i="14"/>
  <c r="J99" i="14"/>
  <c r="I99" i="14"/>
  <c r="H107" i="14"/>
  <c r="J101" i="14"/>
  <c r="I101" i="14"/>
  <c r="J103" i="14"/>
  <c r="I103" i="14"/>
  <c r="J105" i="14"/>
  <c r="I105" i="14"/>
  <c r="J110" i="14"/>
  <c r="I110" i="14"/>
  <c r="J112" i="14"/>
  <c r="I112" i="14"/>
  <c r="J114" i="14"/>
  <c r="I114" i="14"/>
  <c r="J116" i="14"/>
  <c r="I116" i="14"/>
  <c r="J118" i="14"/>
  <c r="I118" i="14"/>
  <c r="J120" i="14"/>
  <c r="I120" i="14"/>
  <c r="J123" i="14"/>
  <c r="I123" i="14"/>
  <c r="J125" i="14"/>
  <c r="I125" i="14"/>
  <c r="J127" i="14"/>
  <c r="I127" i="14"/>
  <c r="H135" i="14"/>
  <c r="J129" i="14"/>
  <c r="I129" i="14"/>
  <c r="J131" i="14"/>
  <c r="I131" i="14"/>
  <c r="J133" i="14"/>
  <c r="I133" i="14"/>
  <c r="J138" i="14"/>
  <c r="I138" i="14"/>
  <c r="J140" i="14"/>
  <c r="I140" i="14"/>
  <c r="J142" i="14"/>
  <c r="I142" i="14"/>
  <c r="J144" i="14"/>
  <c r="I144" i="14"/>
  <c r="J146" i="14"/>
  <c r="I146" i="14"/>
  <c r="J148" i="14"/>
  <c r="I148" i="14"/>
  <c r="J151" i="14"/>
  <c r="I151" i="14"/>
  <c r="J153" i="14"/>
  <c r="I153" i="14"/>
  <c r="J155" i="14"/>
  <c r="I155" i="14"/>
  <c r="H163" i="14"/>
  <c r="J157" i="14"/>
  <c r="I157" i="14"/>
  <c r="J159" i="14"/>
  <c r="I159" i="14"/>
  <c r="J161" i="14"/>
  <c r="I161" i="14"/>
  <c r="J15" i="14"/>
  <c r="I15" i="14"/>
  <c r="H23" i="14"/>
  <c r="I14" i="14"/>
  <c r="J14" i="14"/>
  <c r="I13" i="14"/>
  <c r="J13" i="14"/>
  <c r="D65" i="14"/>
  <c r="D93" i="14"/>
  <c r="D121" i="14"/>
  <c r="D149" i="14"/>
  <c r="E65" i="14"/>
  <c r="E93" i="14"/>
  <c r="E121" i="14"/>
  <c r="E149" i="14"/>
  <c r="F65" i="14"/>
  <c r="F93" i="14"/>
  <c r="F121" i="14"/>
  <c r="F149" i="14"/>
  <c r="J140" i="16"/>
  <c r="I140" i="16"/>
  <c r="G65" i="14"/>
  <c r="G93" i="14"/>
  <c r="G121" i="14"/>
  <c r="G149" i="14"/>
  <c r="J42" i="14"/>
  <c r="I42" i="14"/>
  <c r="J44" i="14"/>
  <c r="I44" i="14"/>
  <c r="J46" i="14"/>
  <c r="I46" i="14"/>
  <c r="J48" i="14"/>
  <c r="I48" i="14"/>
  <c r="J50" i="14"/>
  <c r="I50" i="14"/>
  <c r="J53" i="14"/>
  <c r="I53" i="14"/>
  <c r="J55" i="14"/>
  <c r="I55" i="14"/>
  <c r="H65" i="14"/>
  <c r="J57" i="14"/>
  <c r="I57" i="14"/>
  <c r="J59" i="14"/>
  <c r="I59" i="14"/>
  <c r="J61" i="14"/>
  <c r="I61" i="14"/>
  <c r="J63" i="14"/>
  <c r="I63" i="14"/>
  <c r="J68" i="14"/>
  <c r="I68" i="14"/>
  <c r="J70" i="14"/>
  <c r="I70" i="14"/>
  <c r="J72" i="14"/>
  <c r="I72" i="14"/>
  <c r="J74" i="14"/>
  <c r="I74" i="14"/>
  <c r="J76" i="14"/>
  <c r="I76" i="14"/>
  <c r="J78" i="14"/>
  <c r="I78" i="14"/>
  <c r="J81" i="14"/>
  <c r="I81" i="14"/>
  <c r="J83" i="14"/>
  <c r="I83" i="14"/>
  <c r="H93" i="14"/>
  <c r="J85" i="14"/>
  <c r="I85" i="14"/>
  <c r="J87" i="14"/>
  <c r="I87" i="14"/>
  <c r="J89" i="14"/>
  <c r="I89" i="14"/>
  <c r="J91" i="14"/>
  <c r="I91" i="14"/>
  <c r="J96" i="14"/>
  <c r="I96" i="14"/>
  <c r="J98" i="14"/>
  <c r="I98" i="14"/>
  <c r="J100" i="14"/>
  <c r="I100" i="14"/>
  <c r="J102" i="14"/>
  <c r="I102" i="14"/>
  <c r="J104" i="14"/>
  <c r="I104" i="14"/>
  <c r="J106" i="14"/>
  <c r="I106" i="14"/>
  <c r="J109" i="14"/>
  <c r="I109" i="14"/>
  <c r="J111" i="14"/>
  <c r="I111" i="14"/>
  <c r="H121" i="14"/>
  <c r="J113" i="14"/>
  <c r="I113" i="14"/>
  <c r="J115" i="14"/>
  <c r="I115" i="14"/>
  <c r="J117" i="14"/>
  <c r="I117" i="14"/>
  <c r="J119" i="14"/>
  <c r="I119" i="14"/>
  <c r="J124" i="14"/>
  <c r="I124" i="14"/>
  <c r="J126" i="14"/>
  <c r="I126" i="14"/>
  <c r="J128" i="14"/>
  <c r="I128" i="14"/>
  <c r="J130" i="14"/>
  <c r="I130" i="14"/>
  <c r="J132" i="14"/>
  <c r="I132" i="14"/>
  <c r="J134" i="14"/>
  <c r="I134" i="14"/>
  <c r="J137" i="14"/>
  <c r="I137" i="14"/>
  <c r="J139" i="14"/>
  <c r="I139" i="14"/>
  <c r="H149" i="14"/>
  <c r="J141" i="14"/>
  <c r="I141" i="14"/>
  <c r="J143" i="14"/>
  <c r="I143" i="14"/>
  <c r="J145" i="14"/>
  <c r="I145" i="14"/>
  <c r="J147" i="14"/>
  <c r="I147" i="14"/>
  <c r="J152" i="14"/>
  <c r="I152" i="14"/>
  <c r="J154" i="14"/>
  <c r="I154" i="14"/>
  <c r="J156" i="14"/>
  <c r="I156" i="14"/>
  <c r="J158" i="14"/>
  <c r="I158" i="14"/>
  <c r="J160" i="14"/>
  <c r="I160" i="14"/>
  <c r="J162" i="14"/>
  <c r="I162" i="14"/>
  <c r="V11" i="17"/>
  <c r="U11" i="17"/>
  <c r="Q33" i="18"/>
  <c r="V19" i="17"/>
  <c r="U19" i="17"/>
  <c r="V12" i="17"/>
  <c r="U12" i="17"/>
  <c r="I33" i="18"/>
  <c r="V18" i="17"/>
  <c r="U18" i="17"/>
  <c r="X24" i="19"/>
  <c r="Q15" i="18"/>
  <c r="V20" i="17"/>
  <c r="U20" i="17"/>
  <c r="Q13" i="18"/>
  <c r="Q9" i="17"/>
  <c r="R24" i="19"/>
  <c r="O9" i="19"/>
  <c r="R15" i="19"/>
  <c r="R16" i="19"/>
  <c r="R26" i="19"/>
  <c r="R13" i="19"/>
  <c r="R14" i="19"/>
  <c r="R12" i="19"/>
  <c r="R30" i="19"/>
  <c r="R25" i="19"/>
  <c r="R18" i="19"/>
  <c r="Q16" i="21"/>
  <c r="Q15" i="21"/>
  <c r="V11" i="22"/>
  <c r="W11" i="22"/>
  <c r="Q14" i="21"/>
  <c r="Q13" i="21"/>
  <c r="Q21" i="21"/>
  <c r="V10" i="22"/>
  <c r="W10" i="22"/>
  <c r="Q12" i="21"/>
  <c r="L14" i="22"/>
  <c r="J14" i="22"/>
  <c r="K14" i="22"/>
  <c r="K132" i="22"/>
  <c r="J132" i="22"/>
  <c r="L132" i="22"/>
  <c r="W16" i="22"/>
  <c r="V16" i="22"/>
  <c r="L19" i="22"/>
  <c r="L27" i="22"/>
  <c r="K27" i="22"/>
  <c r="J27" i="22"/>
  <c r="L9" i="22"/>
  <c r="K9" i="22"/>
  <c r="J9" i="22"/>
  <c r="L20" i="22"/>
  <c r="L24" i="22"/>
  <c r="L32" i="22"/>
  <c r="L11" i="22"/>
  <c r="K8" i="26"/>
  <c r="K44" i="26"/>
  <c r="K25" i="26"/>
  <c r="K98" i="26"/>
  <c r="J98" i="26"/>
  <c r="I98" i="26"/>
  <c r="K17" i="26"/>
  <c r="J17" i="26"/>
  <c r="I17" i="26"/>
  <c r="K37" i="26"/>
  <c r="J37" i="26"/>
  <c r="I37" i="26"/>
  <c r="K10" i="26"/>
  <c r="J10" i="26"/>
  <c r="I10" i="26"/>
  <c r="K27" i="26"/>
  <c r="J27" i="26"/>
  <c r="I27" i="26"/>
  <c r="K19" i="26"/>
  <c r="J19" i="26"/>
  <c r="I19" i="26"/>
  <c r="K12" i="26"/>
  <c r="J12" i="26"/>
  <c r="I12" i="26"/>
  <c r="K29" i="26"/>
  <c r="J29" i="26"/>
  <c r="I29" i="26"/>
  <c r="K54" i="26"/>
  <c r="K64" i="26"/>
  <c r="K106" i="26"/>
  <c r="K115" i="26"/>
  <c r="K14" i="26"/>
  <c r="J82" i="27"/>
  <c r="I82" i="27"/>
  <c r="J19" i="27"/>
  <c r="I19" i="27"/>
  <c r="J12" i="27"/>
  <c r="I12" i="27"/>
  <c r="M107" i="28"/>
  <c r="M12" i="28"/>
  <c r="L12" i="28"/>
  <c r="K12" i="28"/>
  <c r="J12" i="28"/>
  <c r="I12" i="28"/>
  <c r="M23" i="28"/>
  <c r="K23" i="28"/>
  <c r="I23" i="28"/>
  <c r="M9" i="28"/>
  <c r="K9" i="28"/>
  <c r="I9" i="28"/>
  <c r="M19" i="28"/>
  <c r="M37" i="28"/>
  <c r="H16" i="30"/>
  <c r="M40" i="28"/>
  <c r="K40" i="28"/>
  <c r="I40" i="28"/>
  <c r="M57" i="28"/>
  <c r="M61" i="28"/>
  <c r="M66" i="28"/>
  <c r="M111" i="28"/>
  <c r="M26" i="28"/>
  <c r="K26" i="28"/>
  <c r="I26" i="28"/>
  <c r="M43" i="28"/>
  <c r="K43" i="28"/>
  <c r="I43" i="28"/>
  <c r="M64" i="28"/>
  <c r="J19" i="30"/>
  <c r="M29" i="28"/>
  <c r="L29" i="28"/>
  <c r="K29" i="28"/>
  <c r="J29" i="28"/>
  <c r="I29" i="28"/>
  <c r="M46" i="28"/>
  <c r="L46" i="28"/>
  <c r="K46" i="28"/>
  <c r="J46" i="28"/>
  <c r="I46" i="28"/>
  <c r="M68" i="28"/>
  <c r="K68" i="28"/>
  <c r="I68" i="28"/>
  <c r="M70" i="28"/>
  <c r="M72" i="28"/>
  <c r="K72" i="28"/>
  <c r="I72" i="28"/>
  <c r="F21" i="30"/>
  <c r="M15" i="28"/>
  <c r="L15" i="28"/>
  <c r="K15" i="28"/>
  <c r="J15" i="28"/>
  <c r="I15" i="28"/>
  <c r="M32" i="28"/>
  <c r="L32" i="28"/>
  <c r="K32" i="28"/>
  <c r="J32" i="28"/>
  <c r="I32" i="28"/>
  <c r="M50" i="28"/>
  <c r="L50" i="28"/>
  <c r="K50" i="28"/>
  <c r="J50" i="28"/>
  <c r="I50" i="28"/>
  <c r="M18" i="28"/>
  <c r="L18" i="28"/>
  <c r="K18" i="28"/>
  <c r="J18" i="28"/>
  <c r="I18" i="28"/>
  <c r="M36" i="28"/>
  <c r="L36" i="28"/>
  <c r="K36" i="28"/>
  <c r="J36" i="28"/>
  <c r="I36" i="28"/>
  <c r="M53" i="28"/>
  <c r="L53" i="28"/>
  <c r="K53" i="28"/>
  <c r="J53" i="28"/>
  <c r="I53" i="28"/>
  <c r="M74" i="28"/>
  <c r="K74" i="28"/>
  <c r="I74" i="28"/>
  <c r="L74" i="28"/>
  <c r="J74" i="28"/>
  <c r="M79" i="28"/>
  <c r="L79" i="28"/>
  <c r="K79" i="28"/>
  <c r="J79" i="28"/>
  <c r="I79" i="28"/>
  <c r="M83" i="28"/>
  <c r="H9" i="30"/>
  <c r="M22" i="28"/>
  <c r="L22" i="28"/>
  <c r="K22" i="28"/>
  <c r="J22" i="28"/>
  <c r="I22" i="28"/>
  <c r="M39" i="28"/>
  <c r="L39" i="28"/>
  <c r="K39" i="28"/>
  <c r="J39" i="28"/>
  <c r="I39" i="28"/>
  <c r="J9" i="30"/>
  <c r="M8" i="28"/>
  <c r="L8" i="28"/>
  <c r="K8" i="28"/>
  <c r="J8" i="28"/>
  <c r="I8" i="28"/>
  <c r="M25" i="28"/>
  <c r="L25" i="28"/>
  <c r="K25" i="28"/>
  <c r="J25" i="28"/>
  <c r="I25" i="28"/>
  <c r="M42" i="28"/>
  <c r="L42" i="28"/>
  <c r="K42" i="28"/>
  <c r="J42" i="28"/>
  <c r="I42" i="28"/>
  <c r="L10" i="30"/>
  <c r="L60" i="30"/>
  <c r="M11" i="28"/>
  <c r="L11" i="28"/>
  <c r="K11" i="28"/>
  <c r="J11" i="28"/>
  <c r="I11" i="28"/>
  <c r="N10" i="30"/>
  <c r="M17" i="28"/>
  <c r="L17" i="28"/>
  <c r="J17" i="28"/>
  <c r="F12" i="30"/>
  <c r="H13" i="30"/>
  <c r="J13" i="30"/>
  <c r="L14" i="30"/>
  <c r="N14" i="30"/>
  <c r="F16" i="30"/>
  <c r="J31" i="30"/>
  <c r="N32" i="30"/>
  <c r="F34" i="30"/>
  <c r="J35" i="30"/>
  <c r="N36" i="30"/>
  <c r="J38" i="30"/>
  <c r="H42" i="30"/>
  <c r="J97" i="30"/>
  <c r="J99" i="30"/>
  <c r="H106" i="30"/>
  <c r="H152" i="30"/>
  <c r="H165" i="30"/>
  <c r="F168" i="30"/>
  <c r="L17" i="30"/>
  <c r="H19" i="30"/>
  <c r="J40" i="30"/>
  <c r="H55" i="30"/>
  <c r="J60" i="30"/>
  <c r="L62" i="30"/>
  <c r="L64" i="30"/>
  <c r="L81" i="30"/>
  <c r="L83" i="30"/>
  <c r="L99" i="30"/>
  <c r="L101" i="30"/>
  <c r="F104" i="30"/>
  <c r="J106" i="30"/>
  <c r="F109" i="30"/>
  <c r="F123" i="30"/>
  <c r="F125" i="30"/>
  <c r="F128" i="30"/>
  <c r="F131" i="30"/>
  <c r="F143" i="30"/>
  <c r="N145" i="30"/>
  <c r="H168" i="30"/>
  <c r="L31" i="30"/>
  <c r="H34" i="30"/>
  <c r="L35" i="30"/>
  <c r="L38" i="30"/>
  <c r="J42" i="30"/>
  <c r="L97" i="30"/>
  <c r="N101" i="30"/>
  <c r="L106" i="30"/>
  <c r="H125" i="30"/>
  <c r="F149" i="30"/>
  <c r="H153" i="30"/>
  <c r="J165" i="30"/>
  <c r="L40" i="30"/>
  <c r="J55" i="30"/>
  <c r="L58" i="30"/>
  <c r="J76" i="30"/>
  <c r="H104" i="30"/>
  <c r="H109" i="30"/>
  <c r="F119" i="30"/>
  <c r="F121" i="30"/>
  <c r="J123" i="30"/>
  <c r="J125" i="30"/>
  <c r="H128" i="30"/>
  <c r="H131" i="30"/>
  <c r="H143" i="30"/>
  <c r="L165" i="30"/>
  <c r="N31" i="30"/>
  <c r="F33" i="30"/>
  <c r="J34" i="30"/>
  <c r="N35" i="30"/>
  <c r="F37" i="30"/>
  <c r="L42" i="30"/>
  <c r="N58" i="30"/>
  <c r="N97" i="30"/>
  <c r="F102" i="30"/>
  <c r="J109" i="30"/>
  <c r="H121" i="30"/>
  <c r="L125" i="30"/>
  <c r="J128" i="30"/>
  <c r="J143" i="30"/>
  <c r="F146" i="30"/>
  <c r="J153" i="30"/>
  <c r="L9" i="30"/>
  <c r="H12" i="30"/>
  <c r="L13" i="30"/>
  <c r="J16" i="30"/>
  <c r="F18" i="30"/>
  <c r="L19" i="30"/>
  <c r="H21" i="30"/>
  <c r="L55" i="30"/>
  <c r="F100" i="30"/>
  <c r="H102" i="30"/>
  <c r="J104" i="30"/>
  <c r="H107" i="30"/>
  <c r="L109" i="30"/>
  <c r="J119" i="30"/>
  <c r="J121" i="30"/>
  <c r="L123" i="30"/>
  <c r="L128" i="30"/>
  <c r="J131" i="30"/>
  <c r="F141" i="30"/>
  <c r="N143" i="30"/>
  <c r="H169" i="30"/>
  <c r="H33" i="30"/>
  <c r="L34" i="30"/>
  <c r="H37" i="30"/>
  <c r="F39" i="30"/>
  <c r="F98" i="30"/>
  <c r="L104" i="30"/>
  <c r="L121" i="30"/>
  <c r="L131" i="30"/>
  <c r="H150" i="30"/>
  <c r="L153" i="30"/>
  <c r="J174" i="30"/>
  <c r="N9" i="30"/>
  <c r="F11" i="30"/>
  <c r="J12" i="30"/>
  <c r="N13" i="30"/>
  <c r="F15" i="30"/>
  <c r="L16" i="30"/>
  <c r="H18" i="30"/>
  <c r="J21" i="30"/>
  <c r="F41" i="30"/>
  <c r="N55" i="30"/>
  <c r="H98" i="30"/>
  <c r="H100" i="30"/>
  <c r="L102" i="30"/>
  <c r="J107" i="30"/>
  <c r="L119" i="30"/>
  <c r="N121" i="30"/>
  <c r="N123" i="30"/>
  <c r="L166" i="30"/>
  <c r="L169" i="30"/>
  <c r="F185" i="30"/>
  <c r="F32" i="30"/>
  <c r="J33" i="30"/>
  <c r="N34" i="30"/>
  <c r="F36" i="30"/>
  <c r="J37" i="30"/>
  <c r="H39" i="30"/>
  <c r="J100" i="30"/>
  <c r="F105" i="30"/>
  <c r="J126" i="30"/>
  <c r="F147" i="30"/>
  <c r="J150" i="30"/>
  <c r="J175" i="30"/>
  <c r="H11" i="30"/>
  <c r="L12" i="30"/>
  <c r="H15" i="30"/>
  <c r="J18" i="30"/>
  <c r="F20" i="30"/>
  <c r="L21" i="30"/>
  <c r="J43" i="30"/>
  <c r="L98" i="30"/>
  <c r="L100" i="30"/>
  <c r="N102" i="30"/>
  <c r="H105" i="30"/>
  <c r="L107" i="30"/>
  <c r="N119" i="30"/>
  <c r="F122" i="30"/>
  <c r="F124" i="30"/>
  <c r="F153" i="30"/>
  <c r="N141" i="30"/>
  <c r="J144" i="30"/>
  <c r="L150" i="30"/>
  <c r="N166" i="30"/>
  <c r="H32" i="30"/>
  <c r="L33" i="30"/>
  <c r="H36" i="30"/>
  <c r="L37" i="30"/>
  <c r="J39" i="30"/>
  <c r="N100" i="30"/>
  <c r="H124" i="30"/>
  <c r="L126" i="30"/>
  <c r="L129" i="30"/>
  <c r="H147" i="30"/>
  <c r="F10" i="30"/>
  <c r="J11" i="30"/>
  <c r="N12" i="30"/>
  <c r="F14" i="30"/>
  <c r="J15" i="30"/>
  <c r="F17" i="30"/>
  <c r="L18" i="30"/>
  <c r="H20" i="30"/>
  <c r="L43" i="30"/>
  <c r="N98" i="30"/>
  <c r="L105" i="30"/>
  <c r="F108" i="30"/>
  <c r="F120" i="30"/>
  <c r="H122" i="30"/>
  <c r="J124" i="30"/>
  <c r="L144" i="30"/>
  <c r="J147" i="30"/>
  <c r="F164" i="30"/>
  <c r="J186" i="30"/>
  <c r="H218" i="30"/>
  <c r="F31" i="30"/>
  <c r="J32" i="30"/>
  <c r="N33" i="30"/>
  <c r="F35" i="30"/>
  <c r="J36" i="30"/>
  <c r="F97" i="30"/>
  <c r="F103" i="30"/>
  <c r="H108" i="30"/>
  <c r="H120" i="30"/>
  <c r="F127" i="30"/>
  <c r="F142" i="30"/>
  <c r="N144" i="30"/>
  <c r="H164" i="30"/>
  <c r="H171" i="30"/>
  <c r="H10" i="30"/>
  <c r="L11" i="30"/>
  <c r="H14" i="30"/>
  <c r="L15" i="30"/>
  <c r="H17" i="30"/>
  <c r="J20" i="30"/>
  <c r="H101" i="30"/>
  <c r="H103" i="30"/>
  <c r="J108" i="30"/>
  <c r="J120" i="30"/>
  <c r="J122" i="30"/>
  <c r="N124" i="30"/>
  <c r="H127" i="30"/>
  <c r="F130" i="30"/>
  <c r="J142" i="30"/>
  <c r="F145" i="30"/>
  <c r="H31" i="30"/>
  <c r="L32" i="30"/>
  <c r="H35" i="30"/>
  <c r="L36" i="30"/>
  <c r="F42" i="30"/>
  <c r="H97" i="30"/>
  <c r="F99" i="30"/>
  <c r="J103" i="30"/>
  <c r="L122" i="30"/>
  <c r="H130" i="30"/>
  <c r="F9" i="30"/>
  <c r="J10" i="30"/>
  <c r="N11" i="30"/>
  <c r="F13" i="30"/>
  <c r="J14" i="30"/>
  <c r="J17" i="30"/>
  <c r="F19" i="30"/>
  <c r="L20" i="30"/>
  <c r="H40" i="30"/>
  <c r="H99" i="30"/>
  <c r="J101" i="30"/>
  <c r="L103" i="30"/>
  <c r="F106" i="30"/>
  <c r="N120" i="30"/>
  <c r="N122" i="30"/>
  <c r="J130" i="30"/>
  <c r="L148" i="30"/>
  <c r="F152" i="30"/>
  <c r="L10" i="31"/>
  <c r="L197" i="30"/>
  <c r="N14" i="31"/>
  <c r="H208" i="30"/>
  <c r="N209" i="30"/>
  <c r="J213" i="30"/>
  <c r="J215" i="30"/>
  <c r="F233" i="30"/>
  <c r="J235" i="30"/>
  <c r="J240" i="30"/>
  <c r="L256" i="30"/>
  <c r="J259" i="30"/>
  <c r="J262" i="30"/>
  <c r="J278" i="30"/>
  <c r="N10" i="31"/>
  <c r="J172" i="30"/>
  <c r="F174" i="30"/>
  <c r="L175" i="30"/>
  <c r="F186" i="30"/>
  <c r="J187" i="30"/>
  <c r="N188" i="30"/>
  <c r="F190" i="30"/>
  <c r="J191" i="30"/>
  <c r="F193" i="30"/>
  <c r="L194" i="30"/>
  <c r="H196" i="30"/>
  <c r="F218" i="30"/>
  <c r="J252" i="30"/>
  <c r="N11" i="31"/>
  <c r="J208" i="30"/>
  <c r="L213" i="30"/>
  <c r="L215" i="30"/>
  <c r="L235" i="30"/>
  <c r="L240" i="30"/>
  <c r="L259" i="30"/>
  <c r="L262" i="30"/>
  <c r="N275" i="30"/>
  <c r="F16" i="31"/>
  <c r="J169" i="30"/>
  <c r="F171" i="30"/>
  <c r="L172" i="30"/>
  <c r="H174" i="30"/>
  <c r="H186" i="30"/>
  <c r="L187" i="30"/>
  <c r="H190" i="30"/>
  <c r="L191" i="30"/>
  <c r="H193" i="30"/>
  <c r="J196" i="30"/>
  <c r="F207" i="30"/>
  <c r="L252" i="30"/>
  <c r="F273" i="30"/>
  <c r="H16" i="31"/>
  <c r="N187" i="30"/>
  <c r="F189" i="30"/>
  <c r="J190" i="30"/>
  <c r="J193" i="30"/>
  <c r="F195" i="30"/>
  <c r="L196" i="30"/>
  <c r="H207" i="30"/>
  <c r="J218" i="30"/>
  <c r="F255" i="30"/>
  <c r="L257" i="30"/>
  <c r="F283" i="30"/>
  <c r="F12" i="31"/>
  <c r="J17" i="31"/>
  <c r="F13" i="31"/>
  <c r="H142" i="30"/>
  <c r="L143" i="30"/>
  <c r="H146" i="30"/>
  <c r="L147" i="30"/>
  <c r="H149" i="30"/>
  <c r="J152" i="30"/>
  <c r="F163" i="30"/>
  <c r="J164" i="30"/>
  <c r="N165" i="30"/>
  <c r="F167" i="30"/>
  <c r="J168" i="30"/>
  <c r="J171" i="30"/>
  <c r="F251" i="30"/>
  <c r="H255" i="30"/>
  <c r="F9" i="31"/>
  <c r="L17" i="31"/>
  <c r="F38" i="30"/>
  <c r="L39" i="30"/>
  <c r="H41" i="30"/>
  <c r="H13" i="31"/>
  <c r="J146" i="30"/>
  <c r="J149" i="30"/>
  <c r="F151" i="30"/>
  <c r="L152" i="30"/>
  <c r="H163" i="30"/>
  <c r="L164" i="30"/>
  <c r="H167" i="30"/>
  <c r="L168" i="30"/>
  <c r="F170" i="30"/>
  <c r="L171" i="30"/>
  <c r="H251" i="30"/>
  <c r="L253" i="30"/>
  <c r="H9" i="31"/>
  <c r="H38" i="30"/>
  <c r="J41" i="30"/>
  <c r="F43" i="30"/>
  <c r="J13" i="31"/>
  <c r="J127" i="30"/>
  <c r="F129" i="30"/>
  <c r="L130" i="30"/>
  <c r="H141" i="30"/>
  <c r="L142" i="30"/>
  <c r="H145" i="30"/>
  <c r="L146" i="30"/>
  <c r="F148" i="30"/>
  <c r="L149" i="30"/>
  <c r="H151" i="30"/>
  <c r="J163" i="30"/>
  <c r="J9" i="31"/>
  <c r="J14" i="31"/>
  <c r="H19" i="31"/>
  <c r="F40" i="30"/>
  <c r="L41" i="30"/>
  <c r="H43" i="30"/>
  <c r="J10" i="31"/>
  <c r="J98" i="30"/>
  <c r="N99" i="30"/>
  <c r="F101" i="30"/>
  <c r="J102" i="30"/>
  <c r="J105" i="30"/>
  <c r="F107" i="30"/>
  <c r="L108" i="30"/>
  <c r="H119" i="30"/>
  <c r="L120" i="30"/>
  <c r="H123" i="30"/>
  <c r="L124" i="30"/>
  <c r="L14" i="31"/>
  <c r="J19" i="31"/>
  <c r="F19" i="31"/>
  <c r="L20" i="31"/>
  <c r="N10" i="33"/>
  <c r="F21" i="31"/>
  <c r="N14" i="33"/>
  <c r="H13" i="35"/>
  <c r="AB10" i="35"/>
  <c r="L9" i="31"/>
  <c r="H12" i="31"/>
  <c r="L13" i="31"/>
  <c r="J16" i="31"/>
  <c r="F18" i="31"/>
  <c r="L19" i="31"/>
  <c r="H21" i="31"/>
  <c r="N9" i="31"/>
  <c r="F11" i="31"/>
  <c r="J12" i="31"/>
  <c r="N13" i="31"/>
  <c r="F15" i="31"/>
  <c r="L16" i="31"/>
  <c r="H18" i="31"/>
  <c r="J21" i="31"/>
  <c r="H11" i="31"/>
  <c r="L12" i="31"/>
  <c r="H15" i="31"/>
  <c r="J18" i="31"/>
  <c r="F20" i="31"/>
  <c r="L21" i="31"/>
  <c r="N9" i="33"/>
  <c r="N11" i="33"/>
  <c r="F10" i="31"/>
  <c r="J11" i="31"/>
  <c r="N12" i="31"/>
  <c r="F14" i="31"/>
  <c r="J15" i="31"/>
  <c r="F17" i="31"/>
  <c r="L18" i="31"/>
  <c r="H20" i="31"/>
  <c r="H10" i="31"/>
  <c r="L11" i="31"/>
  <c r="H14" i="31"/>
  <c r="L15" i="31"/>
  <c r="H17" i="31"/>
  <c r="J20" i="31"/>
  <c r="AU12" i="35"/>
  <c r="AS12" i="35"/>
  <c r="AT12" i="35"/>
  <c r="AR12" i="35"/>
  <c r="V12" i="35"/>
  <c r="I33" i="35"/>
  <c r="H33" i="35"/>
  <c r="AB8" i="35"/>
  <c r="AL34" i="35"/>
  <c r="AK34" i="35"/>
  <c r="AB16" i="35"/>
  <c r="AL31" i="35"/>
  <c r="AK31" i="35"/>
  <c r="AB13" i="35"/>
  <c r="AL30" i="35"/>
  <c r="AK30" i="35"/>
  <c r="AL33" i="35"/>
  <c r="AK33" i="35"/>
  <c r="I39" i="35"/>
  <c r="H39" i="35"/>
  <c r="AL40" i="35"/>
  <c r="AK40" i="35"/>
  <c r="J20" i="36"/>
  <c r="I20" i="36"/>
  <c r="I37" i="35"/>
  <c r="H37" i="35"/>
  <c r="AB15" i="35"/>
  <c r="I32" i="35"/>
  <c r="H32" i="35"/>
  <c r="H31" i="35"/>
  <c r="I31" i="35"/>
  <c r="I36" i="35"/>
  <c r="H36" i="35"/>
  <c r="I30" i="35"/>
  <c r="H30" i="35"/>
  <c r="AL37" i="35"/>
  <c r="AK37" i="35"/>
  <c r="Q19" i="37"/>
  <c r="P19" i="37"/>
  <c r="I34" i="36"/>
  <c r="J34" i="36"/>
  <c r="J37" i="36"/>
  <c r="I37" i="36"/>
  <c r="J6" i="37"/>
  <c r="I6" i="37"/>
  <c r="Q18" i="37"/>
  <c r="P18" i="37"/>
  <c r="J40" i="36"/>
  <c r="I40" i="36"/>
  <c r="J23" i="36"/>
  <c r="I23" i="36"/>
  <c r="J43" i="36"/>
  <c r="I43" i="36"/>
  <c r="J8" i="37"/>
  <c r="I8" i="37"/>
  <c r="I40" i="35"/>
  <c r="H40" i="35"/>
  <c r="J12" i="36"/>
  <c r="I12" i="36"/>
  <c r="J26" i="36"/>
  <c r="I26" i="36"/>
  <c r="J11" i="36"/>
  <c r="I11" i="36"/>
  <c r="I34" i="35"/>
  <c r="H34" i="35"/>
  <c r="J10" i="36"/>
  <c r="I10" i="36"/>
  <c r="J9" i="36"/>
  <c r="I9" i="36"/>
  <c r="J7" i="36"/>
  <c r="I7" i="36"/>
  <c r="K7" i="39"/>
  <c r="M7" i="39"/>
  <c r="L7" i="39"/>
  <c r="I125" i="39"/>
  <c r="H125" i="39"/>
  <c r="G125" i="39"/>
  <c r="C11" i="39"/>
  <c r="M9" i="41"/>
  <c r="J9" i="41"/>
  <c r="H6" i="39"/>
  <c r="G6" i="39"/>
  <c r="T7" i="39"/>
  <c r="S7" i="39"/>
  <c r="Q7" i="39"/>
  <c r="R7" i="39"/>
  <c r="P7" i="39"/>
  <c r="O7" i="39"/>
  <c r="D11" i="39"/>
  <c r="E11" i="39"/>
  <c r="I126" i="39"/>
  <c r="H126" i="39"/>
  <c r="G126" i="39"/>
  <c r="N9" i="40"/>
  <c r="L9" i="40"/>
  <c r="R10" i="43"/>
  <c r="S10" i="43"/>
  <c r="H9" i="39"/>
  <c r="G9" i="39"/>
  <c r="F11" i="39"/>
  <c r="I9" i="39"/>
  <c r="K128" i="39"/>
  <c r="M128" i="39"/>
  <c r="L128" i="39"/>
  <c r="N6" i="40"/>
  <c r="M6" i="40"/>
  <c r="L6" i="40"/>
  <c r="M9" i="39"/>
  <c r="L9" i="39"/>
  <c r="J11" i="39"/>
  <c r="K9" i="39"/>
  <c r="Q6" i="39"/>
  <c r="R6" i="39"/>
  <c r="P6" i="39"/>
  <c r="O6" i="39"/>
  <c r="I8" i="39"/>
  <c r="H8" i="39"/>
  <c r="G8" i="39"/>
  <c r="Q9" i="39"/>
  <c r="P9" i="39"/>
  <c r="O9" i="39"/>
  <c r="T9" i="39"/>
  <c r="N11" i="39"/>
  <c r="S9" i="39"/>
  <c r="R9" i="39"/>
  <c r="H124" i="39"/>
  <c r="G124" i="39"/>
  <c r="E129" i="39"/>
  <c r="J11" i="40"/>
  <c r="I11" i="40"/>
  <c r="H11" i="40"/>
  <c r="H135" i="40"/>
  <c r="G135" i="40"/>
  <c r="T6" i="41"/>
  <c r="J7" i="42"/>
  <c r="I7" i="39"/>
  <c r="H7" i="39"/>
  <c r="G7" i="39"/>
  <c r="J129" i="39"/>
  <c r="K127" i="39"/>
  <c r="H9" i="40"/>
  <c r="M9" i="40"/>
  <c r="I9" i="40"/>
  <c r="J9" i="40"/>
  <c r="T7" i="40"/>
  <c r="AA19" i="40"/>
  <c r="M135" i="41"/>
  <c r="K135" i="41"/>
  <c r="O135" i="41"/>
  <c r="N135" i="41"/>
  <c r="L135" i="41"/>
  <c r="I139" i="45"/>
  <c r="H139" i="45"/>
  <c r="G139" i="45"/>
  <c r="I137" i="41"/>
  <c r="H137" i="41"/>
  <c r="G137" i="41"/>
  <c r="J8" i="40"/>
  <c r="M8" i="40"/>
  <c r="R12" i="40"/>
  <c r="Q12" i="40"/>
  <c r="P12" i="40"/>
  <c r="S12" i="40"/>
  <c r="T12" i="40"/>
  <c r="J10" i="41"/>
  <c r="I10" i="41"/>
  <c r="H10" i="41"/>
  <c r="J11" i="42"/>
  <c r="I11" i="42"/>
  <c r="H11" i="42"/>
  <c r="S8" i="39"/>
  <c r="R8" i="39"/>
  <c r="Q8" i="39"/>
  <c r="O8" i="39"/>
  <c r="P8" i="39"/>
  <c r="T8" i="39"/>
  <c r="T6" i="40"/>
  <c r="Q6" i="40"/>
  <c r="P6" i="40"/>
  <c r="L8" i="40"/>
  <c r="N8" i="40"/>
  <c r="J10" i="40"/>
  <c r="I10" i="40"/>
  <c r="H10" i="40"/>
  <c r="F11" i="42"/>
  <c r="M136" i="43"/>
  <c r="J146" i="43"/>
  <c r="L136" i="43"/>
  <c r="O136" i="40"/>
  <c r="N136" i="40"/>
  <c r="M136" i="40"/>
  <c r="L136" i="40"/>
  <c r="K136" i="40"/>
  <c r="N8" i="42"/>
  <c r="F8" i="43"/>
  <c r="D16" i="44"/>
  <c r="T10" i="44"/>
  <c r="S10" i="44"/>
  <c r="R10" i="44"/>
  <c r="Q10" i="44"/>
  <c r="P10" i="44"/>
  <c r="T7" i="41"/>
  <c r="AA19" i="41" s="1"/>
  <c r="Q7" i="41"/>
  <c r="P7" i="41"/>
  <c r="L9" i="41"/>
  <c r="J11" i="41"/>
  <c r="I11" i="41"/>
  <c r="H11" i="41"/>
  <c r="F6" i="42"/>
  <c r="I138" i="42"/>
  <c r="H138" i="42"/>
  <c r="G138" i="42"/>
  <c r="E16" i="44"/>
  <c r="F16" i="44" s="1"/>
  <c r="F6" i="44"/>
  <c r="M126" i="39"/>
  <c r="L126" i="39"/>
  <c r="K126" i="39"/>
  <c r="T8" i="40"/>
  <c r="Q8" i="40"/>
  <c r="P8" i="40"/>
  <c r="J12" i="40"/>
  <c r="I12" i="40"/>
  <c r="H12" i="40"/>
  <c r="J6" i="42"/>
  <c r="I6" i="42"/>
  <c r="H6" i="42"/>
  <c r="T11" i="42"/>
  <c r="S11" i="42"/>
  <c r="R11" i="42"/>
  <c r="Q11" i="42"/>
  <c r="P11" i="42"/>
  <c r="J6" i="43"/>
  <c r="I6" i="43"/>
  <c r="H6" i="43"/>
  <c r="J8" i="43"/>
  <c r="H8" i="43"/>
  <c r="I8" i="43"/>
  <c r="J14" i="43"/>
  <c r="I14" i="43"/>
  <c r="H14" i="43"/>
  <c r="G16" i="44"/>
  <c r="J6" i="44"/>
  <c r="H6" i="44"/>
  <c r="I6" i="44"/>
  <c r="L6" i="39"/>
  <c r="K6" i="39"/>
  <c r="O135" i="40"/>
  <c r="N135" i="40"/>
  <c r="M135" i="40"/>
  <c r="L135" i="40"/>
  <c r="K135" i="40"/>
  <c r="T8" i="41"/>
  <c r="Q8" i="41"/>
  <c r="P8" i="41"/>
  <c r="M10" i="41"/>
  <c r="L10" i="41"/>
  <c r="I12" i="41"/>
  <c r="J12" i="41"/>
  <c r="H12" i="41"/>
  <c r="O137" i="41"/>
  <c r="M137" i="41"/>
  <c r="N137" i="41"/>
  <c r="L137" i="41"/>
  <c r="K137" i="41"/>
  <c r="N7" i="42"/>
  <c r="M7" i="42"/>
  <c r="L7" i="42"/>
  <c r="I142" i="43"/>
  <c r="M8" i="39"/>
  <c r="L8" i="39"/>
  <c r="K8" i="39"/>
  <c r="G10" i="39"/>
  <c r="H10" i="39"/>
  <c r="I10" i="39"/>
  <c r="T9" i="40"/>
  <c r="Q9" i="40"/>
  <c r="P9" i="40"/>
  <c r="N11" i="40"/>
  <c r="M11" i="40"/>
  <c r="L11" i="40"/>
  <c r="O134" i="41"/>
  <c r="N134" i="41"/>
  <c r="M134" i="41"/>
  <c r="L134" i="41"/>
  <c r="K134" i="41"/>
  <c r="M125" i="39"/>
  <c r="L125" i="39"/>
  <c r="K125" i="39"/>
  <c r="T9" i="41"/>
  <c r="Q9" i="41"/>
  <c r="P9" i="41"/>
  <c r="M11" i="41"/>
  <c r="L11" i="41"/>
  <c r="H134" i="41"/>
  <c r="I134" i="41"/>
  <c r="G134" i="41"/>
  <c r="O138" i="42"/>
  <c r="N138" i="42"/>
  <c r="M138" i="42"/>
  <c r="L138" i="42"/>
  <c r="J6" i="40"/>
  <c r="T10" i="40"/>
  <c r="R10" i="40"/>
  <c r="AA20" i="40"/>
  <c r="S10" i="40"/>
  <c r="N12" i="40"/>
  <c r="M12" i="40"/>
  <c r="L12" i="40"/>
  <c r="O134" i="40"/>
  <c r="K134" i="40"/>
  <c r="N134" i="40"/>
  <c r="H138" i="40"/>
  <c r="G138" i="40"/>
  <c r="M12" i="41"/>
  <c r="L12" i="41"/>
  <c r="I136" i="41"/>
  <c r="H136" i="41"/>
  <c r="G136" i="41"/>
  <c r="N6" i="42"/>
  <c r="M6" i="42"/>
  <c r="L6" i="42"/>
  <c r="T7" i="42"/>
  <c r="Q7" i="42"/>
  <c r="P7" i="42"/>
  <c r="AA19" i="42"/>
  <c r="I137" i="43"/>
  <c r="M142" i="43"/>
  <c r="L142" i="43"/>
  <c r="F7" i="44"/>
  <c r="J6" i="41"/>
  <c r="T10" i="41"/>
  <c r="S10" i="41"/>
  <c r="R10" i="41"/>
  <c r="Q10" i="41"/>
  <c r="P10" i="41"/>
  <c r="AA20" i="41"/>
  <c r="F9" i="42"/>
  <c r="T10" i="42"/>
  <c r="AA20" i="42" s="1"/>
  <c r="S10" i="42"/>
  <c r="R10" i="42"/>
  <c r="Q10" i="42"/>
  <c r="P10" i="42"/>
  <c r="F9" i="43"/>
  <c r="F15" i="43"/>
  <c r="J7" i="44"/>
  <c r="I7" i="44"/>
  <c r="H7" i="44"/>
  <c r="M139" i="44"/>
  <c r="L139" i="44"/>
  <c r="D13" i="46"/>
  <c r="M10" i="39"/>
  <c r="K10" i="39"/>
  <c r="L10" i="39"/>
  <c r="I128" i="39"/>
  <c r="G128" i="39"/>
  <c r="H128" i="39"/>
  <c r="T11" i="40"/>
  <c r="S11" i="40"/>
  <c r="R11" i="40"/>
  <c r="P11" i="40"/>
  <c r="Q11" i="40"/>
  <c r="N12" i="42"/>
  <c r="M12" i="42"/>
  <c r="L12" i="42"/>
  <c r="F7" i="43"/>
  <c r="J9" i="43"/>
  <c r="I9" i="43"/>
  <c r="H9" i="43"/>
  <c r="D21" i="46"/>
  <c r="M124" i="39"/>
  <c r="L124" i="39"/>
  <c r="H137" i="40"/>
  <c r="G137" i="40"/>
  <c r="S11" i="41"/>
  <c r="R11" i="41"/>
  <c r="Q11" i="41"/>
  <c r="P11" i="41"/>
  <c r="T11" i="41"/>
  <c r="N10" i="42"/>
  <c r="I136" i="42"/>
  <c r="H136" i="42"/>
  <c r="G136" i="42"/>
  <c r="J15" i="43"/>
  <c r="H15" i="43"/>
  <c r="I15" i="43"/>
  <c r="M138" i="40"/>
  <c r="L138" i="40"/>
  <c r="K138" i="40"/>
  <c r="N138" i="40"/>
  <c r="O138" i="40"/>
  <c r="R12" i="41"/>
  <c r="Q12" i="41"/>
  <c r="P12" i="41"/>
  <c r="S12" i="41"/>
  <c r="T12" i="41"/>
  <c r="T6" i="42"/>
  <c r="S6" i="42"/>
  <c r="R6" i="42"/>
  <c r="P6" i="42"/>
  <c r="Q6" i="42"/>
  <c r="F8" i="42"/>
  <c r="F14" i="43"/>
  <c r="J7" i="43"/>
  <c r="I7" i="43"/>
  <c r="H7" i="43"/>
  <c r="I143" i="44"/>
  <c r="H143" i="44"/>
  <c r="G143" i="44"/>
  <c r="D14" i="47"/>
  <c r="O10" i="39"/>
  <c r="T10" i="39"/>
  <c r="S10" i="39"/>
  <c r="R10" i="39"/>
  <c r="Q10" i="39"/>
  <c r="P10" i="39"/>
  <c r="G136" i="40"/>
  <c r="H136" i="40"/>
  <c r="K138" i="41"/>
  <c r="O138" i="41"/>
  <c r="N138" i="41"/>
  <c r="L138" i="41"/>
  <c r="M138" i="41"/>
  <c r="T12" i="42"/>
  <c r="R12" i="42"/>
  <c r="P12" i="42"/>
  <c r="Q12" i="42"/>
  <c r="S12" i="42"/>
  <c r="I136" i="43"/>
  <c r="O137" i="40"/>
  <c r="N137" i="40"/>
  <c r="M137" i="40"/>
  <c r="K137" i="40"/>
  <c r="L137" i="40"/>
  <c r="I135" i="41"/>
  <c r="G135" i="41"/>
  <c r="H135" i="41"/>
  <c r="I137" i="42"/>
  <c r="G137" i="42"/>
  <c r="H137" i="42"/>
  <c r="F10" i="43"/>
  <c r="I140" i="43"/>
  <c r="D15" i="48"/>
  <c r="C16" i="44"/>
  <c r="T8" i="44"/>
  <c r="R8" i="44"/>
  <c r="Q8" i="44"/>
  <c r="S8" i="44"/>
  <c r="P8" i="44"/>
  <c r="N10" i="44"/>
  <c r="M10" i="44"/>
  <c r="L10" i="44"/>
  <c r="J12" i="44"/>
  <c r="I12" i="44"/>
  <c r="H12" i="44"/>
  <c r="F13" i="44"/>
  <c r="I138" i="44"/>
  <c r="H138" i="44"/>
  <c r="G138" i="44"/>
  <c r="T6" i="45"/>
  <c r="O16" i="45"/>
  <c r="S6" i="45"/>
  <c r="R6" i="45"/>
  <c r="Q6" i="45"/>
  <c r="P6" i="45"/>
  <c r="N8" i="45"/>
  <c r="M8" i="45"/>
  <c r="L8" i="45"/>
  <c r="J10" i="45"/>
  <c r="I10" i="45"/>
  <c r="H10" i="45"/>
  <c r="F11" i="45"/>
  <c r="T14" i="45"/>
  <c r="S14" i="45"/>
  <c r="R14" i="45"/>
  <c r="Q14" i="45"/>
  <c r="P14" i="45"/>
  <c r="T9" i="44"/>
  <c r="S9" i="44"/>
  <c r="R9" i="44"/>
  <c r="P9" i="44"/>
  <c r="Q9" i="44"/>
  <c r="N11" i="44"/>
  <c r="L11" i="44"/>
  <c r="M11" i="44"/>
  <c r="J13" i="44"/>
  <c r="I13" i="44"/>
  <c r="H13" i="44"/>
  <c r="F14" i="44"/>
  <c r="M144" i="44"/>
  <c r="L144" i="44"/>
  <c r="T7" i="45"/>
  <c r="S7" i="45"/>
  <c r="R7" i="45"/>
  <c r="Q7" i="45"/>
  <c r="P7" i="45"/>
  <c r="N9" i="45"/>
  <c r="M9" i="45"/>
  <c r="L9" i="45"/>
  <c r="J11" i="45"/>
  <c r="I11" i="45"/>
  <c r="H11" i="45"/>
  <c r="F12" i="45"/>
  <c r="T15" i="45"/>
  <c r="S15" i="45"/>
  <c r="R15" i="45"/>
  <c r="Q15" i="45"/>
  <c r="P15" i="45"/>
  <c r="I144" i="45"/>
  <c r="H144" i="45"/>
  <c r="G144" i="45"/>
  <c r="L137" i="43"/>
  <c r="M137" i="43"/>
  <c r="I137" i="44"/>
  <c r="H137" i="44"/>
  <c r="G137" i="44"/>
  <c r="D14" i="46"/>
  <c r="D15" i="47"/>
  <c r="D8" i="48"/>
  <c r="D16" i="48"/>
  <c r="N12" i="44"/>
  <c r="M12" i="44"/>
  <c r="L12" i="44"/>
  <c r="J14" i="44"/>
  <c r="I14" i="44"/>
  <c r="H14" i="44"/>
  <c r="F15" i="44"/>
  <c r="D146" i="44"/>
  <c r="M138" i="44"/>
  <c r="L138" i="44"/>
  <c r="I142" i="44"/>
  <c r="H142" i="44"/>
  <c r="K142" i="44" s="1"/>
  <c r="G142" i="44"/>
  <c r="C16" i="45"/>
  <c r="T8" i="45"/>
  <c r="S8" i="45"/>
  <c r="R8" i="45"/>
  <c r="Q8" i="45"/>
  <c r="P8" i="45"/>
  <c r="N10" i="45"/>
  <c r="M10" i="45"/>
  <c r="L10" i="45"/>
  <c r="J12" i="45"/>
  <c r="I12" i="45"/>
  <c r="H12" i="45"/>
  <c r="F13" i="45"/>
  <c r="I138" i="45"/>
  <c r="H138" i="45"/>
  <c r="K138" i="45" s="1"/>
  <c r="G138" i="45"/>
  <c r="E146" i="44"/>
  <c r="O143" i="44"/>
  <c r="N143" i="44"/>
  <c r="M143" i="44"/>
  <c r="L143" i="44"/>
  <c r="D16" i="45"/>
  <c r="I143" i="45"/>
  <c r="H143" i="45"/>
  <c r="G143" i="45"/>
  <c r="D15" i="46"/>
  <c r="D8" i="47"/>
  <c r="D16" i="47"/>
  <c r="D9" i="48"/>
  <c r="D17" i="48"/>
  <c r="F8" i="44"/>
  <c r="T11" i="44"/>
  <c r="S11" i="44"/>
  <c r="R11" i="44"/>
  <c r="Q11" i="44"/>
  <c r="P11" i="44"/>
  <c r="N13" i="44"/>
  <c r="M13" i="44"/>
  <c r="L13" i="44"/>
  <c r="J15" i="44"/>
  <c r="I15" i="44"/>
  <c r="H15" i="44"/>
  <c r="I136" i="44"/>
  <c r="F146" i="44"/>
  <c r="H136" i="44"/>
  <c r="K136" i="44" s="1"/>
  <c r="G136" i="44"/>
  <c r="E16" i="45"/>
  <c r="F16" i="45" s="1"/>
  <c r="F6" i="45"/>
  <c r="T9" i="45"/>
  <c r="S9" i="45"/>
  <c r="R9" i="45"/>
  <c r="Q9" i="45"/>
  <c r="P9" i="45"/>
  <c r="N11" i="45"/>
  <c r="M11" i="45"/>
  <c r="L11" i="45"/>
  <c r="J13" i="45"/>
  <c r="I13" i="45"/>
  <c r="H13" i="45"/>
  <c r="F14" i="45"/>
  <c r="O137" i="42"/>
  <c r="N137" i="42"/>
  <c r="M137" i="42"/>
  <c r="L137" i="42"/>
  <c r="O141" i="43"/>
  <c r="N141" i="43"/>
  <c r="M137" i="44"/>
  <c r="L137" i="44"/>
  <c r="I141" i="44"/>
  <c r="H141" i="44"/>
  <c r="G141" i="44"/>
  <c r="C146" i="45"/>
  <c r="I137" i="45"/>
  <c r="H137" i="45"/>
  <c r="K137" i="45" s="1"/>
  <c r="G137" i="45"/>
  <c r="D8" i="46"/>
  <c r="D16" i="46"/>
  <c r="D9" i="47"/>
  <c r="D17" i="47"/>
  <c r="D10" i="48"/>
  <c r="D18" i="48"/>
  <c r="J10" i="43"/>
  <c r="I10" i="43"/>
  <c r="H10" i="43"/>
  <c r="F11" i="43"/>
  <c r="K16" i="44"/>
  <c r="N6" i="44"/>
  <c r="M6" i="44"/>
  <c r="L6" i="44"/>
  <c r="J8" i="44"/>
  <c r="I8" i="44"/>
  <c r="H8" i="44"/>
  <c r="F9" i="44"/>
  <c r="T12" i="44"/>
  <c r="S12" i="44"/>
  <c r="R12" i="44"/>
  <c r="Q12" i="44"/>
  <c r="P12" i="44"/>
  <c r="N14" i="44"/>
  <c r="M14" i="44"/>
  <c r="L14" i="44"/>
  <c r="O142" i="44"/>
  <c r="N142" i="44"/>
  <c r="M142" i="44"/>
  <c r="L142" i="44"/>
  <c r="G16" i="45"/>
  <c r="J6" i="45"/>
  <c r="I6" i="45"/>
  <c r="H6" i="45"/>
  <c r="F7" i="45"/>
  <c r="T10" i="45"/>
  <c r="S10" i="45"/>
  <c r="R10" i="45"/>
  <c r="Q10" i="45"/>
  <c r="P10" i="45"/>
  <c r="N12" i="45"/>
  <c r="M12" i="45"/>
  <c r="L12" i="45"/>
  <c r="J14" i="45"/>
  <c r="I14" i="45"/>
  <c r="H14" i="45"/>
  <c r="F15" i="45"/>
  <c r="D146" i="45"/>
  <c r="I142" i="45"/>
  <c r="H142" i="45"/>
  <c r="K142" i="45" s="1"/>
  <c r="G142" i="45"/>
  <c r="N136" i="41"/>
  <c r="L136" i="41"/>
  <c r="O136" i="41"/>
  <c r="M136" i="41"/>
  <c r="K136" i="41"/>
  <c r="I135" i="42"/>
  <c r="H135" i="42"/>
  <c r="G135" i="42"/>
  <c r="E146" i="45"/>
  <c r="D9" i="46"/>
  <c r="D17" i="46"/>
  <c r="D10" i="47"/>
  <c r="D18" i="47"/>
  <c r="D11" i="48"/>
  <c r="D19" i="48"/>
  <c r="F12" i="42"/>
  <c r="O136" i="42"/>
  <c r="N136" i="42"/>
  <c r="M136" i="42"/>
  <c r="L136" i="42"/>
  <c r="M140" i="43"/>
  <c r="L140" i="43"/>
  <c r="N7" i="44"/>
  <c r="M7" i="44"/>
  <c r="L7" i="44"/>
  <c r="J9" i="44"/>
  <c r="I9" i="44"/>
  <c r="H9" i="44"/>
  <c r="F10" i="44"/>
  <c r="T13" i="44"/>
  <c r="S13" i="44"/>
  <c r="R13" i="44"/>
  <c r="Q13" i="44"/>
  <c r="P13" i="44"/>
  <c r="N15" i="44"/>
  <c r="M15" i="44"/>
  <c r="L15" i="44"/>
  <c r="M136" i="44"/>
  <c r="J146" i="44"/>
  <c r="L136" i="44"/>
  <c r="I140" i="44"/>
  <c r="H140" i="44"/>
  <c r="G140" i="44"/>
  <c r="J7" i="45"/>
  <c r="I7" i="45"/>
  <c r="H7" i="45"/>
  <c r="F8" i="45"/>
  <c r="T11" i="45"/>
  <c r="S11" i="45"/>
  <c r="R11" i="45"/>
  <c r="Q11" i="45"/>
  <c r="P11" i="45"/>
  <c r="N13" i="45"/>
  <c r="M13" i="45"/>
  <c r="L13" i="45"/>
  <c r="J15" i="45"/>
  <c r="I15" i="45"/>
  <c r="H15" i="45"/>
  <c r="I136" i="45"/>
  <c r="F146" i="45"/>
  <c r="H136" i="45"/>
  <c r="K136" i="45" s="1"/>
  <c r="G136" i="45"/>
  <c r="N145" i="43"/>
  <c r="O145" i="43"/>
  <c r="M141" i="44"/>
  <c r="L141" i="44"/>
  <c r="I145" i="44"/>
  <c r="H145" i="44"/>
  <c r="G145" i="44"/>
  <c r="I141" i="45"/>
  <c r="H141" i="45"/>
  <c r="G141" i="45"/>
  <c r="D10" i="46"/>
  <c r="D18" i="46"/>
  <c r="D11" i="47"/>
  <c r="D19" i="47"/>
  <c r="D12" i="48"/>
  <c r="D20" i="48"/>
  <c r="J12" i="42"/>
  <c r="I12" i="42"/>
  <c r="H12" i="42"/>
  <c r="I134" i="42"/>
  <c r="H134" i="42"/>
  <c r="G134" i="42"/>
  <c r="R6" i="44"/>
  <c r="Q6" i="44"/>
  <c r="P6" i="44"/>
  <c r="O16" i="44"/>
  <c r="S6" i="44"/>
  <c r="T6" i="44"/>
  <c r="N8" i="44"/>
  <c r="M8" i="44"/>
  <c r="L8" i="44"/>
  <c r="J10" i="44"/>
  <c r="I10" i="44"/>
  <c r="H10" i="44"/>
  <c r="F11" i="44"/>
  <c r="R14" i="44"/>
  <c r="Q14" i="44"/>
  <c r="P14" i="44"/>
  <c r="S14" i="44"/>
  <c r="T14" i="44"/>
  <c r="N6" i="45"/>
  <c r="M6" i="45"/>
  <c r="L6" i="45"/>
  <c r="K16" i="45"/>
  <c r="J8" i="45"/>
  <c r="I8" i="45"/>
  <c r="H8" i="45"/>
  <c r="F9" i="45"/>
  <c r="R12" i="45"/>
  <c r="Q12" i="45"/>
  <c r="P12" i="45"/>
  <c r="S12" i="45"/>
  <c r="T12" i="45"/>
  <c r="N14" i="45"/>
  <c r="M14" i="45"/>
  <c r="L14" i="45"/>
  <c r="L135" i="42"/>
  <c r="O135" i="42"/>
  <c r="N135" i="42"/>
  <c r="M135" i="42"/>
  <c r="D16" i="43"/>
  <c r="H139" i="44"/>
  <c r="K139" i="44" s="1"/>
  <c r="G139" i="44"/>
  <c r="I139" i="44"/>
  <c r="D11" i="46"/>
  <c r="D19" i="46"/>
  <c r="D12" i="47"/>
  <c r="D20" i="47"/>
  <c r="D13" i="48"/>
  <c r="D21" i="48"/>
  <c r="L11" i="42"/>
  <c r="N11" i="42"/>
  <c r="M11" i="42"/>
  <c r="F6" i="43"/>
  <c r="P7" i="44"/>
  <c r="T7" i="44"/>
  <c r="Q7" i="44"/>
  <c r="S7" i="44"/>
  <c r="R7" i="44"/>
  <c r="L9" i="44"/>
  <c r="M9" i="44"/>
  <c r="N9" i="44"/>
  <c r="H11" i="44"/>
  <c r="I11" i="44"/>
  <c r="J11" i="44"/>
  <c r="F12" i="44"/>
  <c r="P15" i="44"/>
  <c r="T15" i="44"/>
  <c r="S15" i="44"/>
  <c r="Q15" i="44"/>
  <c r="R15" i="44"/>
  <c r="L140" i="44"/>
  <c r="M140" i="44"/>
  <c r="G144" i="44"/>
  <c r="H144" i="44"/>
  <c r="I144" i="44"/>
  <c r="L7" i="45"/>
  <c r="M7" i="45"/>
  <c r="N7" i="45"/>
  <c r="H9" i="45"/>
  <c r="I9" i="45"/>
  <c r="J9" i="45"/>
  <c r="F10" i="45"/>
  <c r="P13" i="45"/>
  <c r="T13" i="45"/>
  <c r="S13" i="45"/>
  <c r="Q13" i="45"/>
  <c r="R13" i="45"/>
  <c r="L15" i="45"/>
  <c r="M15" i="45"/>
  <c r="N15" i="45"/>
  <c r="G140" i="45"/>
  <c r="H140" i="45"/>
  <c r="K140" i="45" s="1"/>
  <c r="I140" i="45"/>
  <c r="I138" i="41"/>
  <c r="H138" i="41"/>
  <c r="G138" i="41"/>
  <c r="M145" i="44"/>
  <c r="L145" i="44"/>
  <c r="I145" i="45"/>
  <c r="G145" i="45"/>
  <c r="H145" i="45"/>
  <c r="K145" i="45" s="1"/>
  <c r="D12" i="46"/>
  <c r="D20" i="46"/>
  <c r="D13" i="47"/>
  <c r="D21" i="47"/>
  <c r="D14" i="48"/>
  <c r="J6" i="2"/>
  <c r="U6" i="5"/>
  <c r="K6" i="2"/>
  <c r="S6" i="5"/>
  <c r="J31" i="2"/>
  <c r="J6" i="3"/>
  <c r="L6" i="2"/>
  <c r="K31" i="2"/>
  <c r="K6" i="3"/>
  <c r="L31" i="2"/>
  <c r="L6" i="3"/>
  <c r="J79" i="3"/>
  <c r="Q6" i="6"/>
  <c r="R6" i="6"/>
  <c r="S6" i="6"/>
  <c r="T6" i="5"/>
  <c r="J152" i="3"/>
  <c r="K152" i="3"/>
  <c r="V6" i="5"/>
  <c r="I6" i="6"/>
  <c r="V5" i="12"/>
  <c r="U5" i="12"/>
  <c r="S5" i="12"/>
  <c r="U6" i="13"/>
  <c r="V6" i="13"/>
  <c r="W6" i="13"/>
  <c r="T9" i="14"/>
  <c r="I5" i="12"/>
  <c r="J5" i="12"/>
  <c r="L5" i="12"/>
  <c r="J6" i="13"/>
  <c r="K6" i="13"/>
  <c r="I7" i="15"/>
  <c r="J7" i="15"/>
  <c r="K7" i="15"/>
  <c r="L7" i="15"/>
  <c r="M7" i="15"/>
  <c r="W7" i="15"/>
  <c r="X7" i="15"/>
  <c r="K7" i="17"/>
  <c r="I7" i="16"/>
  <c r="I7" i="17"/>
  <c r="J7" i="16"/>
  <c r="J7" i="17"/>
  <c r="K7" i="16"/>
  <c r="U7" i="16"/>
  <c r="X6" i="18"/>
  <c r="I6" i="18"/>
  <c r="Y6" i="18"/>
  <c r="J6" i="18"/>
  <c r="Q6" i="18"/>
  <c r="U7" i="17"/>
  <c r="R6" i="18"/>
  <c r="W7" i="17"/>
  <c r="U7" i="19"/>
  <c r="X7" i="19"/>
  <c r="J7" i="19"/>
  <c r="H7" i="19"/>
  <c r="I7" i="19"/>
  <c r="N7" i="19"/>
  <c r="R7" i="19"/>
  <c r="H8" i="21"/>
  <c r="I8" i="21"/>
  <c r="Q8" i="21"/>
  <c r="R8" i="21"/>
  <c r="W7" i="22"/>
  <c r="X7" i="22"/>
  <c r="I6" i="26"/>
  <c r="J6" i="26"/>
  <c r="K6" i="26"/>
  <c r="I6" i="27"/>
  <c r="J6" i="27"/>
  <c r="K6" i="27"/>
  <c r="J8" i="30"/>
  <c r="I6" i="28"/>
  <c r="J6" i="28"/>
  <c r="K6" i="28"/>
  <c r="F52" i="30"/>
  <c r="N74" i="30"/>
  <c r="D52" i="30"/>
  <c r="H52" i="30"/>
  <c r="J52" i="30"/>
  <c r="L52" i="30"/>
  <c r="N52" i="30"/>
  <c r="J118" i="30"/>
  <c r="H74" i="30"/>
  <c r="N118" i="30"/>
  <c r="N140" i="30"/>
  <c r="L250" i="30"/>
  <c r="H8" i="31"/>
  <c r="J8" i="31"/>
  <c r="H30" i="31"/>
  <c r="J30" i="31"/>
  <c r="L30" i="31"/>
  <c r="H228" i="30"/>
  <c r="F272" i="30"/>
  <c r="F250" i="30"/>
  <c r="H272" i="30"/>
  <c r="N30" i="33"/>
  <c r="M29" i="31"/>
  <c r="F30" i="31"/>
  <c r="AJ7" i="35"/>
  <c r="AL7" i="35"/>
  <c r="AK7" i="35"/>
  <c r="N7" i="35"/>
  <c r="N8" i="31"/>
  <c r="N8" i="33"/>
  <c r="V29" i="35"/>
  <c r="Q5" i="36"/>
  <c r="P5" i="36"/>
  <c r="V7" i="35"/>
  <c r="AU7" i="35"/>
  <c r="AR7" i="35"/>
  <c r="H7" i="35"/>
  <c r="AS7" i="35"/>
  <c r="AT7" i="35"/>
  <c r="AB7" i="35"/>
  <c r="AV7" i="35"/>
  <c r="O123" i="39"/>
  <c r="N123" i="39"/>
  <c r="P5" i="37"/>
  <c r="Q5" i="37"/>
  <c r="AK29" i="35"/>
  <c r="I5" i="36"/>
  <c r="AL29" i="35"/>
  <c r="J5" i="36"/>
  <c r="G5" i="39"/>
  <c r="H5" i="39"/>
  <c r="I5" i="37"/>
  <c r="J5" i="37"/>
  <c r="L5" i="39"/>
  <c r="T5" i="39"/>
  <c r="S5" i="39"/>
  <c r="Q5" i="39"/>
  <c r="O5" i="39"/>
  <c r="N5" i="43"/>
  <c r="R5" i="41"/>
  <c r="S5" i="41"/>
  <c r="T5" i="43"/>
  <c r="S5" i="43"/>
  <c r="R5" i="43"/>
  <c r="Q5" i="43"/>
  <c r="P5" i="43"/>
  <c r="F5" i="40"/>
  <c r="O135" i="43"/>
  <c r="N135" i="43"/>
  <c r="F5" i="41"/>
  <c r="H5" i="40"/>
  <c r="G133" i="40"/>
  <c r="H5" i="41"/>
  <c r="J5" i="41"/>
  <c r="I133" i="41"/>
  <c r="J5" i="42"/>
  <c r="K133" i="42"/>
  <c r="L5" i="40"/>
  <c r="L133" i="42"/>
  <c r="H123" i="39"/>
  <c r="N5" i="40"/>
  <c r="L133" i="40"/>
  <c r="M5" i="41"/>
  <c r="L133" i="41"/>
  <c r="M5" i="42"/>
  <c r="O133" i="42"/>
  <c r="J5" i="44"/>
  <c r="H5" i="44"/>
  <c r="M133" i="40"/>
  <c r="N5" i="41"/>
  <c r="M133" i="41"/>
  <c r="N5" i="42"/>
  <c r="I5" i="44"/>
  <c r="O135" i="45"/>
  <c r="N135" i="45"/>
  <c r="M135" i="45"/>
  <c r="L135" i="45"/>
  <c r="K135" i="45"/>
  <c r="T5" i="42"/>
  <c r="R5" i="42"/>
  <c r="Q5" i="44"/>
  <c r="P5" i="44"/>
  <c r="N5" i="44"/>
  <c r="M5" i="44"/>
  <c r="L5" i="44"/>
  <c r="O135" i="44"/>
  <c r="H135" i="43"/>
  <c r="H5" i="45"/>
  <c r="I135" i="43"/>
  <c r="I5" i="45"/>
  <c r="J5" i="45"/>
  <c r="L135" i="43"/>
  <c r="L5" i="45"/>
  <c r="M135" i="43"/>
  <c r="F5" i="43"/>
  <c r="R5" i="44"/>
  <c r="U19" i="12"/>
  <c r="U49" i="12"/>
  <c r="U20" i="12"/>
  <c r="D146" i="13"/>
  <c r="Q23" i="14"/>
  <c r="U15" i="12"/>
  <c r="U45" i="12"/>
  <c r="U16" i="12"/>
  <c r="U10" i="12"/>
  <c r="C34" i="13"/>
  <c r="D34" i="13"/>
  <c r="E194" i="3"/>
  <c r="E18" i="2"/>
  <c r="U56" i="12"/>
  <c r="U53" i="12"/>
  <c r="U41" i="12"/>
  <c r="U13" i="12"/>
  <c r="F17" i="2"/>
  <c r="U52" i="12"/>
  <c r="U8" i="12"/>
  <c r="U37" i="12"/>
  <c r="C48" i="13"/>
  <c r="Q20" i="13"/>
  <c r="C54" i="12"/>
  <c r="U55" i="12"/>
  <c r="U50" i="12"/>
  <c r="U33" i="12"/>
  <c r="D160" i="13"/>
  <c r="G17" i="2"/>
  <c r="F18" i="2"/>
  <c r="U12" i="12"/>
  <c r="U46" i="12"/>
  <c r="U29" i="12"/>
  <c r="C160" i="13"/>
  <c r="C104" i="13"/>
  <c r="E53" i="12"/>
  <c r="C65" i="14"/>
  <c r="E54" i="12"/>
  <c r="O23" i="14"/>
  <c r="C23" i="14"/>
  <c r="F104" i="13"/>
  <c r="G105" i="15"/>
  <c r="G34" i="13"/>
  <c r="F132" i="13"/>
  <c r="C35" i="15"/>
  <c r="C149" i="16"/>
  <c r="E121" i="16"/>
  <c r="F93" i="17"/>
  <c r="F63" i="17"/>
  <c r="G9" i="16"/>
  <c r="E149" i="16"/>
  <c r="F78" i="18"/>
  <c r="F160" i="18"/>
  <c r="F76" i="18"/>
  <c r="V118" i="18"/>
  <c r="V148" i="18"/>
  <c r="U36" i="18"/>
  <c r="V36" i="18"/>
  <c r="S21" i="17"/>
  <c r="S22" i="18"/>
  <c r="D147" i="17"/>
  <c r="M120" i="18"/>
  <c r="T20" i="18"/>
  <c r="P23" i="14"/>
  <c r="D91" i="15"/>
  <c r="F49" i="15"/>
  <c r="E93" i="16"/>
  <c r="G93" i="16"/>
  <c r="F37" i="17"/>
  <c r="F9" i="17"/>
  <c r="G161" i="16"/>
  <c r="G149" i="17"/>
  <c r="F9" i="16"/>
  <c r="F37" i="16"/>
  <c r="P9" i="16"/>
  <c r="F134" i="18"/>
  <c r="V92" i="18"/>
  <c r="D65" i="17"/>
  <c r="G20" i="18"/>
  <c r="Q21" i="17"/>
  <c r="K104" i="18"/>
  <c r="L104" i="18"/>
  <c r="D48" i="18"/>
  <c r="E121" i="17"/>
  <c r="E105" i="17"/>
  <c r="O160" i="18"/>
  <c r="O76" i="18"/>
  <c r="F55" i="12"/>
  <c r="C149" i="14"/>
  <c r="C107" i="14"/>
  <c r="F54" i="12"/>
  <c r="E118" i="13"/>
  <c r="F48" i="13"/>
  <c r="F76" i="13"/>
  <c r="F91" i="15"/>
  <c r="D93" i="16"/>
  <c r="D147" i="16"/>
  <c r="F93" i="16"/>
  <c r="F21" i="17"/>
  <c r="G135" i="16"/>
  <c r="G147" i="17"/>
  <c r="D65" i="16"/>
  <c r="D49" i="16"/>
  <c r="G107" i="16"/>
  <c r="E63" i="16"/>
  <c r="G105" i="16"/>
  <c r="G21" i="16"/>
  <c r="V132" i="18"/>
  <c r="C91" i="17"/>
  <c r="F20" i="18"/>
  <c r="E65" i="17"/>
  <c r="O21" i="17"/>
  <c r="K78" i="18"/>
  <c r="K160" i="18"/>
  <c r="K76" i="18"/>
  <c r="L78" i="18"/>
  <c r="L160" i="18"/>
  <c r="L76" i="18"/>
  <c r="T48" i="18"/>
  <c r="U57" i="12"/>
  <c r="D118" i="13"/>
  <c r="G132" i="13"/>
  <c r="D63" i="15"/>
  <c r="D49" i="15"/>
  <c r="E49" i="15"/>
  <c r="C161" i="15"/>
  <c r="S21" i="15"/>
  <c r="F63" i="15"/>
  <c r="C147" i="16"/>
  <c r="D121" i="16"/>
  <c r="F161" i="16"/>
  <c r="G51" i="16"/>
  <c r="G121" i="17"/>
  <c r="G91" i="17"/>
  <c r="S21" i="16"/>
  <c r="E21" i="16"/>
  <c r="D133" i="16"/>
  <c r="V106" i="18"/>
  <c r="O48" i="18"/>
  <c r="V20" i="18"/>
  <c r="K134" i="18"/>
  <c r="K50" i="18"/>
  <c r="G36" i="18"/>
  <c r="L134" i="18"/>
  <c r="L50" i="18"/>
  <c r="M160" i="18"/>
  <c r="M76" i="18"/>
  <c r="N134" i="18"/>
  <c r="N50" i="18"/>
  <c r="O132" i="18"/>
  <c r="E20" i="18"/>
  <c r="U42" i="12"/>
  <c r="E132" i="13"/>
  <c r="F62" i="13"/>
  <c r="G160" i="13"/>
  <c r="E147" i="15"/>
  <c r="C121" i="16"/>
  <c r="F133" i="17"/>
  <c r="C107" i="16"/>
  <c r="G65" i="17"/>
  <c r="D107" i="16"/>
  <c r="D119" i="16"/>
  <c r="D37" i="16"/>
  <c r="G132" i="18"/>
  <c r="D91" i="17"/>
  <c r="E23" i="17"/>
  <c r="U34" i="12"/>
  <c r="C132" i="13"/>
  <c r="G119" i="15"/>
  <c r="F146" i="13"/>
  <c r="G35" i="15"/>
  <c r="E21" i="15"/>
  <c r="E160" i="13"/>
  <c r="D105" i="15"/>
  <c r="F161" i="15"/>
  <c r="Q9" i="16"/>
  <c r="C51" i="16"/>
  <c r="E161" i="16"/>
  <c r="S9" i="16"/>
  <c r="E51" i="16"/>
  <c r="F51" i="16"/>
  <c r="F105" i="17"/>
  <c r="F107" i="17"/>
  <c r="O21" i="16"/>
  <c r="G119" i="17"/>
  <c r="C23" i="16"/>
  <c r="E9" i="16"/>
  <c r="F107" i="16"/>
  <c r="G65" i="16"/>
  <c r="D149" i="16"/>
  <c r="E105" i="16"/>
  <c r="F90" i="18"/>
  <c r="G104" i="18"/>
  <c r="G106" i="18"/>
  <c r="D107" i="17"/>
  <c r="E91" i="17"/>
  <c r="T22" i="18"/>
  <c r="N132" i="18"/>
  <c r="N78" i="18"/>
  <c r="E48" i="18"/>
  <c r="O104" i="18"/>
  <c r="U25" i="12"/>
  <c r="C93" i="14"/>
  <c r="G48" i="13"/>
  <c r="G146" i="13"/>
  <c r="G77" i="15"/>
  <c r="E76" i="13"/>
  <c r="C77" i="15"/>
  <c r="D77" i="15"/>
  <c r="C133" i="15"/>
  <c r="C91" i="15"/>
  <c r="D147" i="15"/>
  <c r="E35" i="15"/>
  <c r="E105" i="15"/>
  <c r="R9" i="16"/>
  <c r="D51" i="16"/>
  <c r="E135" i="16"/>
  <c r="G119" i="16"/>
  <c r="F161" i="17"/>
  <c r="U17" i="12"/>
  <c r="F53" i="12"/>
  <c r="F57" i="12" s="1"/>
  <c r="C51" i="14"/>
  <c r="O20" i="13"/>
  <c r="E48" i="13"/>
  <c r="C63" i="15"/>
  <c r="F105" i="15"/>
  <c r="T21" i="15"/>
  <c r="D161" i="16"/>
  <c r="E119" i="16"/>
  <c r="F119" i="16"/>
  <c r="F135" i="17"/>
  <c r="F49" i="17"/>
  <c r="G63" i="17"/>
  <c r="C65" i="16"/>
  <c r="D91" i="16"/>
  <c r="R21" i="16"/>
  <c r="G23" i="16"/>
  <c r="E35" i="17"/>
  <c r="F146" i="18"/>
  <c r="V78" i="18"/>
  <c r="M48" i="18"/>
  <c r="G134" i="18"/>
  <c r="E107" i="17"/>
  <c r="K34" i="18"/>
  <c r="E49" i="17"/>
  <c r="K106" i="18"/>
  <c r="P21" i="17"/>
  <c r="C121" i="17"/>
  <c r="L106" i="18"/>
  <c r="M106" i="18"/>
  <c r="M78" i="18"/>
  <c r="C63" i="17"/>
  <c r="U22" i="18"/>
  <c r="C133" i="17"/>
  <c r="C118" i="13"/>
  <c r="C135" i="14"/>
  <c r="F160" i="13"/>
  <c r="G49" i="15"/>
  <c r="E63" i="15"/>
  <c r="G90" i="13"/>
  <c r="G20" i="13"/>
  <c r="F34" i="13"/>
  <c r="D119" i="15"/>
  <c r="C161" i="16"/>
  <c r="D135" i="16"/>
  <c r="F23" i="17"/>
  <c r="G77" i="16"/>
  <c r="G37" i="17"/>
  <c r="G9" i="17"/>
  <c r="E65" i="16"/>
  <c r="F56" i="12"/>
  <c r="D104" i="13"/>
  <c r="E55" i="12"/>
  <c r="C37" i="14"/>
  <c r="G62" i="13"/>
  <c r="G133" i="15"/>
  <c r="E90" i="13"/>
  <c r="E20" i="13"/>
  <c r="G118" i="13"/>
  <c r="C105" i="15"/>
  <c r="F35" i="15"/>
  <c r="C135" i="16"/>
  <c r="E133" i="16"/>
  <c r="G21" i="17"/>
  <c r="E23" i="16"/>
  <c r="F23" i="16"/>
  <c r="C37" i="16"/>
  <c r="D63" i="16"/>
  <c r="F79" i="16"/>
  <c r="O9" i="16"/>
  <c r="G37" i="16"/>
  <c r="F92" i="18"/>
  <c r="V134" i="18"/>
  <c r="M22" i="18"/>
  <c r="K146" i="18"/>
  <c r="C105" i="17"/>
  <c r="M62" i="18"/>
  <c r="O8" i="18"/>
  <c r="G50" i="18"/>
  <c r="O118" i="18"/>
  <c r="E62" i="13"/>
  <c r="E161" i="15"/>
  <c r="E119" i="15"/>
  <c r="F119" i="15"/>
  <c r="C77" i="16"/>
  <c r="G133" i="16"/>
  <c r="F77" i="16"/>
  <c r="F149" i="17"/>
  <c r="G147" i="16"/>
  <c r="F135" i="16"/>
  <c r="C49" i="16"/>
  <c r="G91" i="16"/>
  <c r="D21" i="16"/>
  <c r="C133" i="16"/>
  <c r="C93" i="16"/>
  <c r="F148" i="18"/>
  <c r="G90" i="18"/>
  <c r="E133" i="17"/>
  <c r="K120" i="18"/>
  <c r="K118" i="18"/>
  <c r="C147" i="17"/>
  <c r="L118" i="18"/>
  <c r="N118" i="18"/>
  <c r="O92" i="18"/>
  <c r="F22" i="18"/>
  <c r="F48" i="18"/>
  <c r="E37" i="17"/>
  <c r="G91" i="15"/>
  <c r="E146" i="13"/>
  <c r="G21" i="15"/>
  <c r="C49" i="15"/>
  <c r="G104" i="13"/>
  <c r="E34" i="13"/>
  <c r="D77" i="16"/>
  <c r="F133" i="16"/>
  <c r="E77" i="16"/>
  <c r="F147" i="17"/>
  <c r="F77" i="17"/>
  <c r="G121" i="16"/>
  <c r="G133" i="17"/>
  <c r="G35" i="16"/>
  <c r="F91" i="16"/>
  <c r="G51" i="17"/>
  <c r="D105" i="16"/>
  <c r="F21" i="16"/>
  <c r="V90" i="18"/>
  <c r="G64" i="18"/>
  <c r="E149" i="17"/>
  <c r="D50" i="18"/>
  <c r="K92" i="18"/>
  <c r="L92" i="18"/>
  <c r="M118" i="18"/>
  <c r="C121" i="14"/>
  <c r="C146" i="13"/>
  <c r="G161" i="15"/>
  <c r="C21" i="15"/>
  <c r="F21" i="15"/>
  <c r="Q21" i="15"/>
  <c r="D161" i="15"/>
  <c r="F121" i="17"/>
  <c r="F91" i="17"/>
  <c r="F51" i="17"/>
  <c r="F35" i="16"/>
  <c r="G105" i="17"/>
  <c r="G107" i="17"/>
  <c r="C91" i="16"/>
  <c r="G49" i="16"/>
  <c r="G77" i="17"/>
  <c r="E37" i="16"/>
  <c r="G149" i="16"/>
  <c r="V64" i="18"/>
  <c r="Q25" i="18"/>
  <c r="G62" i="18"/>
  <c r="M34" i="18"/>
  <c r="M92" i="18"/>
  <c r="S20" i="18"/>
  <c r="N62" i="18"/>
  <c r="O148" i="18"/>
  <c r="O64" i="18"/>
  <c r="S20" i="13"/>
  <c r="C79" i="14"/>
  <c r="D20" i="13"/>
  <c r="F90" i="13"/>
  <c r="F118" i="13"/>
  <c r="C147" i="15"/>
  <c r="E133" i="15"/>
  <c r="F77" i="15"/>
  <c r="F35" i="17"/>
  <c r="F147" i="16"/>
  <c r="F65" i="17"/>
  <c r="G161" i="17"/>
  <c r="G79" i="17"/>
  <c r="D9" i="16"/>
  <c r="E107" i="16"/>
  <c r="D23" i="16"/>
  <c r="C105" i="16"/>
  <c r="G79" i="16"/>
  <c r="F132" i="18"/>
  <c r="G146" i="18"/>
  <c r="C49" i="17"/>
  <c r="E76" i="18"/>
  <c r="K90" i="18"/>
  <c r="D121" i="17"/>
  <c r="N90" i="18"/>
  <c r="E63" i="17"/>
  <c r="C163" i="14"/>
  <c r="C20" i="13"/>
  <c r="G147" i="15"/>
  <c r="E104" i="13"/>
  <c r="F20" i="13"/>
  <c r="D21" i="15"/>
  <c r="R21" i="15"/>
  <c r="E91" i="15"/>
  <c r="E77" i="15"/>
  <c r="C35" i="16"/>
  <c r="F121" i="16"/>
  <c r="E35" i="16"/>
  <c r="G135" i="17"/>
  <c r="G49" i="17"/>
  <c r="E91" i="16"/>
  <c r="F49" i="16"/>
  <c r="C63" i="16"/>
  <c r="F105" i="16"/>
  <c r="G63" i="16"/>
  <c r="F106" i="18"/>
  <c r="V146" i="18"/>
  <c r="V62" i="18"/>
  <c r="G120" i="18"/>
  <c r="G118" i="18"/>
  <c r="G148" i="18"/>
  <c r="D36" i="18"/>
  <c r="U76" i="18"/>
  <c r="G63" i="15"/>
  <c r="G76" i="13"/>
  <c r="C119" i="15"/>
  <c r="D133" i="15"/>
  <c r="F147" i="15"/>
  <c r="F133" i="15"/>
  <c r="G35" i="17"/>
  <c r="E147" i="16"/>
  <c r="D35" i="16"/>
  <c r="F119" i="17"/>
  <c r="G23" i="17"/>
  <c r="Q21" i="16"/>
  <c r="E49" i="16"/>
  <c r="E79" i="16"/>
  <c r="C119" i="16"/>
  <c r="F104" i="18"/>
  <c r="V120" i="18"/>
  <c r="G92" i="18"/>
  <c r="S62" i="18"/>
  <c r="T36" i="18"/>
  <c r="E36" i="18"/>
  <c r="D49" i="17"/>
  <c r="F36" i="18"/>
  <c r="L64" i="18"/>
  <c r="L120" i="18"/>
  <c r="C22" i="18"/>
  <c r="M148" i="18"/>
  <c r="M64" i="18"/>
  <c r="M146" i="18"/>
  <c r="N120" i="18"/>
  <c r="D20" i="18"/>
  <c r="O120" i="18"/>
  <c r="F79" i="17"/>
  <c r="M134" i="18"/>
  <c r="N76" i="18"/>
  <c r="U48" i="18"/>
  <c r="O134" i="18"/>
  <c r="O90" i="18"/>
  <c r="C106" i="18"/>
  <c r="C160" i="18"/>
  <c r="C50" i="18"/>
  <c r="S132" i="18"/>
  <c r="T148" i="18"/>
  <c r="T90" i="18"/>
  <c r="E77" i="17"/>
  <c r="U148" i="18"/>
  <c r="U90" i="18"/>
  <c r="L22" i="18"/>
  <c r="V133" i="19"/>
  <c r="V91" i="19"/>
  <c r="C135" i="19"/>
  <c r="C79" i="19"/>
  <c r="D161" i="19"/>
  <c r="E63" i="19"/>
  <c r="E51" i="19"/>
  <c r="H18" i="19"/>
  <c r="C35" i="19"/>
  <c r="D21" i="19"/>
  <c r="C22" i="21"/>
  <c r="F64" i="21"/>
  <c r="H49" i="22"/>
  <c r="D147" i="22"/>
  <c r="G147" i="22"/>
  <c r="E105" i="22"/>
  <c r="H91" i="22"/>
  <c r="G105" i="22"/>
  <c r="G21" i="22"/>
  <c r="P21" i="16"/>
  <c r="F63" i="16"/>
  <c r="F120" i="18"/>
  <c r="V76" i="18"/>
  <c r="M104" i="18"/>
  <c r="N146" i="18"/>
  <c r="O9" i="17"/>
  <c r="P9" i="17"/>
  <c r="C93" i="17"/>
  <c r="D93" i="17"/>
  <c r="C104" i="18"/>
  <c r="C134" i="18"/>
  <c r="S106" i="18"/>
  <c r="T64" i="18"/>
  <c r="F8" i="18"/>
  <c r="U64" i="18"/>
  <c r="V49" i="19"/>
  <c r="D63" i="19"/>
  <c r="E93" i="19"/>
  <c r="F49" i="19"/>
  <c r="C9" i="19"/>
  <c r="D162" i="21"/>
  <c r="D78" i="21"/>
  <c r="Q21" i="22"/>
  <c r="E64" i="21"/>
  <c r="C92" i="21"/>
  <c r="E49" i="22"/>
  <c r="C77" i="22"/>
  <c r="F133" i="22"/>
  <c r="E161" i="22"/>
  <c r="G76" i="26"/>
  <c r="D104" i="26"/>
  <c r="F62" i="18"/>
  <c r="D79" i="17"/>
  <c r="V22" i="18"/>
  <c r="M36" i="18"/>
  <c r="C78" i="18"/>
  <c r="D132" i="18"/>
  <c r="V8" i="18"/>
  <c r="F34" i="18"/>
  <c r="E132" i="18"/>
  <c r="V37" i="19"/>
  <c r="V79" i="19"/>
  <c r="C121" i="19"/>
  <c r="D93" i="19"/>
  <c r="D121" i="19"/>
  <c r="D77" i="19"/>
  <c r="F135" i="19"/>
  <c r="F63" i="19"/>
  <c r="F79" i="19"/>
  <c r="F119" i="19"/>
  <c r="E9" i="19"/>
  <c r="H103" i="21"/>
  <c r="D22" i="21"/>
  <c r="M22" i="21"/>
  <c r="L22" i="21"/>
  <c r="E50" i="21"/>
  <c r="C105" i="22"/>
  <c r="F91" i="22"/>
  <c r="C161" i="22"/>
  <c r="E147" i="22"/>
  <c r="D49" i="22"/>
  <c r="D79" i="16"/>
  <c r="K62" i="18"/>
  <c r="C20" i="18"/>
  <c r="D105" i="17"/>
  <c r="N104" i="18"/>
  <c r="O20" i="18"/>
  <c r="C62" i="18"/>
  <c r="D106" i="18"/>
  <c r="D76" i="18"/>
  <c r="T146" i="18"/>
  <c r="T62" i="18"/>
  <c r="V34" i="18"/>
  <c r="E106" i="18"/>
  <c r="U146" i="18"/>
  <c r="U62" i="18"/>
  <c r="C65" i="19"/>
  <c r="E135" i="19"/>
  <c r="F93" i="19"/>
  <c r="D134" i="21"/>
  <c r="F22" i="21"/>
  <c r="O22" i="21"/>
  <c r="N22" i="21"/>
  <c r="D63" i="22"/>
  <c r="D91" i="22"/>
  <c r="H119" i="22"/>
  <c r="E35" i="22"/>
  <c r="C62" i="26"/>
  <c r="M50" i="18"/>
  <c r="L36" i="18"/>
  <c r="N36" i="18"/>
  <c r="D119" i="17"/>
  <c r="D104" i="18"/>
  <c r="D160" i="18"/>
  <c r="T120" i="18"/>
  <c r="E104" i="18"/>
  <c r="U120" i="18"/>
  <c r="G34" i="18"/>
  <c r="C119" i="19"/>
  <c r="C77" i="19"/>
  <c r="E49" i="19"/>
  <c r="V9" i="19"/>
  <c r="I19" i="19"/>
  <c r="E148" i="21"/>
  <c r="F78" i="21"/>
  <c r="E22" i="21"/>
  <c r="F63" i="22"/>
  <c r="H161" i="22"/>
  <c r="F105" i="22"/>
  <c r="F118" i="18"/>
  <c r="L148" i="18"/>
  <c r="F50" i="18"/>
  <c r="D22" i="18"/>
  <c r="E147" i="17"/>
  <c r="N148" i="18"/>
  <c r="E50" i="18"/>
  <c r="L132" i="18"/>
  <c r="O50" i="18"/>
  <c r="K36" i="18"/>
  <c r="S104" i="18"/>
  <c r="S160" i="18"/>
  <c r="S50" i="18"/>
  <c r="T132" i="18"/>
  <c r="T92" i="18"/>
  <c r="E134" i="18"/>
  <c r="U132" i="18"/>
  <c r="U92" i="18"/>
  <c r="V77" i="19"/>
  <c r="D91" i="19"/>
  <c r="E147" i="19"/>
  <c r="F133" i="19"/>
  <c r="F121" i="19"/>
  <c r="F77" i="19"/>
  <c r="E21" i="19"/>
  <c r="C148" i="21"/>
  <c r="C162" i="21"/>
  <c r="E162" i="21"/>
  <c r="F162" i="21"/>
  <c r="E36" i="21"/>
  <c r="D50" i="21"/>
  <c r="C63" i="22"/>
  <c r="G49" i="22"/>
  <c r="D105" i="22"/>
  <c r="E119" i="22"/>
  <c r="F147" i="22"/>
  <c r="F65" i="16"/>
  <c r="R21" i="17"/>
  <c r="D37" i="17"/>
  <c r="O146" i="18"/>
  <c r="E135" i="17"/>
  <c r="C90" i="18"/>
  <c r="C118" i="18"/>
  <c r="S78" i="18"/>
  <c r="S134" i="18"/>
  <c r="E8" i="18"/>
  <c r="E34" i="18"/>
  <c r="T106" i="18"/>
  <c r="U106" i="18"/>
  <c r="V65" i="19"/>
  <c r="C149" i="19"/>
  <c r="C63" i="19"/>
  <c r="C107" i="19"/>
  <c r="D135" i="19"/>
  <c r="D105" i="19"/>
  <c r="E133" i="19"/>
  <c r="E37" i="19"/>
  <c r="E121" i="19"/>
  <c r="F91" i="19"/>
  <c r="C23" i="19"/>
  <c r="F23" i="19"/>
  <c r="G77" i="22"/>
  <c r="C35" i="22"/>
  <c r="D35" i="22"/>
  <c r="L90" i="18"/>
  <c r="N106" i="18"/>
  <c r="D63" i="17"/>
  <c r="V48" i="18"/>
  <c r="G48" i="18"/>
  <c r="C161" i="17"/>
  <c r="D135" i="17"/>
  <c r="C148" i="18"/>
  <c r="C64" i="18"/>
  <c r="C92" i="18"/>
  <c r="U8" i="18"/>
  <c r="U34" i="18"/>
  <c r="D77" i="17"/>
  <c r="V107" i="19"/>
  <c r="C93" i="19"/>
  <c r="D37" i="19"/>
  <c r="E92" i="21"/>
  <c r="D77" i="22"/>
  <c r="C147" i="22"/>
  <c r="D119" i="22"/>
  <c r="E133" i="22"/>
  <c r="C49" i="22"/>
  <c r="E20" i="26"/>
  <c r="C104" i="26"/>
  <c r="C79" i="17"/>
  <c r="M132" i="18"/>
  <c r="E79" i="17"/>
  <c r="C34" i="18"/>
  <c r="C146" i="18"/>
  <c r="V121" i="19"/>
  <c r="C161" i="19"/>
  <c r="C105" i="19"/>
  <c r="D147" i="19"/>
  <c r="D51" i="19"/>
  <c r="E77" i="19"/>
  <c r="F37" i="19"/>
  <c r="F107" i="19"/>
  <c r="E23" i="19"/>
  <c r="G161" i="22"/>
  <c r="T21" i="22"/>
  <c r="D21" i="22"/>
  <c r="F119" i="22"/>
  <c r="C118" i="26"/>
  <c r="G78" i="18"/>
  <c r="K148" i="18"/>
  <c r="N160" i="18"/>
  <c r="E22" i="18"/>
  <c r="O78" i="18"/>
  <c r="T50" i="18"/>
  <c r="S34" i="18"/>
  <c r="C51" i="17"/>
  <c r="E161" i="17"/>
  <c r="C120" i="18"/>
  <c r="S148" i="18"/>
  <c r="S90" i="18"/>
  <c r="O62" i="18"/>
  <c r="D90" i="18"/>
  <c r="E90" i="18"/>
  <c r="H19" i="19"/>
  <c r="I18" i="19"/>
  <c r="D9" i="19"/>
  <c r="F92" i="21"/>
  <c r="C36" i="21"/>
  <c r="E106" i="21"/>
  <c r="C78" i="21"/>
  <c r="F106" i="21"/>
  <c r="F36" i="21"/>
  <c r="C91" i="22"/>
  <c r="R21" i="22"/>
  <c r="G91" i="22"/>
  <c r="H21" i="22"/>
  <c r="C160" i="26"/>
  <c r="C90" i="26"/>
  <c r="L34" i="18"/>
  <c r="K132" i="18"/>
  <c r="L146" i="18"/>
  <c r="M90" i="18"/>
  <c r="N64" i="18"/>
  <c r="G22" i="18"/>
  <c r="C8" i="18"/>
  <c r="S64" i="18"/>
  <c r="E93" i="17"/>
  <c r="D64" i="18"/>
  <c r="D62" i="18"/>
  <c r="T104" i="18"/>
  <c r="K48" i="18"/>
  <c r="E64" i="18"/>
  <c r="E62" i="18"/>
  <c r="U104" i="18"/>
  <c r="V63" i="19"/>
  <c r="V147" i="19"/>
  <c r="V105" i="19"/>
  <c r="C147" i="19"/>
  <c r="C51" i="19"/>
  <c r="I25" i="19"/>
  <c r="D133" i="19"/>
  <c r="E35" i="19"/>
  <c r="E107" i="19"/>
  <c r="F161" i="19"/>
  <c r="F105" i="19"/>
  <c r="F149" i="19"/>
  <c r="E120" i="21"/>
  <c r="C50" i="21"/>
  <c r="G35" i="22"/>
  <c r="C133" i="22"/>
  <c r="H63" i="22"/>
  <c r="V104" i="18"/>
  <c r="G160" i="18"/>
  <c r="N48" i="18"/>
  <c r="S8" i="18"/>
  <c r="D34" i="18"/>
  <c r="R9" i="17"/>
  <c r="D148" i="18"/>
  <c r="D146" i="18"/>
  <c r="D118" i="18"/>
  <c r="T78" i="18"/>
  <c r="T76" i="18"/>
  <c r="E148" i="18"/>
  <c r="E146" i="18"/>
  <c r="U78" i="18"/>
  <c r="X33" i="18"/>
  <c r="V135" i="19"/>
  <c r="V93" i="19"/>
  <c r="C91" i="19"/>
  <c r="D35" i="19"/>
  <c r="E161" i="19"/>
  <c r="E65" i="19"/>
  <c r="C106" i="21"/>
  <c r="C120" i="21"/>
  <c r="F120" i="21"/>
  <c r="F134" i="21"/>
  <c r="E63" i="22"/>
  <c r="D133" i="22"/>
  <c r="H147" i="22"/>
  <c r="G119" i="22"/>
  <c r="C149" i="17"/>
  <c r="K64" i="18"/>
  <c r="O106" i="18"/>
  <c r="T34" i="18"/>
  <c r="S118" i="18"/>
  <c r="D120" i="18"/>
  <c r="D92" i="18"/>
  <c r="T160" i="18"/>
  <c r="E51" i="17"/>
  <c r="E120" i="18"/>
  <c r="E118" i="18"/>
  <c r="U160" i="18"/>
  <c r="V119" i="19"/>
  <c r="V51" i="19"/>
  <c r="D119" i="19"/>
  <c r="D65" i="19"/>
  <c r="D49" i="19"/>
  <c r="E149" i="19"/>
  <c r="F35" i="19"/>
  <c r="F51" i="19"/>
  <c r="C49" i="19"/>
  <c r="F21" i="19"/>
  <c r="C64" i="21"/>
  <c r="F148" i="21"/>
  <c r="D92" i="21"/>
  <c r="E91" i="22"/>
  <c r="H133" i="22"/>
  <c r="H35" i="22"/>
  <c r="C146" i="26"/>
  <c r="C79" i="16"/>
  <c r="F64" i="18"/>
  <c r="G76" i="18"/>
  <c r="L62" i="18"/>
  <c r="N92" i="18"/>
  <c r="V50" i="18"/>
  <c r="D8" i="18"/>
  <c r="S146" i="18"/>
  <c r="S92" i="18"/>
  <c r="E119" i="17"/>
  <c r="T134" i="18"/>
  <c r="K22" i="18"/>
  <c r="E92" i="18"/>
  <c r="U134" i="18"/>
  <c r="C37" i="19"/>
  <c r="D79" i="19"/>
  <c r="E105" i="19"/>
  <c r="F65" i="19"/>
  <c r="H25" i="19"/>
  <c r="F9" i="19"/>
  <c r="F50" i="21"/>
  <c r="S21" i="22"/>
  <c r="H77" i="22"/>
  <c r="D161" i="22"/>
  <c r="G93" i="17"/>
  <c r="F149" i="16"/>
  <c r="V160" i="18"/>
  <c r="D133" i="17"/>
  <c r="C37" i="17"/>
  <c r="U20" i="18"/>
  <c r="U50" i="18"/>
  <c r="T8" i="18"/>
  <c r="C132" i="18"/>
  <c r="C76" i="18"/>
  <c r="S120" i="18"/>
  <c r="O36" i="18"/>
  <c r="L48" i="18"/>
  <c r="C133" i="19"/>
  <c r="D23" i="19"/>
  <c r="D148" i="21"/>
  <c r="C134" i="21"/>
  <c r="D36" i="21"/>
  <c r="D64" i="21"/>
  <c r="F49" i="22"/>
  <c r="G63" i="22"/>
  <c r="F77" i="22"/>
  <c r="F21" i="22"/>
  <c r="E160" i="18"/>
  <c r="D149" i="19"/>
  <c r="H105" i="22"/>
  <c r="F35" i="22"/>
  <c r="E132" i="26"/>
  <c r="C90" i="27"/>
  <c r="C104" i="27"/>
  <c r="D20" i="26"/>
  <c r="C76" i="26"/>
  <c r="G62" i="27"/>
  <c r="E118" i="27"/>
  <c r="F160" i="27"/>
  <c r="G132" i="27"/>
  <c r="F20" i="27"/>
  <c r="C104" i="28"/>
  <c r="E160" i="28"/>
  <c r="D62" i="28"/>
  <c r="F78" i="30"/>
  <c r="F87" i="30"/>
  <c r="H219" i="30"/>
  <c r="J36" i="31"/>
  <c r="L41" i="31"/>
  <c r="J230" i="30"/>
  <c r="N277" i="30"/>
  <c r="F285" i="30"/>
  <c r="N168" i="30"/>
  <c r="L258" i="30"/>
  <c r="J261" i="30"/>
  <c r="N36" i="33"/>
  <c r="N15" i="35"/>
  <c r="F38" i="31"/>
  <c r="AB18" i="35"/>
  <c r="H11" i="35"/>
  <c r="V14" i="35"/>
  <c r="AB9" i="35"/>
  <c r="D78" i="18"/>
  <c r="V149" i="19"/>
  <c r="F147" i="19"/>
  <c r="C21" i="19"/>
  <c r="C132" i="26"/>
  <c r="D90" i="26"/>
  <c r="G132" i="26"/>
  <c r="F34" i="26"/>
  <c r="D118" i="26"/>
  <c r="E48" i="27"/>
  <c r="F90" i="27"/>
  <c r="F48" i="27"/>
  <c r="G20" i="27"/>
  <c r="D118" i="28"/>
  <c r="G76" i="28"/>
  <c r="G48" i="28"/>
  <c r="L84" i="30"/>
  <c r="F61" i="30"/>
  <c r="L65" i="30"/>
  <c r="N233" i="30"/>
  <c r="L217" i="30"/>
  <c r="H39" i="31"/>
  <c r="J32" i="31"/>
  <c r="L241" i="30"/>
  <c r="L35" i="31"/>
  <c r="J207" i="30"/>
  <c r="F261" i="30"/>
  <c r="L232" i="30"/>
  <c r="L285" i="30"/>
  <c r="J276" i="30"/>
  <c r="H170" i="30"/>
  <c r="F257" i="30"/>
  <c r="F165" i="30"/>
  <c r="H217" i="30"/>
  <c r="N33" i="33"/>
  <c r="N18" i="35"/>
  <c r="H14" i="35"/>
  <c r="AB12" i="35"/>
  <c r="D134" i="18"/>
  <c r="F146" i="26"/>
  <c r="D76" i="27"/>
  <c r="E34" i="27"/>
  <c r="E104" i="27"/>
  <c r="G104" i="28"/>
  <c r="F132" i="28"/>
  <c r="D90" i="28"/>
  <c r="G118" i="28"/>
  <c r="F20" i="28"/>
  <c r="E62" i="28"/>
  <c r="F86" i="30"/>
  <c r="L87" i="30"/>
  <c r="F63" i="30"/>
  <c r="F75" i="30"/>
  <c r="J232" i="30"/>
  <c r="F216" i="30"/>
  <c r="L218" i="30"/>
  <c r="H36" i="31"/>
  <c r="J40" i="31"/>
  <c r="H274" i="30"/>
  <c r="J234" i="30"/>
  <c r="F284" i="30"/>
  <c r="F275" i="30"/>
  <c r="H283" i="30"/>
  <c r="N255" i="30"/>
  <c r="H258" i="30"/>
  <c r="J277" i="30"/>
  <c r="F229" i="30"/>
  <c r="N10" i="35"/>
  <c r="H17" i="35"/>
  <c r="C135" i="17"/>
  <c r="D107" i="19"/>
  <c r="D106" i="21"/>
  <c r="E78" i="21"/>
  <c r="E62" i="26"/>
  <c r="C146" i="27"/>
  <c r="C20" i="26"/>
  <c r="F104" i="27"/>
  <c r="F104" i="28"/>
  <c r="F62" i="28"/>
  <c r="F81" i="30"/>
  <c r="H239" i="30"/>
  <c r="J214" i="30"/>
  <c r="F217" i="30"/>
  <c r="H32" i="31"/>
  <c r="H40" i="31"/>
  <c r="J41" i="31"/>
  <c r="L42" i="31"/>
  <c r="L43" i="31"/>
  <c r="J84" i="30"/>
  <c r="F237" i="30"/>
  <c r="J282" i="30"/>
  <c r="N273" i="30"/>
  <c r="L281" i="30"/>
  <c r="J173" i="30"/>
  <c r="L263" i="30"/>
  <c r="J254" i="30"/>
  <c r="N256" i="30"/>
  <c r="N230" i="30"/>
  <c r="N35" i="33"/>
  <c r="F32" i="31"/>
  <c r="N13" i="35"/>
  <c r="F31" i="31"/>
  <c r="N34" i="33"/>
  <c r="V18" i="35"/>
  <c r="H9" i="35"/>
  <c r="V8" i="35"/>
  <c r="D120" i="21"/>
  <c r="P21" i="22"/>
  <c r="D62" i="26"/>
  <c r="F132" i="26"/>
  <c r="D132" i="27"/>
  <c r="G118" i="27"/>
  <c r="G48" i="27"/>
  <c r="E146" i="27"/>
  <c r="G20" i="28"/>
  <c r="C20" i="28"/>
  <c r="G62" i="28"/>
  <c r="F77" i="30"/>
  <c r="L82" i="30"/>
  <c r="L86" i="30"/>
  <c r="N229" i="30"/>
  <c r="L237" i="30"/>
  <c r="L208" i="30"/>
  <c r="J35" i="31"/>
  <c r="L34" i="31"/>
  <c r="L207" i="30"/>
  <c r="J239" i="30"/>
  <c r="F280" i="30"/>
  <c r="F253" i="30"/>
  <c r="J255" i="30"/>
  <c r="F208" i="30"/>
  <c r="L284" i="30"/>
  <c r="F169" i="30"/>
  <c r="F40" i="31"/>
  <c r="F36" i="31"/>
  <c r="N16" i="35"/>
  <c r="N31" i="33"/>
  <c r="F35" i="31"/>
  <c r="V10" i="35"/>
  <c r="H18" i="35"/>
  <c r="V9" i="35"/>
  <c r="D160" i="26"/>
  <c r="E48" i="26"/>
  <c r="D160" i="27"/>
  <c r="F34" i="27"/>
  <c r="F146" i="28"/>
  <c r="F118" i="28"/>
  <c r="U118" i="18"/>
  <c r="D132" i="26"/>
  <c r="F76" i="26"/>
  <c r="C132" i="27"/>
  <c r="E90" i="27"/>
  <c r="F76" i="27"/>
  <c r="D20" i="27"/>
  <c r="E118" i="28"/>
  <c r="C90" i="28"/>
  <c r="F90" i="28"/>
  <c r="G90" i="28"/>
  <c r="L79" i="30"/>
  <c r="L234" i="30"/>
  <c r="H210" i="30"/>
  <c r="F212" i="30"/>
  <c r="N210" i="30"/>
  <c r="J31" i="31"/>
  <c r="H284" i="30"/>
  <c r="H285" i="30"/>
  <c r="H277" i="30"/>
  <c r="N252" i="30"/>
  <c r="L127" i="30"/>
  <c r="N8" i="35"/>
  <c r="F41" i="31"/>
  <c r="V16" i="35"/>
  <c r="H12" i="35"/>
  <c r="G8" i="18"/>
  <c r="C119" i="22"/>
  <c r="G48" i="26"/>
  <c r="E20" i="27"/>
  <c r="F132" i="27"/>
  <c r="C132" i="28"/>
  <c r="D132" i="28"/>
  <c r="G34" i="28"/>
  <c r="L75" i="30"/>
  <c r="F82" i="30"/>
  <c r="F53" i="30"/>
  <c r="F55" i="30"/>
  <c r="H241" i="30"/>
  <c r="H41" i="31"/>
  <c r="L174" i="30"/>
  <c r="J212" i="30"/>
  <c r="F188" i="30"/>
  <c r="L282" i="30"/>
  <c r="L276" i="30"/>
  <c r="L283" i="30"/>
  <c r="F276" i="30"/>
  <c r="H188" i="30"/>
  <c r="J251" i="30"/>
  <c r="L173" i="30"/>
  <c r="F43" i="31"/>
  <c r="N14" i="35"/>
  <c r="H10" i="35"/>
  <c r="V11" i="35"/>
  <c r="T118" i="18"/>
  <c r="E91" i="19"/>
  <c r="E77" i="22"/>
  <c r="D146" i="26"/>
  <c r="E104" i="26"/>
  <c r="F62" i="26"/>
  <c r="D76" i="26"/>
  <c r="G146" i="27"/>
  <c r="E20" i="28"/>
  <c r="C34" i="28"/>
  <c r="C76" i="28"/>
  <c r="H77" i="30"/>
  <c r="F56" i="30"/>
  <c r="F58" i="30"/>
  <c r="L239" i="30"/>
  <c r="H216" i="30"/>
  <c r="H35" i="31"/>
  <c r="H42" i="31"/>
  <c r="J42" i="31"/>
  <c r="N208" i="30"/>
  <c r="J273" i="30"/>
  <c r="L214" i="30"/>
  <c r="J189" i="30"/>
  <c r="F281" i="30"/>
  <c r="H275" i="30"/>
  <c r="F282" i="30"/>
  <c r="L189" i="30"/>
  <c r="F256" i="30"/>
  <c r="H263" i="30"/>
  <c r="L251" i="30"/>
  <c r="N185" i="30"/>
  <c r="S76" i="18"/>
  <c r="C21" i="22"/>
  <c r="E160" i="26"/>
  <c r="C34" i="26"/>
  <c r="D48" i="27"/>
  <c r="G104" i="27"/>
  <c r="G160" i="27"/>
  <c r="D146" i="28"/>
  <c r="E132" i="28"/>
  <c r="F76" i="28"/>
  <c r="F161" i="22"/>
  <c r="E90" i="26"/>
  <c r="F48" i="26"/>
  <c r="D34" i="26"/>
  <c r="G104" i="26"/>
  <c r="C76" i="27"/>
  <c r="C160" i="27"/>
  <c r="C118" i="28"/>
  <c r="F160" i="28"/>
  <c r="G146" i="28"/>
  <c r="D76" i="28"/>
  <c r="H87" i="30"/>
  <c r="L63" i="30"/>
  <c r="L59" i="30"/>
  <c r="F62" i="30"/>
  <c r="J236" i="30"/>
  <c r="J217" i="30"/>
  <c r="H43" i="31"/>
  <c r="J34" i="31"/>
  <c r="H212" i="30"/>
  <c r="L39" i="31"/>
  <c r="L33" i="31"/>
  <c r="H192" i="30"/>
  <c r="H209" i="30"/>
  <c r="H280" i="30"/>
  <c r="J192" i="30"/>
  <c r="F260" i="30"/>
  <c r="N232" i="30"/>
  <c r="F37" i="31"/>
  <c r="V15" i="35"/>
  <c r="V17" i="35"/>
  <c r="V161" i="19"/>
  <c r="E79" i="19"/>
  <c r="E134" i="21"/>
  <c r="G133" i="22"/>
  <c r="C48" i="27"/>
  <c r="G34" i="26"/>
  <c r="F20" i="26"/>
  <c r="C48" i="26"/>
  <c r="E76" i="27"/>
  <c r="F62" i="27"/>
  <c r="F118" i="27"/>
  <c r="D104" i="27"/>
  <c r="C48" i="28"/>
  <c r="H78" i="30"/>
  <c r="F59" i="30"/>
  <c r="L61" i="30"/>
  <c r="J231" i="30"/>
  <c r="H34" i="31"/>
  <c r="F214" i="30"/>
  <c r="L36" i="31"/>
  <c r="H189" i="30"/>
  <c r="N75" i="30"/>
  <c r="H230" i="30"/>
  <c r="N276" i="30"/>
  <c r="J285" i="30"/>
  <c r="L277" i="30"/>
  <c r="J284" i="30"/>
  <c r="F194" i="30"/>
  <c r="J258" i="30"/>
  <c r="H261" i="30"/>
  <c r="N234" i="30"/>
  <c r="N189" i="30"/>
  <c r="N12" i="33"/>
  <c r="H8" i="35"/>
  <c r="D48" i="26"/>
  <c r="F118" i="26"/>
  <c r="G90" i="26"/>
  <c r="C62" i="27"/>
  <c r="E132" i="27"/>
  <c r="E160" i="27"/>
  <c r="D104" i="28"/>
  <c r="C146" i="28"/>
  <c r="F34" i="28"/>
  <c r="E90" i="28"/>
  <c r="F65" i="30"/>
  <c r="F64" i="30"/>
  <c r="J241" i="30"/>
  <c r="L233" i="30"/>
  <c r="H214" i="30"/>
  <c r="L238" i="30"/>
  <c r="J216" i="30"/>
  <c r="L32" i="31"/>
  <c r="L190" i="30"/>
  <c r="J78" i="30"/>
  <c r="F232" i="30"/>
  <c r="J195" i="30"/>
  <c r="L212" i="30"/>
  <c r="H276" i="30"/>
  <c r="L31" i="31"/>
  <c r="L195" i="30"/>
  <c r="J274" i="30"/>
  <c r="N146" i="30"/>
  <c r="N32" i="33"/>
  <c r="D51" i="17"/>
  <c r="E119" i="19"/>
  <c r="E146" i="26"/>
  <c r="F104" i="26"/>
  <c r="F160" i="26"/>
  <c r="C20" i="27"/>
  <c r="E118" i="26"/>
  <c r="G90" i="27"/>
  <c r="D62" i="27"/>
  <c r="E104" i="28"/>
  <c r="G160" i="28"/>
  <c r="D48" i="28"/>
  <c r="F79" i="30"/>
  <c r="H232" i="30"/>
  <c r="N212" i="30"/>
  <c r="F241" i="30"/>
  <c r="J37" i="31"/>
  <c r="F230" i="30"/>
  <c r="L40" i="31"/>
  <c r="F192" i="30"/>
  <c r="N79" i="30"/>
  <c r="H234" i="30"/>
  <c r="F197" i="30"/>
  <c r="F274" i="30"/>
  <c r="H282" i="30"/>
  <c r="N164" i="30"/>
  <c r="J263" i="30"/>
  <c r="L255" i="30"/>
  <c r="J77" i="30"/>
  <c r="L192" i="30"/>
  <c r="N17" i="35"/>
  <c r="N13" i="33"/>
  <c r="AB11" i="35"/>
  <c r="H15" i="35"/>
  <c r="E21" i="22"/>
  <c r="G160" i="26"/>
  <c r="C34" i="27"/>
  <c r="G118" i="26"/>
  <c r="E76" i="26"/>
  <c r="E62" i="27"/>
  <c r="D90" i="27"/>
  <c r="D146" i="27"/>
  <c r="G34" i="27"/>
  <c r="F146" i="27"/>
  <c r="C160" i="28"/>
  <c r="D160" i="28"/>
  <c r="E146" i="28"/>
  <c r="F83" i="30"/>
  <c r="J211" i="30"/>
  <c r="H37" i="31"/>
  <c r="J33" i="31"/>
  <c r="F234" i="30"/>
  <c r="L193" i="30"/>
  <c r="J87" i="30"/>
  <c r="L280" i="30"/>
  <c r="L273" i="30"/>
  <c r="F166" i="30"/>
  <c r="F150" i="30"/>
  <c r="N9" i="35"/>
  <c r="AB14" i="35"/>
  <c r="E78" i="18"/>
  <c r="V21" i="19"/>
  <c r="F90" i="26"/>
  <c r="G146" i="26"/>
  <c r="E34" i="26"/>
  <c r="C118" i="27"/>
  <c r="G20" i="26"/>
  <c r="D34" i="27"/>
  <c r="G76" i="27"/>
  <c r="D118" i="27"/>
  <c r="F48" i="28"/>
  <c r="G132" i="28"/>
  <c r="F80" i="30"/>
  <c r="F85" i="30"/>
  <c r="L236" i="30"/>
  <c r="L229" i="30"/>
  <c r="F210" i="30"/>
  <c r="H33" i="31"/>
  <c r="H38" i="31"/>
  <c r="J39" i="31"/>
  <c r="J38" i="31"/>
  <c r="H236" i="30"/>
  <c r="H195" i="30"/>
  <c r="F239" i="30"/>
  <c r="J219" i="30"/>
  <c r="F279" i="30"/>
  <c r="J167" i="30"/>
  <c r="H260" i="30"/>
  <c r="F263" i="30"/>
  <c r="F196" i="30"/>
  <c r="N12" i="35"/>
  <c r="H16" i="35"/>
  <c r="AB17" i="35"/>
  <c r="F33" i="31"/>
  <c r="V13" i="35"/>
  <c r="F13" i="43"/>
  <c r="F54" i="30"/>
  <c r="F238" i="30"/>
  <c r="L38" i="31"/>
  <c r="N142" i="30"/>
  <c r="F236" i="30"/>
  <c r="J280" i="30"/>
  <c r="D20" i="28"/>
  <c r="L230" i="30"/>
  <c r="F42" i="31"/>
  <c r="F258" i="30"/>
  <c r="H273" i="30"/>
  <c r="F277" i="30"/>
  <c r="L185" i="30"/>
  <c r="F209" i="30"/>
  <c r="D146" i="43"/>
  <c r="F8" i="41"/>
  <c r="F219" i="30"/>
  <c r="L216" i="30"/>
  <c r="F7" i="40"/>
  <c r="J210" i="30"/>
  <c r="J43" i="31"/>
  <c r="J283" i="30"/>
  <c r="N190" i="30"/>
  <c r="N251" i="30"/>
  <c r="N11" i="35"/>
  <c r="F84" i="30"/>
  <c r="L210" i="30"/>
  <c r="L261" i="30"/>
  <c r="C16" i="43"/>
  <c r="H84" i="30"/>
  <c r="C62" i="28"/>
  <c r="L85" i="30"/>
  <c r="H31" i="31"/>
  <c r="N207" i="30"/>
  <c r="N253" i="30"/>
  <c r="F10" i="42"/>
  <c r="F57" i="30"/>
  <c r="F39" i="31"/>
  <c r="C129" i="39"/>
  <c r="L37" i="31"/>
  <c r="L219" i="30"/>
  <c r="D34" i="28"/>
  <c r="H279" i="30"/>
  <c r="H30" i="52" l="1"/>
  <c r="I183" i="51"/>
  <c r="I95" i="51"/>
  <c r="I227" i="51"/>
  <c r="I205" i="51"/>
  <c r="I161" i="51"/>
  <c r="G7" i="51"/>
  <c r="I73" i="51"/>
  <c r="I139" i="51"/>
  <c r="I29" i="51"/>
  <c r="I253" i="51"/>
  <c r="I117" i="51"/>
  <c r="I51" i="51"/>
  <c r="L8" i="51"/>
  <c r="J30" i="52"/>
  <c r="L30" i="52"/>
  <c r="F8" i="50"/>
  <c r="C7" i="50"/>
  <c r="G7" i="49"/>
  <c r="I205" i="49"/>
  <c r="J206" i="49" s="1"/>
  <c r="I117" i="49"/>
  <c r="J118" i="49" s="1"/>
  <c r="I51" i="49"/>
  <c r="J52" i="49" s="1"/>
  <c r="J8" i="49"/>
  <c r="I29" i="49"/>
  <c r="J30" i="49" s="1"/>
  <c r="I271" i="49"/>
  <c r="J272" i="49" s="1"/>
  <c r="I183" i="49"/>
  <c r="J184" i="49" s="1"/>
  <c r="I95" i="49"/>
  <c r="J96" i="49" s="1"/>
  <c r="I139" i="49"/>
  <c r="J140" i="49" s="1"/>
  <c r="I227" i="49"/>
  <c r="J228" i="49" s="1"/>
  <c r="I73" i="49"/>
  <c r="J74" i="49" s="1"/>
  <c r="I249" i="49"/>
  <c r="J250" i="49" s="1"/>
  <c r="I161" i="49"/>
  <c r="J162" i="49" s="1"/>
  <c r="E57" i="12"/>
  <c r="F193" i="3"/>
  <c r="U24" i="12"/>
  <c r="U7" i="12"/>
  <c r="U23" i="12"/>
  <c r="D56" i="12"/>
  <c r="C53" i="12"/>
  <c r="C57" i="12" s="1"/>
  <c r="D90" i="13"/>
  <c r="E56" i="12"/>
  <c r="U28" i="12"/>
  <c r="U14" i="12"/>
  <c r="U27" i="12"/>
  <c r="H187" i="3"/>
  <c r="G56" i="12"/>
  <c r="C76" i="13"/>
  <c r="C90" i="13"/>
  <c r="U32" i="12"/>
  <c r="U11" i="12"/>
  <c r="U31" i="12"/>
  <c r="C56" i="12"/>
  <c r="H69" i="2"/>
  <c r="N23" i="14"/>
  <c r="U36" i="12"/>
  <c r="U18" i="12"/>
  <c r="U35" i="12"/>
  <c r="D54" i="12"/>
  <c r="U40" i="12"/>
  <c r="U22" i="12"/>
  <c r="U39" i="12"/>
  <c r="D55" i="12"/>
  <c r="G53" i="12"/>
  <c r="D76" i="13"/>
  <c r="U44" i="12"/>
  <c r="U26" i="12"/>
  <c r="U43" i="12"/>
  <c r="E17" i="2"/>
  <c r="E69" i="2"/>
  <c r="R20" i="13"/>
  <c r="D62" i="13"/>
  <c r="D132" i="13"/>
  <c r="U48" i="12"/>
  <c r="U30" i="12"/>
  <c r="U47" i="12"/>
  <c r="F69" i="2"/>
  <c r="U51" i="12"/>
  <c r="C55" i="12"/>
  <c r="G18" i="2"/>
  <c r="G69" i="2"/>
  <c r="D48" i="13"/>
  <c r="C62" i="13"/>
  <c r="U21" i="12"/>
  <c r="U38" i="12"/>
  <c r="U54" i="12"/>
  <c r="D53" i="12"/>
  <c r="D57" i="12" s="1"/>
  <c r="I138" i="43"/>
  <c r="H138" i="43"/>
  <c r="G138" i="43"/>
  <c r="L138" i="43"/>
  <c r="F146" i="43"/>
  <c r="M138" i="43"/>
  <c r="R7" i="42"/>
  <c r="S7" i="42"/>
  <c r="N138" i="43"/>
  <c r="O138" i="43"/>
  <c r="J12" i="43"/>
  <c r="I12" i="43"/>
  <c r="H12" i="43"/>
  <c r="H127" i="39"/>
  <c r="G127" i="39"/>
  <c r="F129" i="39"/>
  <c r="I127" i="39"/>
  <c r="M127" i="39"/>
  <c r="L127" i="39"/>
  <c r="N14" i="43"/>
  <c r="L14" i="43"/>
  <c r="M14" i="43"/>
  <c r="O142" i="43"/>
  <c r="N142" i="43"/>
  <c r="T15" i="43"/>
  <c r="S15" i="43"/>
  <c r="R15" i="43"/>
  <c r="Q15" i="43"/>
  <c r="P15" i="43"/>
  <c r="I26" i="37"/>
  <c r="J26" i="37"/>
  <c r="J33" i="37"/>
  <c r="I33" i="37"/>
  <c r="AL32" i="35"/>
  <c r="AK32" i="35"/>
  <c r="Q32" i="37"/>
  <c r="P32" i="37"/>
  <c r="Q30" i="36"/>
  <c r="P30" i="36"/>
  <c r="L76" i="30"/>
  <c r="N76" i="30"/>
  <c r="I149" i="28"/>
  <c r="L149" i="28"/>
  <c r="J149" i="28"/>
  <c r="M149" i="28"/>
  <c r="K149" i="28"/>
  <c r="J41" i="37"/>
  <c r="I41" i="37"/>
  <c r="Q48" i="37"/>
  <c r="P48" i="37"/>
  <c r="Q29" i="36"/>
  <c r="P29" i="36"/>
  <c r="J279" i="30"/>
  <c r="L279" i="30"/>
  <c r="F60" i="30"/>
  <c r="H60" i="30"/>
  <c r="I13" i="28"/>
  <c r="J13" i="28"/>
  <c r="M13" i="28"/>
  <c r="L13" i="28"/>
  <c r="K13" i="28"/>
  <c r="H20" i="28"/>
  <c r="O138" i="45"/>
  <c r="N138" i="45"/>
  <c r="M138" i="45"/>
  <c r="L138" i="45"/>
  <c r="J7" i="40"/>
  <c r="H7" i="40"/>
  <c r="I7" i="40"/>
  <c r="J10" i="42"/>
  <c r="H10" i="42"/>
  <c r="I10" i="42"/>
  <c r="M10" i="42"/>
  <c r="L10" i="42"/>
  <c r="C146" i="43"/>
  <c r="O136" i="43"/>
  <c r="N136" i="43"/>
  <c r="R8" i="43"/>
  <c r="Q8" i="43"/>
  <c r="P8" i="43"/>
  <c r="T8" i="43"/>
  <c r="S8" i="43"/>
  <c r="J16" i="37"/>
  <c r="I16" i="37"/>
  <c r="J36" i="37"/>
  <c r="I36" i="37"/>
  <c r="I23" i="37"/>
  <c r="J23" i="37"/>
  <c r="J27" i="36"/>
  <c r="I27" i="36"/>
  <c r="Q30" i="37"/>
  <c r="P30" i="37"/>
  <c r="P10" i="36"/>
  <c r="Q10" i="36"/>
  <c r="AL17" i="35"/>
  <c r="AK17" i="35"/>
  <c r="AJ17" i="35"/>
  <c r="J209" i="30"/>
  <c r="L209" i="30"/>
  <c r="L7" i="40"/>
  <c r="M7" i="40"/>
  <c r="N7" i="40"/>
  <c r="Q7" i="40"/>
  <c r="P7" i="40"/>
  <c r="N7" i="43"/>
  <c r="M7" i="43"/>
  <c r="L7" i="43"/>
  <c r="M9" i="42"/>
  <c r="J9" i="42"/>
  <c r="I9" i="42"/>
  <c r="H9" i="42"/>
  <c r="S8" i="41"/>
  <c r="R8" i="41"/>
  <c r="P9" i="43"/>
  <c r="T9" i="43"/>
  <c r="S9" i="43"/>
  <c r="R9" i="43"/>
  <c r="Q9" i="43"/>
  <c r="J15" i="37"/>
  <c r="I15" i="37"/>
  <c r="I17" i="37"/>
  <c r="J17" i="37"/>
  <c r="J50" i="37"/>
  <c r="I50" i="37"/>
  <c r="J39" i="37"/>
  <c r="I39" i="37"/>
  <c r="J24" i="36"/>
  <c r="I24" i="36"/>
  <c r="I21" i="36"/>
  <c r="J21" i="36"/>
  <c r="I50" i="36"/>
  <c r="J50" i="36"/>
  <c r="Q46" i="37"/>
  <c r="P46" i="37"/>
  <c r="Q39" i="36"/>
  <c r="P39" i="36"/>
  <c r="O144" i="44"/>
  <c r="N144" i="44"/>
  <c r="O143" i="45"/>
  <c r="N143" i="45"/>
  <c r="M143" i="45"/>
  <c r="L143" i="45"/>
  <c r="H13" i="43"/>
  <c r="I13" i="43"/>
  <c r="J13" i="43"/>
  <c r="L13" i="43"/>
  <c r="M13" i="43"/>
  <c r="O140" i="44"/>
  <c r="N140" i="44"/>
  <c r="F7" i="42"/>
  <c r="I7" i="42"/>
  <c r="H7" i="42"/>
  <c r="N137" i="45"/>
  <c r="M137" i="45"/>
  <c r="L137" i="45"/>
  <c r="O137" i="45"/>
  <c r="E146" i="43"/>
  <c r="G136" i="43"/>
  <c r="H136" i="43"/>
  <c r="K136" i="43" s="1"/>
  <c r="S9" i="41"/>
  <c r="R9" i="41"/>
  <c r="K16" i="43"/>
  <c r="N6" i="43"/>
  <c r="L6" i="43"/>
  <c r="M6" i="43"/>
  <c r="N13" i="43"/>
  <c r="S7" i="41"/>
  <c r="R7" i="41"/>
  <c r="S6" i="41"/>
  <c r="R6" i="41"/>
  <c r="J47" i="37"/>
  <c r="I47" i="37"/>
  <c r="J22" i="37"/>
  <c r="I22" i="37"/>
  <c r="J49" i="37"/>
  <c r="I49" i="37"/>
  <c r="J17" i="36"/>
  <c r="I17" i="36"/>
  <c r="J7" i="37"/>
  <c r="I7" i="37"/>
  <c r="P45" i="37"/>
  <c r="Q45" i="37"/>
  <c r="AS10" i="35"/>
  <c r="AR10" i="35"/>
  <c r="AV10" i="35"/>
  <c r="AU10" i="35"/>
  <c r="AT10" i="35"/>
  <c r="F254" i="30"/>
  <c r="H254" i="30"/>
  <c r="M142" i="45"/>
  <c r="L142" i="45"/>
  <c r="N142" i="45"/>
  <c r="O142" i="45"/>
  <c r="J18" i="37"/>
  <c r="I18" i="37"/>
  <c r="J9" i="37"/>
  <c r="I9" i="37"/>
  <c r="J49" i="36"/>
  <c r="I49" i="36"/>
  <c r="Q40" i="37"/>
  <c r="P40" i="37"/>
  <c r="J27" i="28"/>
  <c r="I27" i="28"/>
  <c r="M27" i="28"/>
  <c r="K27" i="28"/>
  <c r="L27" i="28"/>
  <c r="H34" i="28"/>
  <c r="J29" i="37"/>
  <c r="I29" i="37"/>
  <c r="O138" i="44"/>
  <c r="N138" i="44"/>
  <c r="O139" i="44"/>
  <c r="N139" i="44"/>
  <c r="O136" i="45"/>
  <c r="N136" i="45"/>
  <c r="J146" i="45"/>
  <c r="L136" i="45"/>
  <c r="M136" i="45"/>
  <c r="T12" i="43"/>
  <c r="S12" i="43"/>
  <c r="R12" i="43"/>
  <c r="P12" i="43"/>
  <c r="Q12" i="43"/>
  <c r="J7" i="41"/>
  <c r="I7" i="41"/>
  <c r="H7" i="41"/>
  <c r="L7" i="41"/>
  <c r="M7" i="41"/>
  <c r="I134" i="40"/>
  <c r="H134" i="40"/>
  <c r="G134" i="40"/>
  <c r="M134" i="40"/>
  <c r="I137" i="40"/>
  <c r="L134" i="40"/>
  <c r="I135" i="40"/>
  <c r="I138" i="40"/>
  <c r="I136" i="40"/>
  <c r="J30" i="37"/>
  <c r="I30" i="37"/>
  <c r="J27" i="37"/>
  <c r="I27" i="37"/>
  <c r="J37" i="37"/>
  <c r="I37" i="37"/>
  <c r="J13" i="37"/>
  <c r="I13" i="37"/>
  <c r="J38" i="36"/>
  <c r="I38" i="36"/>
  <c r="J14" i="36"/>
  <c r="I14" i="36"/>
  <c r="Q47" i="37"/>
  <c r="P47" i="37"/>
  <c r="I38" i="37"/>
  <c r="J38" i="37"/>
  <c r="I144" i="43"/>
  <c r="H144" i="43"/>
  <c r="K144" i="43" s="1"/>
  <c r="G144" i="43"/>
  <c r="L144" i="43"/>
  <c r="M144" i="43"/>
  <c r="R8" i="42"/>
  <c r="P8" i="42"/>
  <c r="T8" i="42"/>
  <c r="S8" i="42"/>
  <c r="Q8" i="42"/>
  <c r="O141" i="45"/>
  <c r="N141" i="45"/>
  <c r="M141" i="45"/>
  <c r="L141" i="45"/>
  <c r="N10" i="40"/>
  <c r="M10" i="40"/>
  <c r="L10" i="40"/>
  <c r="Q10" i="40"/>
  <c r="P10" i="40"/>
  <c r="N8" i="43"/>
  <c r="M8" i="43"/>
  <c r="L8" i="43"/>
  <c r="I21" i="37"/>
  <c r="J21" i="37"/>
  <c r="Q26" i="37"/>
  <c r="P26" i="37"/>
  <c r="J11" i="37"/>
  <c r="I11" i="37"/>
  <c r="J47" i="36"/>
  <c r="I47" i="36"/>
  <c r="Q50" i="37"/>
  <c r="P50" i="37"/>
  <c r="W33" i="35"/>
  <c r="V33" i="35"/>
  <c r="L254" i="30"/>
  <c r="N254" i="30"/>
  <c r="I145" i="43"/>
  <c r="H145" i="43"/>
  <c r="K145" i="43" s="1"/>
  <c r="G145" i="43"/>
  <c r="M145" i="43"/>
  <c r="L145" i="43"/>
  <c r="N15" i="43"/>
  <c r="M15" i="43"/>
  <c r="L15" i="43"/>
  <c r="F6" i="41"/>
  <c r="I6" i="41"/>
  <c r="F12" i="41"/>
  <c r="H6" i="41"/>
  <c r="F7" i="41"/>
  <c r="F10" i="41"/>
  <c r="F11" i="41"/>
  <c r="H143" i="43"/>
  <c r="K143" i="43" s="1"/>
  <c r="G143" i="43"/>
  <c r="I143" i="43"/>
  <c r="L143" i="43"/>
  <c r="M143" i="43"/>
  <c r="P9" i="42"/>
  <c r="Q9" i="42"/>
  <c r="T9" i="42"/>
  <c r="R9" i="42"/>
  <c r="S9" i="42"/>
  <c r="T13" i="43"/>
  <c r="S13" i="43"/>
  <c r="R13" i="43"/>
  <c r="Q13" i="43"/>
  <c r="P13" i="43"/>
  <c r="N9" i="43"/>
  <c r="M9" i="43"/>
  <c r="L9" i="43"/>
  <c r="J20" i="37"/>
  <c r="I20" i="37"/>
  <c r="Q21" i="37"/>
  <c r="P21" i="37"/>
  <c r="I30" i="36"/>
  <c r="J30" i="36"/>
  <c r="J6" i="36"/>
  <c r="I6" i="36"/>
  <c r="Q36" i="37"/>
  <c r="P36" i="37"/>
  <c r="J19" i="37"/>
  <c r="I19" i="37"/>
  <c r="W40" i="35"/>
  <c r="V40" i="35"/>
  <c r="J260" i="30"/>
  <c r="L260" i="30"/>
  <c r="N141" i="44"/>
  <c r="O141" i="44"/>
  <c r="K134" i="42"/>
  <c r="O134" i="42"/>
  <c r="N134" i="42"/>
  <c r="L134" i="42"/>
  <c r="M134" i="42"/>
  <c r="K136" i="42"/>
  <c r="K138" i="42"/>
  <c r="K137" i="42"/>
  <c r="K135" i="42"/>
  <c r="O139" i="43"/>
  <c r="N139" i="43"/>
  <c r="H140" i="43"/>
  <c r="K140" i="43" s="1"/>
  <c r="G140" i="43"/>
  <c r="F6" i="40"/>
  <c r="F12" i="40"/>
  <c r="F9" i="40"/>
  <c r="F11" i="40"/>
  <c r="I6" i="40"/>
  <c r="H6" i="40"/>
  <c r="F10" i="40"/>
  <c r="N10" i="43"/>
  <c r="M10" i="43"/>
  <c r="L10" i="43"/>
  <c r="Q10" i="43"/>
  <c r="P10" i="43"/>
  <c r="Q9" i="37"/>
  <c r="P9" i="37"/>
  <c r="S6" i="40"/>
  <c r="R6" i="40"/>
  <c r="J51" i="37"/>
  <c r="I51" i="37"/>
  <c r="AK39" i="35"/>
  <c r="AL39" i="35"/>
  <c r="J29" i="36"/>
  <c r="I29" i="36"/>
  <c r="J15" i="36"/>
  <c r="I15" i="36"/>
  <c r="Q12" i="37"/>
  <c r="P12" i="37"/>
  <c r="J39" i="36"/>
  <c r="I39" i="36"/>
  <c r="W31" i="35"/>
  <c r="V31" i="35"/>
  <c r="L211" i="30"/>
  <c r="N211" i="30"/>
  <c r="C146" i="44"/>
  <c r="O136" i="44"/>
  <c r="N136" i="44"/>
  <c r="N9" i="42"/>
  <c r="L9" i="42"/>
  <c r="L11" i="43"/>
  <c r="N11" i="43"/>
  <c r="M11" i="43"/>
  <c r="S7" i="40"/>
  <c r="R7" i="40"/>
  <c r="J45" i="36"/>
  <c r="I45" i="36"/>
  <c r="Q24" i="37"/>
  <c r="P24" i="37"/>
  <c r="F252" i="30"/>
  <c r="H252" i="30"/>
  <c r="L57" i="30"/>
  <c r="N57" i="30"/>
  <c r="F12" i="43"/>
  <c r="E16" i="43"/>
  <c r="F16" i="43" s="1"/>
  <c r="O140" i="45"/>
  <c r="N140" i="45"/>
  <c r="M140" i="45"/>
  <c r="L140" i="45"/>
  <c r="F9" i="41"/>
  <c r="H9" i="41"/>
  <c r="I9" i="41"/>
  <c r="N12" i="43"/>
  <c r="M12" i="43"/>
  <c r="L12" i="43"/>
  <c r="O140" i="43"/>
  <c r="N140" i="43"/>
  <c r="J11" i="43"/>
  <c r="I11" i="43"/>
  <c r="H11" i="43"/>
  <c r="G16" i="43"/>
  <c r="H141" i="43"/>
  <c r="K141" i="43" s="1"/>
  <c r="I141" i="43"/>
  <c r="G141" i="43"/>
  <c r="M141" i="43"/>
  <c r="L141" i="43"/>
  <c r="H8" i="42"/>
  <c r="M8" i="42"/>
  <c r="I8" i="42"/>
  <c r="J8" i="42"/>
  <c r="L8" i="42"/>
  <c r="I8" i="41"/>
  <c r="H8" i="41"/>
  <c r="M8" i="41"/>
  <c r="J8" i="41"/>
  <c r="L8" i="41"/>
  <c r="O144" i="43"/>
  <c r="N144" i="43"/>
  <c r="T6" i="43"/>
  <c r="O16" i="43"/>
  <c r="S6" i="43"/>
  <c r="R6" i="43"/>
  <c r="Q6" i="43"/>
  <c r="P6" i="43"/>
  <c r="T10" i="43"/>
  <c r="Q43" i="37"/>
  <c r="P43" i="37"/>
  <c r="S8" i="40"/>
  <c r="R8" i="40"/>
  <c r="J31" i="37"/>
  <c r="I31" i="37"/>
  <c r="AL36" i="35"/>
  <c r="AK36" i="35"/>
  <c r="Q35" i="37"/>
  <c r="P35" i="37"/>
  <c r="I41" i="36"/>
  <c r="J41" i="36"/>
  <c r="P11" i="37"/>
  <c r="Q11" i="37"/>
  <c r="F187" i="30"/>
  <c r="H187" i="30"/>
  <c r="L278" i="30"/>
  <c r="N278" i="30"/>
  <c r="L186" i="30"/>
  <c r="N186" i="30"/>
  <c r="M106" i="28"/>
  <c r="L106" i="28"/>
  <c r="K106" i="28"/>
  <c r="J106" i="28"/>
  <c r="I106" i="28"/>
  <c r="T11" i="43"/>
  <c r="R11" i="43"/>
  <c r="P11" i="43"/>
  <c r="S11" i="43"/>
  <c r="Q11" i="43"/>
  <c r="O145" i="45"/>
  <c r="N145" i="45"/>
  <c r="M145" i="45"/>
  <c r="L145" i="45"/>
  <c r="T14" i="43"/>
  <c r="S14" i="43"/>
  <c r="R14" i="43"/>
  <c r="Q14" i="43"/>
  <c r="P14" i="43"/>
  <c r="J48" i="37"/>
  <c r="I48" i="37"/>
  <c r="I139" i="43"/>
  <c r="H139" i="43"/>
  <c r="K139" i="43" s="1"/>
  <c r="G139" i="43"/>
  <c r="L139" i="43"/>
  <c r="M139" i="43"/>
  <c r="O137" i="44"/>
  <c r="N137" i="44"/>
  <c r="N143" i="43"/>
  <c r="O143" i="43"/>
  <c r="I46" i="37"/>
  <c r="J46" i="37"/>
  <c r="J28" i="37"/>
  <c r="I28" i="37"/>
  <c r="J44" i="36"/>
  <c r="I44" i="36"/>
  <c r="I18" i="36"/>
  <c r="J18" i="36"/>
  <c r="Q20" i="37"/>
  <c r="P20" i="37"/>
  <c r="Q38" i="37"/>
  <c r="P38" i="37"/>
  <c r="J170" i="30"/>
  <c r="L170" i="30"/>
  <c r="M143" i="28"/>
  <c r="L143" i="28"/>
  <c r="K143" i="28"/>
  <c r="J143" i="28"/>
  <c r="I143" i="28"/>
  <c r="O144" i="45"/>
  <c r="N144" i="45"/>
  <c r="M144" i="45"/>
  <c r="L144" i="45"/>
  <c r="M6" i="41"/>
  <c r="L6" i="41"/>
  <c r="N6" i="41"/>
  <c r="N8" i="41"/>
  <c r="N7" i="41"/>
  <c r="N10" i="41"/>
  <c r="N12" i="41"/>
  <c r="N11" i="41"/>
  <c r="Q6" i="41"/>
  <c r="P6" i="41"/>
  <c r="N9" i="41"/>
  <c r="S9" i="40"/>
  <c r="R9" i="40"/>
  <c r="H137" i="43"/>
  <c r="K137" i="43" s="1"/>
  <c r="G137" i="43"/>
  <c r="N137" i="43"/>
  <c r="O137" i="43"/>
  <c r="J43" i="37"/>
  <c r="I43" i="37"/>
  <c r="J44" i="37"/>
  <c r="I44" i="37"/>
  <c r="J45" i="37"/>
  <c r="I45" i="37"/>
  <c r="I38" i="35"/>
  <c r="H38" i="35"/>
  <c r="Q41" i="37"/>
  <c r="P41" i="37"/>
  <c r="J42" i="36"/>
  <c r="I42" i="36"/>
  <c r="P41" i="36"/>
  <c r="Q41" i="36"/>
  <c r="H90" i="28"/>
  <c r="L82" i="28"/>
  <c r="I82" i="28"/>
  <c r="M82" i="28"/>
  <c r="K82" i="28"/>
  <c r="J82" i="28"/>
  <c r="M136" i="28"/>
  <c r="L136" i="28"/>
  <c r="K136" i="28"/>
  <c r="J136" i="28"/>
  <c r="I136" i="28"/>
  <c r="F8" i="40"/>
  <c r="I8" i="40"/>
  <c r="H8" i="40"/>
  <c r="O145" i="44"/>
  <c r="N145" i="44"/>
  <c r="O139" i="45"/>
  <c r="N139" i="45"/>
  <c r="M139" i="45"/>
  <c r="L139" i="45"/>
  <c r="H142" i="43"/>
  <c r="K142" i="43" s="1"/>
  <c r="G142" i="43"/>
  <c r="T7" i="43"/>
  <c r="S7" i="43"/>
  <c r="R7" i="43"/>
  <c r="Q7" i="43"/>
  <c r="P7" i="43"/>
  <c r="J40" i="37"/>
  <c r="I40" i="37"/>
  <c r="I42" i="37"/>
  <c r="J42" i="37"/>
  <c r="I35" i="35"/>
  <c r="H35" i="35"/>
  <c r="P37" i="37"/>
  <c r="Q37" i="37"/>
  <c r="J12" i="37"/>
  <c r="I12" i="37"/>
  <c r="Q44" i="36"/>
  <c r="P44" i="36"/>
  <c r="F126" i="30"/>
  <c r="H126" i="30"/>
  <c r="L156" i="28"/>
  <c r="K156" i="28"/>
  <c r="J156" i="28"/>
  <c r="I156" i="28"/>
  <c r="M156" i="28"/>
  <c r="O126" i="39"/>
  <c r="N126" i="39"/>
  <c r="Q42" i="37"/>
  <c r="P42" i="37"/>
  <c r="P7" i="37"/>
  <c r="Q7" i="37"/>
  <c r="J8" i="36"/>
  <c r="I8" i="36"/>
  <c r="J14" i="37"/>
  <c r="I14" i="37"/>
  <c r="AT13" i="35"/>
  <c r="AS13" i="35"/>
  <c r="AR13" i="35"/>
  <c r="AV13" i="35"/>
  <c r="AU13" i="35"/>
  <c r="AV16" i="35"/>
  <c r="AU16" i="35"/>
  <c r="AT16" i="35"/>
  <c r="AS16" i="35"/>
  <c r="AR16" i="35"/>
  <c r="Q28" i="36"/>
  <c r="P28" i="36"/>
  <c r="Q19" i="36"/>
  <c r="P19" i="36"/>
  <c r="Q22" i="36"/>
  <c r="P22" i="36"/>
  <c r="F34" i="31"/>
  <c r="AL9" i="35"/>
  <c r="AK9" i="35"/>
  <c r="AJ9" i="35"/>
  <c r="J151" i="30"/>
  <c r="L151" i="30"/>
  <c r="H256" i="30"/>
  <c r="J256" i="30"/>
  <c r="H83" i="30"/>
  <c r="J83" i="30"/>
  <c r="H61" i="30"/>
  <c r="J61" i="30"/>
  <c r="M113" i="28"/>
  <c r="K113" i="28"/>
  <c r="J113" i="28"/>
  <c r="I113" i="28"/>
  <c r="L113" i="28"/>
  <c r="J44" i="28"/>
  <c r="I44" i="28"/>
  <c r="M44" i="28"/>
  <c r="L44" i="28"/>
  <c r="K44" i="28"/>
  <c r="L155" i="28"/>
  <c r="J155" i="28"/>
  <c r="M155" i="28"/>
  <c r="K155" i="28"/>
  <c r="I155" i="28"/>
  <c r="M98" i="28"/>
  <c r="K98" i="28"/>
  <c r="I98" i="28"/>
  <c r="L98" i="28"/>
  <c r="J98" i="28"/>
  <c r="J128" i="28"/>
  <c r="I128" i="28"/>
  <c r="M128" i="28"/>
  <c r="K128" i="28"/>
  <c r="L128" i="28"/>
  <c r="M109" i="28"/>
  <c r="L109" i="28"/>
  <c r="K109" i="28"/>
  <c r="J109" i="28"/>
  <c r="I109" i="28"/>
  <c r="M89" i="28"/>
  <c r="L89" i="28"/>
  <c r="K89" i="28"/>
  <c r="J89" i="28"/>
  <c r="I89" i="28"/>
  <c r="M100" i="28"/>
  <c r="L100" i="28"/>
  <c r="K100" i="28"/>
  <c r="J100" i="28"/>
  <c r="I100" i="28"/>
  <c r="I15" i="27"/>
  <c r="J15" i="27"/>
  <c r="K15" i="27"/>
  <c r="J128" i="27"/>
  <c r="K128" i="27"/>
  <c r="I128" i="27"/>
  <c r="K11" i="27"/>
  <c r="J11" i="27"/>
  <c r="I11" i="27"/>
  <c r="K32" i="27"/>
  <c r="J32" i="27"/>
  <c r="I32" i="27"/>
  <c r="H132" i="27"/>
  <c r="K124" i="27"/>
  <c r="J124" i="27"/>
  <c r="I124" i="27"/>
  <c r="K125" i="27"/>
  <c r="J125" i="27"/>
  <c r="I125" i="27"/>
  <c r="K144" i="27"/>
  <c r="J144" i="27"/>
  <c r="I144" i="27"/>
  <c r="I53" i="27"/>
  <c r="K53" i="27"/>
  <c r="J53" i="27"/>
  <c r="K28" i="26"/>
  <c r="J28" i="26"/>
  <c r="I28" i="26"/>
  <c r="H160" i="26"/>
  <c r="K152" i="26"/>
  <c r="J152" i="26"/>
  <c r="I152" i="26"/>
  <c r="K36" i="26"/>
  <c r="J36" i="26"/>
  <c r="I36" i="26"/>
  <c r="K89" i="26"/>
  <c r="J89" i="26"/>
  <c r="I89" i="26"/>
  <c r="K109" i="26"/>
  <c r="J109" i="26"/>
  <c r="I109" i="26"/>
  <c r="I69" i="26"/>
  <c r="K69" i="26"/>
  <c r="J69" i="26"/>
  <c r="L159" i="22"/>
  <c r="K159" i="22"/>
  <c r="J159" i="22"/>
  <c r="I82" i="21"/>
  <c r="H82" i="21"/>
  <c r="Q86" i="18"/>
  <c r="J35" i="36"/>
  <c r="I35" i="36"/>
  <c r="I13" i="36"/>
  <c r="J13" i="36"/>
  <c r="J35" i="37"/>
  <c r="I35" i="37"/>
  <c r="Q14" i="37"/>
  <c r="P14" i="37"/>
  <c r="Q34" i="37"/>
  <c r="P34" i="37"/>
  <c r="J32" i="36"/>
  <c r="I32" i="36"/>
  <c r="Q50" i="36"/>
  <c r="P50" i="36"/>
  <c r="Q43" i="36"/>
  <c r="P43" i="36"/>
  <c r="Q38" i="36"/>
  <c r="P38" i="36"/>
  <c r="W30" i="35"/>
  <c r="V30" i="35"/>
  <c r="AK16" i="35"/>
  <c r="AL16" i="35"/>
  <c r="AJ16" i="35"/>
  <c r="H194" i="30"/>
  <c r="J194" i="30"/>
  <c r="H238" i="30"/>
  <c r="J238" i="30"/>
  <c r="L80" i="30"/>
  <c r="N80" i="30"/>
  <c r="H59" i="30"/>
  <c r="J59" i="30"/>
  <c r="M99" i="28"/>
  <c r="L99" i="28"/>
  <c r="K99" i="28"/>
  <c r="J99" i="28"/>
  <c r="I99" i="28"/>
  <c r="K37" i="28"/>
  <c r="I37" i="28"/>
  <c r="E48" i="28"/>
  <c r="L40" i="28"/>
  <c r="J40" i="28"/>
  <c r="L127" i="28"/>
  <c r="J127" i="28"/>
  <c r="M127" i="28"/>
  <c r="K127" i="28"/>
  <c r="I127" i="28"/>
  <c r="M115" i="28"/>
  <c r="L115" i="28"/>
  <c r="K115" i="28"/>
  <c r="J115" i="28"/>
  <c r="I115" i="28"/>
  <c r="J145" i="28"/>
  <c r="I145" i="28"/>
  <c r="M145" i="28"/>
  <c r="K145" i="28"/>
  <c r="L145" i="28"/>
  <c r="K87" i="28"/>
  <c r="I87" i="28"/>
  <c r="M87" i="28"/>
  <c r="L87" i="28"/>
  <c r="J87" i="28"/>
  <c r="J30" i="27"/>
  <c r="I30" i="27"/>
  <c r="K30" i="27"/>
  <c r="K72" i="27"/>
  <c r="J72" i="27"/>
  <c r="I72" i="27"/>
  <c r="K106" i="27"/>
  <c r="J106" i="27"/>
  <c r="I106" i="27"/>
  <c r="K123" i="27"/>
  <c r="J123" i="27"/>
  <c r="I123" i="27"/>
  <c r="H146" i="27"/>
  <c r="K138" i="27"/>
  <c r="I138" i="27"/>
  <c r="J138" i="27"/>
  <c r="K141" i="27"/>
  <c r="J141" i="27"/>
  <c r="I141" i="27"/>
  <c r="K142" i="27"/>
  <c r="J142" i="27"/>
  <c r="I142" i="27"/>
  <c r="K33" i="27"/>
  <c r="J33" i="27"/>
  <c r="I33" i="27"/>
  <c r="I70" i="27"/>
  <c r="K70" i="27"/>
  <c r="J70" i="27"/>
  <c r="K14" i="27"/>
  <c r="J14" i="27"/>
  <c r="I14" i="27"/>
  <c r="J56" i="26"/>
  <c r="I56" i="26"/>
  <c r="K56" i="26"/>
  <c r="K9" i="26"/>
  <c r="J9" i="26"/>
  <c r="I9" i="26"/>
  <c r="K93" i="26"/>
  <c r="J93" i="26"/>
  <c r="I93" i="26"/>
  <c r="K53" i="26"/>
  <c r="J53" i="26"/>
  <c r="I53" i="26"/>
  <c r="K107" i="26"/>
  <c r="J107" i="26"/>
  <c r="I107" i="26"/>
  <c r="K126" i="26"/>
  <c r="J126" i="26"/>
  <c r="I126" i="26"/>
  <c r="I86" i="26"/>
  <c r="K86" i="26"/>
  <c r="J86" i="26"/>
  <c r="K41" i="26"/>
  <c r="J41" i="26"/>
  <c r="I41" i="26"/>
  <c r="K143" i="22"/>
  <c r="L143" i="22"/>
  <c r="J143" i="22"/>
  <c r="W20" i="22"/>
  <c r="V20" i="22"/>
  <c r="X20" i="22"/>
  <c r="I15" i="21"/>
  <c r="H15" i="21"/>
  <c r="Y42" i="19"/>
  <c r="X42" i="19"/>
  <c r="Q116" i="18"/>
  <c r="J24" i="37"/>
  <c r="I24" i="37"/>
  <c r="P49" i="37"/>
  <c r="Q49" i="37"/>
  <c r="Q6" i="37"/>
  <c r="P6" i="37"/>
  <c r="Q14" i="36"/>
  <c r="P14" i="36"/>
  <c r="Q34" i="36"/>
  <c r="P34" i="36"/>
  <c r="Q12" i="36"/>
  <c r="P12" i="36"/>
  <c r="P21" i="36"/>
  <c r="Q21" i="36"/>
  <c r="AL13" i="35"/>
  <c r="AK13" i="35"/>
  <c r="AJ13" i="35"/>
  <c r="H148" i="30"/>
  <c r="J148" i="30"/>
  <c r="F240" i="30"/>
  <c r="H240" i="30"/>
  <c r="H197" i="30"/>
  <c r="J197" i="30"/>
  <c r="L231" i="30"/>
  <c r="N231" i="30"/>
  <c r="H79" i="30"/>
  <c r="J79" i="30"/>
  <c r="M33" i="28"/>
  <c r="L33" i="28"/>
  <c r="K33" i="28"/>
  <c r="I33" i="28"/>
  <c r="J33" i="28"/>
  <c r="H118" i="28"/>
  <c r="L110" i="28"/>
  <c r="K110" i="28"/>
  <c r="J110" i="28"/>
  <c r="I110" i="28"/>
  <c r="M110" i="28"/>
  <c r="M144" i="28"/>
  <c r="L144" i="28"/>
  <c r="J144" i="28"/>
  <c r="K144" i="28"/>
  <c r="I144" i="28"/>
  <c r="M150" i="28"/>
  <c r="L150" i="28"/>
  <c r="K150" i="28"/>
  <c r="J150" i="28"/>
  <c r="I150" i="28"/>
  <c r="K80" i="28"/>
  <c r="J80" i="28"/>
  <c r="I80" i="28"/>
  <c r="M80" i="28"/>
  <c r="L80" i="28"/>
  <c r="M96" i="28"/>
  <c r="L96" i="28"/>
  <c r="K96" i="28"/>
  <c r="J96" i="28"/>
  <c r="I96" i="28"/>
  <c r="H104" i="28"/>
  <c r="M85" i="28"/>
  <c r="K85" i="28"/>
  <c r="L85" i="28"/>
  <c r="J85" i="28"/>
  <c r="I85" i="28"/>
  <c r="M81" i="28"/>
  <c r="K81" i="28"/>
  <c r="I81" i="28"/>
  <c r="L81" i="28"/>
  <c r="J81" i="28"/>
  <c r="M93" i="28"/>
  <c r="L93" i="28"/>
  <c r="K93" i="28"/>
  <c r="J93" i="28"/>
  <c r="I93" i="28"/>
  <c r="K113" i="27"/>
  <c r="J113" i="27"/>
  <c r="I113" i="27"/>
  <c r="K134" i="27"/>
  <c r="J134" i="27"/>
  <c r="I134" i="27"/>
  <c r="K18" i="27"/>
  <c r="J18" i="27"/>
  <c r="I18" i="27"/>
  <c r="K158" i="27"/>
  <c r="J158" i="27"/>
  <c r="I158" i="27"/>
  <c r="K159" i="27"/>
  <c r="J159" i="27"/>
  <c r="I159" i="27"/>
  <c r="K51" i="27"/>
  <c r="J51" i="27"/>
  <c r="I51" i="27"/>
  <c r="I87" i="27"/>
  <c r="K87" i="27"/>
  <c r="J87" i="27"/>
  <c r="K100" i="26"/>
  <c r="J100" i="26"/>
  <c r="I100" i="26"/>
  <c r="H118" i="26"/>
  <c r="K110" i="26"/>
  <c r="J110" i="26"/>
  <c r="I110" i="26"/>
  <c r="K70" i="26"/>
  <c r="J70" i="26"/>
  <c r="I70" i="26"/>
  <c r="K124" i="26"/>
  <c r="J124" i="26"/>
  <c r="I124" i="26"/>
  <c r="H132" i="26"/>
  <c r="K143" i="26"/>
  <c r="J143" i="26"/>
  <c r="I143" i="26"/>
  <c r="I103" i="26"/>
  <c r="K103" i="26"/>
  <c r="J103" i="26"/>
  <c r="J44" i="26"/>
  <c r="I44" i="26"/>
  <c r="L137" i="22"/>
  <c r="K137" i="22"/>
  <c r="J137" i="22"/>
  <c r="I69" i="21"/>
  <c r="H69" i="21"/>
  <c r="Y83" i="19"/>
  <c r="X83" i="19"/>
  <c r="W91" i="19"/>
  <c r="Q158" i="18"/>
  <c r="I46" i="36"/>
  <c r="J46" i="36"/>
  <c r="J28" i="36"/>
  <c r="I28" i="36"/>
  <c r="Q13" i="37"/>
  <c r="P13" i="37"/>
  <c r="P22" i="37"/>
  <c r="Q22" i="37"/>
  <c r="J25" i="36"/>
  <c r="I25" i="36"/>
  <c r="W32" i="35"/>
  <c r="V32" i="35"/>
  <c r="Q47" i="36"/>
  <c r="P47" i="36"/>
  <c r="Q26" i="36"/>
  <c r="P26" i="36"/>
  <c r="P37" i="36"/>
  <c r="Q37" i="36"/>
  <c r="W38" i="35"/>
  <c r="V38" i="35"/>
  <c r="AL10" i="35"/>
  <c r="AK10" i="35"/>
  <c r="AJ10" i="35"/>
  <c r="F191" i="30"/>
  <c r="H191" i="30"/>
  <c r="H237" i="30"/>
  <c r="J237" i="30"/>
  <c r="J275" i="30"/>
  <c r="L275" i="30"/>
  <c r="L77" i="30"/>
  <c r="N77" i="30"/>
  <c r="L53" i="30"/>
  <c r="N53" i="30"/>
  <c r="L37" i="28"/>
  <c r="J37" i="28"/>
  <c r="K41" i="28"/>
  <c r="J41" i="28"/>
  <c r="I41" i="28"/>
  <c r="M41" i="28"/>
  <c r="L41" i="28"/>
  <c r="H48" i="28"/>
  <c r="M116" i="28"/>
  <c r="L116" i="28"/>
  <c r="J116" i="28"/>
  <c r="K116" i="28"/>
  <c r="I116" i="28"/>
  <c r="L67" i="28"/>
  <c r="J67" i="28"/>
  <c r="M67" i="28"/>
  <c r="K67" i="28"/>
  <c r="I67" i="28"/>
  <c r="I97" i="28"/>
  <c r="M97" i="28"/>
  <c r="L97" i="28"/>
  <c r="K97" i="28"/>
  <c r="J97" i="28"/>
  <c r="M69" i="28"/>
  <c r="L69" i="28"/>
  <c r="K69" i="28"/>
  <c r="J69" i="28"/>
  <c r="I69" i="28"/>
  <c r="H76" i="28"/>
  <c r="J72" i="28"/>
  <c r="L72" i="28"/>
  <c r="I94" i="28"/>
  <c r="M94" i="28"/>
  <c r="L94" i="28"/>
  <c r="K94" i="28"/>
  <c r="J94" i="28"/>
  <c r="M28" i="28"/>
  <c r="L28" i="28"/>
  <c r="K28" i="28"/>
  <c r="J28" i="28"/>
  <c r="I28" i="28"/>
  <c r="L88" i="28"/>
  <c r="J88" i="28"/>
  <c r="M88" i="28"/>
  <c r="K88" i="28"/>
  <c r="I88" i="28"/>
  <c r="K155" i="27"/>
  <c r="I155" i="27"/>
  <c r="J155" i="27"/>
  <c r="K50" i="27"/>
  <c r="I50" i="27"/>
  <c r="J50" i="27"/>
  <c r="K59" i="27"/>
  <c r="J59" i="27"/>
  <c r="I59" i="27"/>
  <c r="K16" i="27"/>
  <c r="J16" i="27"/>
  <c r="I16" i="27"/>
  <c r="K74" i="27"/>
  <c r="J74" i="27"/>
  <c r="I74" i="27"/>
  <c r="K130" i="27"/>
  <c r="J130" i="27"/>
  <c r="I130" i="27"/>
  <c r="K31" i="27"/>
  <c r="J31" i="27"/>
  <c r="I31" i="27"/>
  <c r="K68" i="27"/>
  <c r="J68" i="27"/>
  <c r="I68" i="27"/>
  <c r="H76" i="27"/>
  <c r="I122" i="27"/>
  <c r="J122" i="27"/>
  <c r="K122" i="27"/>
  <c r="J22" i="27"/>
  <c r="I22" i="27"/>
  <c r="K42" i="27"/>
  <c r="J42" i="27"/>
  <c r="I42" i="27"/>
  <c r="K43" i="26"/>
  <c r="J43" i="26"/>
  <c r="I43" i="26"/>
  <c r="K127" i="26"/>
  <c r="J127" i="26"/>
  <c r="I127" i="26"/>
  <c r="K87" i="26"/>
  <c r="J87" i="26"/>
  <c r="I87" i="26"/>
  <c r="K141" i="26"/>
  <c r="J141" i="26"/>
  <c r="I141" i="26"/>
  <c r="J50" i="26"/>
  <c r="I50" i="26"/>
  <c r="K50" i="26"/>
  <c r="K121" i="26"/>
  <c r="I121" i="26"/>
  <c r="J121" i="26"/>
  <c r="K33" i="26"/>
  <c r="J33" i="26"/>
  <c r="I33" i="26"/>
  <c r="I12" i="21"/>
  <c r="H12" i="21"/>
  <c r="Y137" i="19"/>
  <c r="X137" i="19"/>
  <c r="J25" i="37"/>
  <c r="I25" i="37"/>
  <c r="W35" i="35"/>
  <c r="V35" i="35"/>
  <c r="Q51" i="36"/>
  <c r="P51" i="36"/>
  <c r="Q20" i="36"/>
  <c r="P20" i="36"/>
  <c r="AU15" i="35"/>
  <c r="AV15" i="35"/>
  <c r="AT15" i="35"/>
  <c r="AS15" i="35"/>
  <c r="AR15" i="35"/>
  <c r="W39" i="35"/>
  <c r="V39" i="35"/>
  <c r="AL18" i="35"/>
  <c r="AK18" i="35"/>
  <c r="AJ18" i="35"/>
  <c r="J145" i="30"/>
  <c r="L145" i="30"/>
  <c r="H64" i="30"/>
  <c r="J64" i="30"/>
  <c r="H75" i="30"/>
  <c r="J75" i="30"/>
  <c r="I86" i="28"/>
  <c r="M86" i="28"/>
  <c r="L86" i="28"/>
  <c r="K86" i="28"/>
  <c r="J86" i="28"/>
  <c r="I30" i="28"/>
  <c r="M30" i="28"/>
  <c r="L30" i="28"/>
  <c r="J30" i="28"/>
  <c r="K30" i="28"/>
  <c r="M134" i="28"/>
  <c r="L134" i="28"/>
  <c r="J134" i="28"/>
  <c r="K134" i="28"/>
  <c r="I134" i="28"/>
  <c r="L84" i="28"/>
  <c r="J84" i="28"/>
  <c r="I84" i="28"/>
  <c r="M84" i="28"/>
  <c r="K84" i="28"/>
  <c r="I114" i="28"/>
  <c r="L114" i="28"/>
  <c r="M114" i="28"/>
  <c r="K114" i="28"/>
  <c r="J114" i="28"/>
  <c r="K64" i="28"/>
  <c r="I64" i="28"/>
  <c r="J111" i="28"/>
  <c r="L111" i="28"/>
  <c r="M148" i="28"/>
  <c r="L148" i="28"/>
  <c r="K148" i="28"/>
  <c r="I148" i="28"/>
  <c r="J148" i="28"/>
  <c r="K151" i="27"/>
  <c r="I151" i="27"/>
  <c r="J151" i="27"/>
  <c r="J23" i="27"/>
  <c r="I23" i="27"/>
  <c r="K23" i="27"/>
  <c r="K148" i="27"/>
  <c r="J148" i="27"/>
  <c r="I148" i="27"/>
  <c r="K66" i="27"/>
  <c r="J66" i="27"/>
  <c r="I66" i="27"/>
  <c r="K85" i="27"/>
  <c r="J85" i="27"/>
  <c r="I85" i="27"/>
  <c r="I139" i="27"/>
  <c r="J139" i="27"/>
  <c r="K139" i="27"/>
  <c r="K121" i="27"/>
  <c r="I121" i="27"/>
  <c r="J121" i="27"/>
  <c r="J145" i="27"/>
  <c r="K145" i="27"/>
  <c r="I145" i="27"/>
  <c r="J27" i="27"/>
  <c r="I27" i="27"/>
  <c r="J61" i="26"/>
  <c r="I61" i="26"/>
  <c r="K61" i="26"/>
  <c r="K144" i="26"/>
  <c r="J144" i="26"/>
  <c r="I144" i="26"/>
  <c r="K122" i="26"/>
  <c r="J122" i="26"/>
  <c r="I122" i="26"/>
  <c r="K158" i="26"/>
  <c r="J158" i="26"/>
  <c r="I158" i="26"/>
  <c r="J67" i="26"/>
  <c r="I67" i="26"/>
  <c r="K67" i="26"/>
  <c r="H146" i="26"/>
  <c r="K138" i="26"/>
  <c r="I138" i="26"/>
  <c r="J138" i="26"/>
  <c r="K31" i="26"/>
  <c r="J31" i="26"/>
  <c r="I31" i="26"/>
  <c r="I61" i="19"/>
  <c r="H61" i="19"/>
  <c r="Y67" i="19"/>
  <c r="X67" i="19"/>
  <c r="P62" i="18"/>
  <c r="Q54" i="18"/>
  <c r="J32" i="37"/>
  <c r="I32" i="37"/>
  <c r="Q17" i="36"/>
  <c r="P17" i="36"/>
  <c r="Q11" i="36"/>
  <c r="P11" i="36"/>
  <c r="Q36" i="36"/>
  <c r="P36" i="36"/>
  <c r="W36" i="35"/>
  <c r="V36" i="35"/>
  <c r="AK15" i="35"/>
  <c r="AJ15" i="35"/>
  <c r="AL15" i="35"/>
  <c r="J188" i="30"/>
  <c r="L188" i="30"/>
  <c r="F144" i="30"/>
  <c r="H144" i="30"/>
  <c r="H253" i="30"/>
  <c r="J253" i="30"/>
  <c r="F278" i="30"/>
  <c r="H278" i="30"/>
  <c r="H229" i="30"/>
  <c r="J229" i="30"/>
  <c r="H57" i="30"/>
  <c r="J57" i="30"/>
  <c r="E34" i="28"/>
  <c r="L26" i="28"/>
  <c r="J26" i="28"/>
  <c r="M151" i="28"/>
  <c r="L151" i="28"/>
  <c r="K151" i="28"/>
  <c r="J151" i="28"/>
  <c r="I151" i="28"/>
  <c r="M101" i="28"/>
  <c r="L101" i="28"/>
  <c r="J101" i="28"/>
  <c r="K101" i="28"/>
  <c r="I101" i="28"/>
  <c r="I131" i="28"/>
  <c r="L131" i="28"/>
  <c r="J131" i="28"/>
  <c r="M131" i="28"/>
  <c r="K131" i="28"/>
  <c r="L65" i="28"/>
  <c r="M65" i="28"/>
  <c r="K65" i="28"/>
  <c r="J65" i="28"/>
  <c r="I65" i="28"/>
  <c r="L107" i="28"/>
  <c r="J107" i="28"/>
  <c r="I92" i="27"/>
  <c r="J92" i="27"/>
  <c r="K92" i="27"/>
  <c r="K71" i="27"/>
  <c r="J71" i="27"/>
  <c r="I71" i="27"/>
  <c r="K29" i="27"/>
  <c r="J29" i="27"/>
  <c r="I29" i="27"/>
  <c r="K83" i="27"/>
  <c r="J83" i="27"/>
  <c r="I83" i="27"/>
  <c r="H90" i="27"/>
  <c r="K102" i="27"/>
  <c r="J102" i="27"/>
  <c r="I102" i="27"/>
  <c r="I156" i="27"/>
  <c r="J156" i="27"/>
  <c r="K156" i="27"/>
  <c r="K116" i="27"/>
  <c r="J116" i="27"/>
  <c r="I116" i="27"/>
  <c r="K126" i="27"/>
  <c r="J126" i="27"/>
  <c r="I126" i="27"/>
  <c r="K140" i="27"/>
  <c r="J140" i="27"/>
  <c r="I140" i="27"/>
  <c r="K11" i="26"/>
  <c r="J11" i="26"/>
  <c r="I11" i="26"/>
  <c r="K79" i="26"/>
  <c r="J79" i="26"/>
  <c r="I79" i="26"/>
  <c r="H76" i="26"/>
  <c r="K68" i="26"/>
  <c r="J68" i="26"/>
  <c r="I68" i="26"/>
  <c r="K139" i="26"/>
  <c r="J139" i="26"/>
  <c r="I139" i="26"/>
  <c r="K47" i="26"/>
  <c r="J47" i="26"/>
  <c r="I47" i="26"/>
  <c r="J84" i="26"/>
  <c r="I84" i="26"/>
  <c r="K84" i="26"/>
  <c r="K155" i="26"/>
  <c r="I155" i="26"/>
  <c r="J155" i="26"/>
  <c r="L109" i="22"/>
  <c r="K109" i="22"/>
  <c r="J109" i="22"/>
  <c r="R69" i="19"/>
  <c r="Q69" i="19"/>
  <c r="P69" i="19"/>
  <c r="O77" i="19"/>
  <c r="I124" i="19"/>
  <c r="H124" i="19"/>
  <c r="Y124" i="19"/>
  <c r="X124" i="19"/>
  <c r="I28" i="18"/>
  <c r="M56" i="28"/>
  <c r="L56" i="28"/>
  <c r="K56" i="28"/>
  <c r="J56" i="28"/>
  <c r="I56" i="28"/>
  <c r="K25" i="27"/>
  <c r="I25" i="27"/>
  <c r="J25" i="27"/>
  <c r="K38" i="27"/>
  <c r="J38" i="27"/>
  <c r="I38" i="27"/>
  <c r="K79" i="27"/>
  <c r="J79" i="27"/>
  <c r="I79" i="27"/>
  <c r="K143" i="27"/>
  <c r="J143" i="27"/>
  <c r="I143" i="27"/>
  <c r="K101" i="27"/>
  <c r="J101" i="27"/>
  <c r="I101" i="27"/>
  <c r="K46" i="27"/>
  <c r="J46" i="27"/>
  <c r="I46" i="27"/>
  <c r="K100" i="27"/>
  <c r="J100" i="27"/>
  <c r="I100" i="27"/>
  <c r="K120" i="27"/>
  <c r="J120" i="27"/>
  <c r="I120" i="27"/>
  <c r="K28" i="27"/>
  <c r="J28" i="27"/>
  <c r="I28" i="27"/>
  <c r="J136" i="27"/>
  <c r="I136" i="27"/>
  <c r="K73" i="26"/>
  <c r="I73" i="26"/>
  <c r="J73" i="26"/>
  <c r="K16" i="26"/>
  <c r="J16" i="26"/>
  <c r="I16" i="26"/>
  <c r="H104" i="26"/>
  <c r="K96" i="26"/>
  <c r="J96" i="26"/>
  <c r="I96" i="26"/>
  <c r="K85" i="26"/>
  <c r="J85" i="26"/>
  <c r="I85" i="26"/>
  <c r="K156" i="26"/>
  <c r="J156" i="26"/>
  <c r="I156" i="26"/>
  <c r="K65" i="26"/>
  <c r="J65" i="26"/>
  <c r="I65" i="26"/>
  <c r="J101" i="26"/>
  <c r="I101" i="26"/>
  <c r="K101" i="26"/>
  <c r="R129" i="19"/>
  <c r="Q129" i="19"/>
  <c r="P129" i="19"/>
  <c r="Y156" i="19"/>
  <c r="X156" i="19"/>
  <c r="Q44" i="18"/>
  <c r="AL12" i="35"/>
  <c r="AK12" i="35"/>
  <c r="AJ12" i="35"/>
  <c r="J141" i="30"/>
  <c r="L141" i="30"/>
  <c r="F215" i="30"/>
  <c r="H215" i="30"/>
  <c r="L274" i="30"/>
  <c r="N274" i="30"/>
  <c r="H185" i="30"/>
  <c r="J185" i="30"/>
  <c r="H58" i="30"/>
  <c r="J58" i="30"/>
  <c r="K19" i="28"/>
  <c r="I19" i="28"/>
  <c r="L23" i="28"/>
  <c r="J23" i="28"/>
  <c r="M123" i="28"/>
  <c r="L123" i="28"/>
  <c r="K123" i="28"/>
  <c r="J123" i="28"/>
  <c r="I123" i="28"/>
  <c r="M153" i="28"/>
  <c r="L153" i="28"/>
  <c r="K153" i="28"/>
  <c r="J153" i="28"/>
  <c r="I153" i="28"/>
  <c r="M117" i="28"/>
  <c r="K117" i="28"/>
  <c r="L117" i="28"/>
  <c r="J117" i="28"/>
  <c r="I117" i="28"/>
  <c r="I111" i="28"/>
  <c r="K111" i="28"/>
  <c r="M158" i="28"/>
  <c r="L158" i="28"/>
  <c r="K158" i="28"/>
  <c r="I158" i="28"/>
  <c r="J158" i="28"/>
  <c r="M52" i="28"/>
  <c r="L52" i="28"/>
  <c r="K52" i="28"/>
  <c r="J52" i="28"/>
  <c r="I52" i="28"/>
  <c r="M103" i="28"/>
  <c r="L103" i="28"/>
  <c r="K103" i="28"/>
  <c r="J103" i="28"/>
  <c r="I103" i="28"/>
  <c r="M31" i="28"/>
  <c r="L31" i="28"/>
  <c r="K31" i="28"/>
  <c r="J31" i="28"/>
  <c r="I31" i="28"/>
  <c r="E76" i="28"/>
  <c r="L68" i="28"/>
  <c r="J68" i="28"/>
  <c r="K157" i="27"/>
  <c r="J157" i="27"/>
  <c r="I157" i="27"/>
  <c r="K64" i="27"/>
  <c r="J64" i="27"/>
  <c r="I64" i="27"/>
  <c r="K117" i="27"/>
  <c r="J117" i="27"/>
  <c r="I117" i="27"/>
  <c r="K137" i="27"/>
  <c r="J137" i="27"/>
  <c r="I137" i="27"/>
  <c r="K45" i="27"/>
  <c r="J45" i="27"/>
  <c r="I45" i="27"/>
  <c r="K17" i="27"/>
  <c r="J17" i="27"/>
  <c r="I17" i="27"/>
  <c r="K66" i="26"/>
  <c r="J66" i="26"/>
  <c r="I66" i="26"/>
  <c r="K46" i="26"/>
  <c r="J46" i="26"/>
  <c r="I46" i="26"/>
  <c r="K113" i="26"/>
  <c r="J113" i="26"/>
  <c r="I113" i="26"/>
  <c r="K102" i="26"/>
  <c r="J102" i="26"/>
  <c r="I102" i="26"/>
  <c r="K45" i="26"/>
  <c r="J45" i="26"/>
  <c r="I45" i="26"/>
  <c r="K82" i="26"/>
  <c r="J82" i="26"/>
  <c r="I82" i="26"/>
  <c r="H90" i="26"/>
  <c r="J136" i="26"/>
  <c r="I136" i="26"/>
  <c r="K136" i="26"/>
  <c r="K22" i="26"/>
  <c r="J22" i="26"/>
  <c r="I22" i="26"/>
  <c r="L114" i="22"/>
  <c r="K114" i="22"/>
  <c r="J114" i="22"/>
  <c r="R20" i="21"/>
  <c r="Q20" i="21"/>
  <c r="R46" i="19"/>
  <c r="Q46" i="19"/>
  <c r="P46" i="19"/>
  <c r="I28" i="19"/>
  <c r="H28" i="19"/>
  <c r="Y151" i="19"/>
  <c r="X151" i="19"/>
  <c r="W34" i="18"/>
  <c r="X26" i="18"/>
  <c r="Q27" i="36"/>
  <c r="P27" i="36"/>
  <c r="P15" i="36"/>
  <c r="Q15" i="36"/>
  <c r="W37" i="35"/>
  <c r="V37" i="35"/>
  <c r="AV18" i="35"/>
  <c r="AU18" i="35"/>
  <c r="AT18" i="35"/>
  <c r="AS18" i="35"/>
  <c r="AR18" i="35"/>
  <c r="H129" i="30"/>
  <c r="J129" i="30"/>
  <c r="F213" i="30"/>
  <c r="H213" i="30"/>
  <c r="H257" i="30"/>
  <c r="J257" i="30"/>
  <c r="H233" i="30"/>
  <c r="J233" i="30"/>
  <c r="H81" i="30"/>
  <c r="J81" i="30"/>
  <c r="M16" i="28"/>
  <c r="I16" i="28"/>
  <c r="L16" i="28"/>
  <c r="K16" i="28"/>
  <c r="J16" i="28"/>
  <c r="M140" i="28"/>
  <c r="L140" i="28"/>
  <c r="K140" i="28"/>
  <c r="J140" i="28"/>
  <c r="I140" i="28"/>
  <c r="L122" i="28"/>
  <c r="K122" i="28"/>
  <c r="J122" i="28"/>
  <c r="I122" i="28"/>
  <c r="M122" i="28"/>
  <c r="M135" i="28"/>
  <c r="K135" i="28"/>
  <c r="I135" i="28"/>
  <c r="L135" i="28"/>
  <c r="J135" i="28"/>
  <c r="M141" i="28"/>
  <c r="K141" i="28"/>
  <c r="I141" i="28"/>
  <c r="L141" i="28"/>
  <c r="J141" i="28"/>
  <c r="M92" i="28"/>
  <c r="K92" i="28"/>
  <c r="I92" i="28"/>
  <c r="L92" i="28"/>
  <c r="J92" i="28"/>
  <c r="K86" i="27"/>
  <c r="J86" i="27"/>
  <c r="I86" i="27"/>
  <c r="K26" i="27"/>
  <c r="J26" i="27"/>
  <c r="I26" i="27"/>
  <c r="H34" i="27"/>
  <c r="H48" i="27"/>
  <c r="K40" i="27"/>
  <c r="J40" i="27"/>
  <c r="I40" i="27"/>
  <c r="K81" i="27"/>
  <c r="J81" i="27"/>
  <c r="I81" i="27"/>
  <c r="K135" i="27"/>
  <c r="J135" i="27"/>
  <c r="I135" i="27"/>
  <c r="K154" i="27"/>
  <c r="J154" i="27"/>
  <c r="I154" i="27"/>
  <c r="K80" i="27"/>
  <c r="J80" i="27"/>
  <c r="I80" i="27"/>
  <c r="K89" i="27"/>
  <c r="J89" i="27"/>
  <c r="I89" i="27"/>
  <c r="K88" i="27"/>
  <c r="J88" i="27"/>
  <c r="I88" i="27"/>
  <c r="J25" i="26"/>
  <c r="I25" i="26"/>
  <c r="K130" i="26"/>
  <c r="J130" i="26"/>
  <c r="I130" i="26"/>
  <c r="K120" i="26"/>
  <c r="J120" i="26"/>
  <c r="I120" i="26"/>
  <c r="K80" i="26"/>
  <c r="J80" i="26"/>
  <c r="I80" i="26"/>
  <c r="K99" i="26"/>
  <c r="J99" i="26"/>
  <c r="I99" i="26"/>
  <c r="J153" i="26"/>
  <c r="I153" i="26"/>
  <c r="K153" i="26"/>
  <c r="J106" i="26"/>
  <c r="I106" i="26"/>
  <c r="R87" i="19"/>
  <c r="Q87" i="19"/>
  <c r="P87" i="19"/>
  <c r="I69" i="19"/>
  <c r="H69" i="19"/>
  <c r="G77" i="19"/>
  <c r="P33" i="37"/>
  <c r="Q33" i="37"/>
  <c r="Q10" i="37"/>
  <c r="P10" i="37"/>
  <c r="P29" i="37"/>
  <c r="Q29" i="37"/>
  <c r="J10" i="37"/>
  <c r="I10" i="37"/>
  <c r="Q13" i="36"/>
  <c r="P13" i="36"/>
  <c r="P32" i="36"/>
  <c r="Q32" i="36"/>
  <c r="V34" i="35"/>
  <c r="W34" i="35"/>
  <c r="F172" i="30"/>
  <c r="H172" i="30"/>
  <c r="F211" i="30"/>
  <c r="H211" i="30"/>
  <c r="F173" i="30"/>
  <c r="H173" i="30"/>
  <c r="H53" i="30"/>
  <c r="J53" i="30"/>
  <c r="H54" i="30"/>
  <c r="J54" i="30"/>
  <c r="H80" i="30"/>
  <c r="J80" i="30"/>
  <c r="H86" i="30"/>
  <c r="J86" i="30"/>
  <c r="L61" i="28"/>
  <c r="J61" i="28"/>
  <c r="J19" i="28"/>
  <c r="L19" i="28"/>
  <c r="K24" i="28"/>
  <c r="J24" i="28"/>
  <c r="I24" i="28"/>
  <c r="L24" i="28"/>
  <c r="M24" i="28"/>
  <c r="M157" i="28"/>
  <c r="L157" i="28"/>
  <c r="K157" i="28"/>
  <c r="J157" i="28"/>
  <c r="I157" i="28"/>
  <c r="L139" i="28"/>
  <c r="K139" i="28"/>
  <c r="J139" i="28"/>
  <c r="I139" i="28"/>
  <c r="M139" i="28"/>
  <c r="H160" i="28"/>
  <c r="M152" i="28"/>
  <c r="K152" i="28"/>
  <c r="I152" i="28"/>
  <c r="J152" i="28"/>
  <c r="L152" i="28"/>
  <c r="L55" i="28"/>
  <c r="K55" i="28"/>
  <c r="J55" i="28"/>
  <c r="I55" i="28"/>
  <c r="M55" i="28"/>
  <c r="L70" i="28"/>
  <c r="J70" i="28"/>
  <c r="L64" i="28"/>
  <c r="J64" i="28"/>
  <c r="I57" i="27"/>
  <c r="J57" i="27"/>
  <c r="K57" i="27"/>
  <c r="J99" i="27"/>
  <c r="I99" i="27"/>
  <c r="K99" i="27"/>
  <c r="K37" i="27"/>
  <c r="J37" i="27"/>
  <c r="I37" i="27"/>
  <c r="K98" i="27"/>
  <c r="J98" i="27"/>
  <c r="I98" i="27"/>
  <c r="K152" i="27"/>
  <c r="J152" i="27"/>
  <c r="I152" i="27"/>
  <c r="H160" i="27"/>
  <c r="J43" i="27"/>
  <c r="I43" i="27"/>
  <c r="K43" i="27"/>
  <c r="K97" i="27"/>
  <c r="J97" i="27"/>
  <c r="I97" i="27"/>
  <c r="H104" i="27"/>
  <c r="K96" i="27"/>
  <c r="J96" i="27"/>
  <c r="I96" i="27"/>
  <c r="J10" i="27"/>
  <c r="I10" i="27"/>
  <c r="K117" i="26"/>
  <c r="J117" i="26"/>
  <c r="I117" i="26"/>
  <c r="K71" i="26"/>
  <c r="J71" i="26"/>
  <c r="I71" i="26"/>
  <c r="K148" i="26"/>
  <c r="J148" i="26"/>
  <c r="I148" i="26"/>
  <c r="K137" i="26"/>
  <c r="J137" i="26"/>
  <c r="I137" i="26"/>
  <c r="K97" i="26"/>
  <c r="J97" i="26"/>
  <c r="I97" i="26"/>
  <c r="K116" i="26"/>
  <c r="J116" i="26"/>
  <c r="I116" i="26"/>
  <c r="I42" i="26"/>
  <c r="K42" i="26"/>
  <c r="J42" i="26"/>
  <c r="J18" i="22"/>
  <c r="L18" i="22"/>
  <c r="K18" i="22"/>
  <c r="L69" i="22"/>
  <c r="K69" i="22"/>
  <c r="J69" i="22"/>
  <c r="I77" i="22"/>
  <c r="I67" i="21"/>
  <c r="H67" i="21"/>
  <c r="G121" i="19"/>
  <c r="I122" i="19"/>
  <c r="H122" i="19"/>
  <c r="L66" i="28"/>
  <c r="J66" i="28"/>
  <c r="L121" i="28"/>
  <c r="J121" i="28"/>
  <c r="M121" i="28"/>
  <c r="K121" i="28"/>
  <c r="I121" i="28"/>
  <c r="K61" i="28"/>
  <c r="I61" i="28"/>
  <c r="K44" i="27"/>
  <c r="J44" i="27"/>
  <c r="I44" i="27"/>
  <c r="K115" i="27"/>
  <c r="J115" i="27"/>
  <c r="I115" i="27"/>
  <c r="K41" i="27"/>
  <c r="J41" i="27"/>
  <c r="I41" i="27"/>
  <c r="J60" i="27"/>
  <c r="I60" i="27"/>
  <c r="K60" i="27"/>
  <c r="K114" i="27"/>
  <c r="J114" i="27"/>
  <c r="I114" i="27"/>
  <c r="K47" i="27"/>
  <c r="J47" i="27"/>
  <c r="I47" i="27"/>
  <c r="K111" i="27"/>
  <c r="J111" i="27"/>
  <c r="I111" i="27"/>
  <c r="J13" i="26"/>
  <c r="I13" i="26"/>
  <c r="K13" i="26"/>
  <c r="H20" i="26"/>
  <c r="K32" i="26"/>
  <c r="J32" i="26"/>
  <c r="I32" i="26"/>
  <c r="K51" i="26"/>
  <c r="J51" i="26"/>
  <c r="I51" i="26"/>
  <c r="K150" i="26"/>
  <c r="J150" i="26"/>
  <c r="I150" i="26"/>
  <c r="K154" i="26"/>
  <c r="J154" i="26"/>
  <c r="I154" i="26"/>
  <c r="K114" i="26"/>
  <c r="J114" i="26"/>
  <c r="I114" i="26"/>
  <c r="K134" i="26"/>
  <c r="J134" i="26"/>
  <c r="I134" i="26"/>
  <c r="I59" i="26"/>
  <c r="K59" i="26"/>
  <c r="J59" i="26"/>
  <c r="J14" i="26"/>
  <c r="I14" i="26"/>
  <c r="L34" i="22"/>
  <c r="K34" i="22"/>
  <c r="J34" i="22"/>
  <c r="R113" i="19"/>
  <c r="Q113" i="19"/>
  <c r="P113" i="19"/>
  <c r="I127" i="19"/>
  <c r="H127" i="19"/>
  <c r="N125" i="39"/>
  <c r="O125" i="39"/>
  <c r="Q17" i="37"/>
  <c r="P17" i="37"/>
  <c r="Q23" i="37"/>
  <c r="P23" i="37"/>
  <c r="Q28" i="37"/>
  <c r="P28" i="37"/>
  <c r="AL38" i="35"/>
  <c r="AK38" i="35"/>
  <c r="AV9" i="35"/>
  <c r="AS9" i="35"/>
  <c r="AR9" i="35"/>
  <c r="AU9" i="35"/>
  <c r="AT9" i="35"/>
  <c r="J16" i="36"/>
  <c r="I16" i="36"/>
  <c r="Q8" i="36"/>
  <c r="P8" i="36"/>
  <c r="Q49" i="36"/>
  <c r="P49" i="36"/>
  <c r="P48" i="36"/>
  <c r="Q48" i="36"/>
  <c r="Q31" i="36"/>
  <c r="P31" i="36"/>
  <c r="AL14" i="35"/>
  <c r="AK14" i="35"/>
  <c r="AJ14" i="35"/>
  <c r="F262" i="30"/>
  <c r="H262" i="30"/>
  <c r="F175" i="30"/>
  <c r="H175" i="30"/>
  <c r="L9" i="28"/>
  <c r="J9" i="28"/>
  <c r="L57" i="28"/>
  <c r="J57" i="28"/>
  <c r="L60" i="28"/>
  <c r="J60" i="28"/>
  <c r="M60" i="28"/>
  <c r="K60" i="28"/>
  <c r="I60" i="28"/>
  <c r="J73" i="28"/>
  <c r="M73" i="28"/>
  <c r="L73" i="28"/>
  <c r="K73" i="28"/>
  <c r="I73" i="28"/>
  <c r="K107" i="28"/>
  <c r="I107" i="28"/>
  <c r="K17" i="28"/>
  <c r="I17" i="28"/>
  <c r="L83" i="28"/>
  <c r="J83" i="28"/>
  <c r="M58" i="28"/>
  <c r="L58" i="28"/>
  <c r="K58" i="28"/>
  <c r="J58" i="28"/>
  <c r="I58" i="28"/>
  <c r="I59" i="28"/>
  <c r="M59" i="28"/>
  <c r="L59" i="28"/>
  <c r="K59" i="28"/>
  <c r="J59" i="28"/>
  <c r="K8" i="27"/>
  <c r="I8" i="27"/>
  <c r="J8" i="27"/>
  <c r="K136" i="27"/>
  <c r="K103" i="27"/>
  <c r="K82" i="27"/>
  <c r="K22" i="27"/>
  <c r="K19" i="27"/>
  <c r="K27" i="27"/>
  <c r="K69" i="27"/>
  <c r="K10" i="27"/>
  <c r="K12" i="27"/>
  <c r="K67" i="27"/>
  <c r="J67" i="27"/>
  <c r="I67" i="27"/>
  <c r="K24" i="27"/>
  <c r="J24" i="27"/>
  <c r="I24" i="27"/>
  <c r="K150" i="27"/>
  <c r="J150" i="27"/>
  <c r="I150" i="27"/>
  <c r="K58" i="27"/>
  <c r="J58" i="27"/>
  <c r="I58" i="27"/>
  <c r="J78" i="27"/>
  <c r="I78" i="27"/>
  <c r="K78" i="27"/>
  <c r="I131" i="27"/>
  <c r="K131" i="27"/>
  <c r="J131" i="27"/>
  <c r="J103" i="27"/>
  <c r="I103" i="27"/>
  <c r="K15" i="26"/>
  <c r="J15" i="26"/>
  <c r="I15" i="26"/>
  <c r="K30" i="26"/>
  <c r="J30" i="26"/>
  <c r="I30" i="26"/>
  <c r="K83" i="26"/>
  <c r="J83" i="26"/>
  <c r="I83" i="26"/>
  <c r="K108" i="26"/>
  <c r="J108" i="26"/>
  <c r="I108" i="26"/>
  <c r="K60" i="26"/>
  <c r="J60" i="26"/>
  <c r="I60" i="26"/>
  <c r="K131" i="26"/>
  <c r="J131" i="26"/>
  <c r="I131" i="26"/>
  <c r="K151" i="26"/>
  <c r="J151" i="26"/>
  <c r="I151" i="26"/>
  <c r="I94" i="26"/>
  <c r="J94" i="26"/>
  <c r="K94" i="26"/>
  <c r="K58" i="26"/>
  <c r="J58" i="26"/>
  <c r="I58" i="26"/>
  <c r="K157" i="26"/>
  <c r="J157" i="26"/>
  <c r="I157" i="26"/>
  <c r="L124" i="22"/>
  <c r="K124" i="22"/>
  <c r="J124" i="22"/>
  <c r="R128" i="19"/>
  <c r="Q128" i="19"/>
  <c r="P128" i="19"/>
  <c r="J33" i="36"/>
  <c r="I33" i="36"/>
  <c r="Q39" i="37"/>
  <c r="P39" i="37"/>
  <c r="Q31" i="37"/>
  <c r="P31" i="37"/>
  <c r="Q44" i="37"/>
  <c r="P44" i="37"/>
  <c r="J22" i="36"/>
  <c r="I22" i="36"/>
  <c r="Q7" i="36"/>
  <c r="P7" i="36"/>
  <c r="AV17" i="35"/>
  <c r="AU17" i="35"/>
  <c r="AT17" i="35"/>
  <c r="AS17" i="35"/>
  <c r="AR17" i="35"/>
  <c r="Q18" i="36"/>
  <c r="P18" i="36"/>
  <c r="Q33" i="36"/>
  <c r="P33" i="36"/>
  <c r="P9" i="36"/>
  <c r="Q9" i="36"/>
  <c r="L167" i="30"/>
  <c r="N167" i="30"/>
  <c r="H281" i="30"/>
  <c r="J281" i="30"/>
  <c r="F231" i="30"/>
  <c r="H231" i="30"/>
  <c r="H62" i="30"/>
  <c r="J62" i="30"/>
  <c r="H56" i="30"/>
  <c r="J56" i="30"/>
  <c r="H82" i="30"/>
  <c r="J82" i="30"/>
  <c r="H65" i="30"/>
  <c r="J65" i="30"/>
  <c r="L78" i="30"/>
  <c r="N78" i="30"/>
  <c r="M51" i="28"/>
  <c r="L51" i="28"/>
  <c r="K51" i="28"/>
  <c r="J51" i="28"/>
  <c r="I51" i="28"/>
  <c r="J10" i="28"/>
  <c r="I10" i="28"/>
  <c r="K10" i="28"/>
  <c r="M10" i="28"/>
  <c r="L10" i="28"/>
  <c r="K75" i="28"/>
  <c r="J75" i="28"/>
  <c r="I75" i="28"/>
  <c r="M75" i="28"/>
  <c r="L75" i="28"/>
  <c r="L78" i="28"/>
  <c r="J78" i="28"/>
  <c r="K78" i="28"/>
  <c r="I78" i="28"/>
  <c r="M78" i="28"/>
  <c r="K108" i="28"/>
  <c r="J108" i="28"/>
  <c r="M108" i="28"/>
  <c r="L108" i="28"/>
  <c r="I108" i="28"/>
  <c r="K70" i="28"/>
  <c r="I70" i="28"/>
  <c r="M14" i="28"/>
  <c r="L14" i="28"/>
  <c r="K14" i="28"/>
  <c r="J14" i="28"/>
  <c r="I14" i="28"/>
  <c r="M154" i="28"/>
  <c r="L154" i="28"/>
  <c r="K154" i="28"/>
  <c r="J154" i="28"/>
  <c r="I154" i="28"/>
  <c r="M137" i="28"/>
  <c r="L137" i="28"/>
  <c r="K137" i="28"/>
  <c r="J137" i="28"/>
  <c r="I137" i="28"/>
  <c r="M130" i="28"/>
  <c r="K130" i="28"/>
  <c r="I130" i="28"/>
  <c r="L130" i="28"/>
  <c r="J130" i="28"/>
  <c r="K57" i="28"/>
  <c r="I57" i="28"/>
  <c r="K13" i="27"/>
  <c r="J13" i="27"/>
  <c r="I13" i="27"/>
  <c r="H20" i="27"/>
  <c r="K9" i="27"/>
  <c r="J9" i="27"/>
  <c r="I9" i="27"/>
  <c r="K39" i="27"/>
  <c r="J39" i="27"/>
  <c r="I39" i="27"/>
  <c r="K75" i="27"/>
  <c r="J75" i="27"/>
  <c r="I75" i="27"/>
  <c r="J95" i="27"/>
  <c r="I95" i="27"/>
  <c r="K95" i="27"/>
  <c r="I149" i="27"/>
  <c r="K149" i="27"/>
  <c r="J149" i="27"/>
  <c r="K55" i="27"/>
  <c r="J55" i="27"/>
  <c r="I55" i="27"/>
  <c r="I23" i="26"/>
  <c r="K23" i="26"/>
  <c r="J23" i="26"/>
  <c r="J123" i="26"/>
  <c r="I123" i="26"/>
  <c r="K123" i="26"/>
  <c r="K39" i="26"/>
  <c r="J39" i="26"/>
  <c r="I39" i="26"/>
  <c r="K140" i="26"/>
  <c r="J140" i="26"/>
  <c r="I140" i="26"/>
  <c r="H34" i="26"/>
  <c r="K26" i="26"/>
  <c r="J26" i="26"/>
  <c r="I26" i="26"/>
  <c r="K125" i="26"/>
  <c r="J125" i="26"/>
  <c r="I125" i="26"/>
  <c r="K78" i="26"/>
  <c r="J78" i="26"/>
  <c r="I78" i="26"/>
  <c r="K149" i="26"/>
  <c r="J149" i="26"/>
  <c r="I149" i="26"/>
  <c r="K40" i="26"/>
  <c r="J40" i="26"/>
  <c r="I40" i="26"/>
  <c r="H48" i="26"/>
  <c r="I111" i="26"/>
  <c r="J111" i="26"/>
  <c r="K111" i="26"/>
  <c r="I115" i="26"/>
  <c r="J115" i="26"/>
  <c r="L113" i="22"/>
  <c r="K113" i="22"/>
  <c r="J113" i="22"/>
  <c r="O124" i="39"/>
  <c r="N124" i="39"/>
  <c r="Q15" i="37"/>
  <c r="P15" i="37"/>
  <c r="Q8" i="37"/>
  <c r="P8" i="37"/>
  <c r="J51" i="36"/>
  <c r="I51" i="36"/>
  <c r="AL35" i="35"/>
  <c r="AK35" i="35"/>
  <c r="AU14" i="35"/>
  <c r="AT14" i="35"/>
  <c r="AS14" i="35"/>
  <c r="AR14" i="35"/>
  <c r="AV14" i="35"/>
  <c r="Q6" i="36"/>
  <c r="P6" i="36"/>
  <c r="Q42" i="36"/>
  <c r="P42" i="36"/>
  <c r="Q16" i="36"/>
  <c r="P16" i="36"/>
  <c r="Q35" i="36"/>
  <c r="P35" i="36"/>
  <c r="AL11" i="35"/>
  <c r="AK11" i="35"/>
  <c r="AJ11" i="35"/>
  <c r="H166" i="30"/>
  <c r="J166" i="30"/>
  <c r="L54" i="30"/>
  <c r="N54" i="30"/>
  <c r="L71" i="28"/>
  <c r="J71" i="28"/>
  <c r="M71" i="28"/>
  <c r="K71" i="28"/>
  <c r="I71" i="28"/>
  <c r="L95" i="28"/>
  <c r="J95" i="28"/>
  <c r="I95" i="28"/>
  <c r="M95" i="28"/>
  <c r="K95" i="28"/>
  <c r="K125" i="28"/>
  <c r="J125" i="28"/>
  <c r="I125" i="28"/>
  <c r="M125" i="28"/>
  <c r="L125" i="28"/>
  <c r="K66" i="28"/>
  <c r="I66" i="28"/>
  <c r="M126" i="28"/>
  <c r="L126" i="28"/>
  <c r="K126" i="28"/>
  <c r="J126" i="28"/>
  <c r="I126" i="28"/>
  <c r="H132" i="28"/>
  <c r="M124" i="28"/>
  <c r="K124" i="28"/>
  <c r="I124" i="28"/>
  <c r="L124" i="28"/>
  <c r="J124" i="28"/>
  <c r="H62" i="28"/>
  <c r="M54" i="28"/>
  <c r="L54" i="28"/>
  <c r="K54" i="28"/>
  <c r="J54" i="28"/>
  <c r="I54" i="28"/>
  <c r="J65" i="27"/>
  <c r="I65" i="27"/>
  <c r="K65" i="27"/>
  <c r="K107" i="27"/>
  <c r="J107" i="27"/>
  <c r="I107" i="27"/>
  <c r="K52" i="27"/>
  <c r="J52" i="27"/>
  <c r="I52" i="27"/>
  <c r="K56" i="27"/>
  <c r="J56" i="27"/>
  <c r="I56" i="27"/>
  <c r="K93" i="27"/>
  <c r="J93" i="27"/>
  <c r="I93" i="27"/>
  <c r="J112" i="27"/>
  <c r="I112" i="27"/>
  <c r="K112" i="27"/>
  <c r="H62" i="27"/>
  <c r="K54" i="27"/>
  <c r="J54" i="27"/>
  <c r="I54" i="27"/>
  <c r="K18" i="26"/>
  <c r="J18" i="26"/>
  <c r="I18" i="26"/>
  <c r="K142" i="26"/>
  <c r="J142" i="26"/>
  <c r="I142" i="26"/>
  <c r="K95" i="26"/>
  <c r="J95" i="26"/>
  <c r="I95" i="26"/>
  <c r="K38" i="26"/>
  <c r="J38" i="26"/>
  <c r="I38" i="26"/>
  <c r="K57" i="26"/>
  <c r="J57" i="26"/>
  <c r="I57" i="26"/>
  <c r="I128" i="26"/>
  <c r="J128" i="26"/>
  <c r="K128" i="26"/>
  <c r="K75" i="26"/>
  <c r="J75" i="26"/>
  <c r="I75" i="26"/>
  <c r="L12" i="22"/>
  <c r="K12" i="22"/>
  <c r="J12" i="22"/>
  <c r="L79" i="22"/>
  <c r="K79" i="22"/>
  <c r="J79" i="22"/>
  <c r="I155" i="21"/>
  <c r="H155" i="21"/>
  <c r="O128" i="39"/>
  <c r="N128" i="39"/>
  <c r="Q16" i="37"/>
  <c r="P16" i="37"/>
  <c r="Q27" i="37"/>
  <c r="P27" i="37"/>
  <c r="J48" i="36"/>
  <c r="I48" i="36"/>
  <c r="J36" i="36"/>
  <c r="I36" i="36"/>
  <c r="J34" i="37"/>
  <c r="I34" i="37"/>
  <c r="AS11" i="35"/>
  <c r="AR11" i="35"/>
  <c r="AQ22" i="35"/>
  <c r="AV11" i="35"/>
  <c r="AU11" i="35"/>
  <c r="AT11" i="35"/>
  <c r="J19" i="36"/>
  <c r="I19" i="36"/>
  <c r="Q45" i="36"/>
  <c r="P45" i="36"/>
  <c r="Q23" i="36"/>
  <c r="P23" i="36"/>
  <c r="Q24" i="36"/>
  <c r="P24" i="36"/>
  <c r="L56" i="30"/>
  <c r="N56" i="30"/>
  <c r="I47" i="28"/>
  <c r="M47" i="28"/>
  <c r="L47" i="28"/>
  <c r="K47" i="28"/>
  <c r="J47" i="28"/>
  <c r="L112" i="28"/>
  <c r="K112" i="28"/>
  <c r="J112" i="28"/>
  <c r="I112" i="28"/>
  <c r="M112" i="28"/>
  <c r="K142" i="28"/>
  <c r="J142" i="28"/>
  <c r="I142" i="28"/>
  <c r="L142" i="28"/>
  <c r="M142" i="28"/>
  <c r="I83" i="28"/>
  <c r="K83" i="28"/>
  <c r="M45" i="28"/>
  <c r="L45" i="28"/>
  <c r="K45" i="28"/>
  <c r="J45" i="28"/>
  <c r="I45" i="28"/>
  <c r="M120" i="28"/>
  <c r="L120" i="28"/>
  <c r="K120" i="28"/>
  <c r="I120" i="28"/>
  <c r="J120" i="28"/>
  <c r="K94" i="27"/>
  <c r="J94" i="27"/>
  <c r="I94" i="27"/>
  <c r="K153" i="27"/>
  <c r="J153" i="27"/>
  <c r="I153" i="27"/>
  <c r="K109" i="27"/>
  <c r="J109" i="27"/>
  <c r="I109" i="27"/>
  <c r="K73" i="27"/>
  <c r="J73" i="27"/>
  <c r="I73" i="27"/>
  <c r="K110" i="27"/>
  <c r="J110" i="27"/>
  <c r="I110" i="27"/>
  <c r="H118" i="27"/>
  <c r="J129" i="27"/>
  <c r="I129" i="27"/>
  <c r="K129" i="27"/>
  <c r="K61" i="27"/>
  <c r="J61" i="27"/>
  <c r="I61" i="27"/>
  <c r="J8" i="26"/>
  <c r="I8" i="26"/>
  <c r="K159" i="26"/>
  <c r="J159" i="26"/>
  <c r="I159" i="26"/>
  <c r="K112" i="26"/>
  <c r="J112" i="26"/>
  <c r="I112" i="26"/>
  <c r="K55" i="26"/>
  <c r="J55" i="26"/>
  <c r="I55" i="26"/>
  <c r="H62" i="26"/>
  <c r="K74" i="26"/>
  <c r="J74" i="26"/>
  <c r="I74" i="26"/>
  <c r="I145" i="26"/>
  <c r="J145" i="26"/>
  <c r="K145" i="26"/>
  <c r="J64" i="26"/>
  <c r="I64" i="26"/>
  <c r="I104" i="21"/>
  <c r="H104" i="21"/>
  <c r="J31" i="36"/>
  <c r="I31" i="36"/>
  <c r="D129" i="39"/>
  <c r="O127" i="39"/>
  <c r="N127" i="39"/>
  <c r="Q25" i="37"/>
  <c r="P25" i="37"/>
  <c r="Q51" i="37"/>
  <c r="P51" i="37"/>
  <c r="AT8" i="35"/>
  <c r="AS8" i="35"/>
  <c r="AR8" i="35"/>
  <c r="AV8" i="35"/>
  <c r="AU8" i="35"/>
  <c r="AV12" i="35"/>
  <c r="P25" i="36"/>
  <c r="Q25" i="36"/>
  <c r="Q46" i="36"/>
  <c r="P46" i="36"/>
  <c r="Q40" i="36"/>
  <c r="P40" i="36"/>
  <c r="AK8" i="35"/>
  <c r="AL8" i="35"/>
  <c r="AJ8" i="35"/>
  <c r="L163" i="30"/>
  <c r="N163" i="30"/>
  <c r="F259" i="30"/>
  <c r="H259" i="30"/>
  <c r="F235" i="30"/>
  <c r="H235" i="30"/>
  <c r="H85" i="30"/>
  <c r="J85" i="30"/>
  <c r="H63" i="30"/>
  <c r="J63" i="30"/>
  <c r="F76" i="30"/>
  <c r="H76" i="30"/>
  <c r="L43" i="28"/>
  <c r="J43" i="28"/>
  <c r="H146" i="28"/>
  <c r="L138" i="28"/>
  <c r="J138" i="28"/>
  <c r="M138" i="28"/>
  <c r="K138" i="28"/>
  <c r="I138" i="28"/>
  <c r="M129" i="28"/>
  <c r="L129" i="28"/>
  <c r="K129" i="28"/>
  <c r="J129" i="28"/>
  <c r="I129" i="28"/>
  <c r="K159" i="28"/>
  <c r="J159" i="28"/>
  <c r="I159" i="28"/>
  <c r="L159" i="28"/>
  <c r="M159" i="28"/>
  <c r="L38" i="28"/>
  <c r="K38" i="28"/>
  <c r="J38" i="28"/>
  <c r="I38" i="28"/>
  <c r="M38" i="28"/>
  <c r="M102" i="28"/>
  <c r="L102" i="28"/>
  <c r="K102" i="28"/>
  <c r="I102" i="28"/>
  <c r="J102" i="28"/>
  <c r="K84" i="27"/>
  <c r="I84" i="27"/>
  <c r="J84" i="27"/>
  <c r="K108" i="27"/>
  <c r="J108" i="27"/>
  <c r="I108" i="27"/>
  <c r="K127" i="27"/>
  <c r="J127" i="27"/>
  <c r="I127" i="27"/>
  <c r="I36" i="27"/>
  <c r="K36" i="27"/>
  <c r="J36" i="27"/>
  <c r="J69" i="27"/>
  <c r="I69" i="27"/>
  <c r="K24" i="26"/>
  <c r="J24" i="26"/>
  <c r="I24" i="26"/>
  <c r="K135" i="26"/>
  <c r="J135" i="26"/>
  <c r="I135" i="26"/>
  <c r="K129" i="26"/>
  <c r="J129" i="26"/>
  <c r="I129" i="26"/>
  <c r="K72" i="26"/>
  <c r="J72" i="26"/>
  <c r="I72" i="26"/>
  <c r="K92" i="26"/>
  <c r="J92" i="26"/>
  <c r="I92" i="26"/>
  <c r="K52" i="26"/>
  <c r="J52" i="26"/>
  <c r="I52" i="26"/>
  <c r="G62" i="26"/>
  <c r="J54" i="26"/>
  <c r="I54" i="26"/>
  <c r="H100" i="21"/>
  <c r="I100" i="21"/>
  <c r="I17" i="19"/>
  <c r="H17" i="19"/>
  <c r="K135" i="22"/>
  <c r="L135" i="22"/>
  <c r="J135" i="22"/>
  <c r="J130" i="22"/>
  <c r="L130" i="22"/>
  <c r="K130" i="22"/>
  <c r="L80" i="22"/>
  <c r="K80" i="22"/>
  <c r="J80" i="22"/>
  <c r="L45" i="22"/>
  <c r="K45" i="22"/>
  <c r="J45" i="22"/>
  <c r="L158" i="22"/>
  <c r="K158" i="22"/>
  <c r="J158" i="22"/>
  <c r="L57" i="22"/>
  <c r="K57" i="22"/>
  <c r="J57" i="22"/>
  <c r="L23" i="22"/>
  <c r="K23" i="22"/>
  <c r="J23" i="22"/>
  <c r="I147" i="22"/>
  <c r="L139" i="22"/>
  <c r="K139" i="22"/>
  <c r="J139" i="22"/>
  <c r="L95" i="22"/>
  <c r="K95" i="22"/>
  <c r="J95" i="22"/>
  <c r="L121" i="22"/>
  <c r="K121" i="22"/>
  <c r="J121" i="22"/>
  <c r="L61" i="22"/>
  <c r="K61" i="22"/>
  <c r="J61" i="22"/>
  <c r="H71" i="21"/>
  <c r="I71" i="21"/>
  <c r="I60" i="21"/>
  <c r="H60" i="21"/>
  <c r="G134" i="21"/>
  <c r="I126" i="21"/>
  <c r="H126" i="21"/>
  <c r="I129" i="21"/>
  <c r="H129" i="21"/>
  <c r="I159" i="21"/>
  <c r="H159" i="21"/>
  <c r="G50" i="21"/>
  <c r="I42" i="21"/>
  <c r="H42" i="21"/>
  <c r="R20" i="19"/>
  <c r="Q20" i="19"/>
  <c r="P20" i="19"/>
  <c r="R43" i="19"/>
  <c r="Q43" i="19"/>
  <c r="P43" i="19"/>
  <c r="R84" i="19"/>
  <c r="Q84" i="19"/>
  <c r="P84" i="19"/>
  <c r="R116" i="19"/>
  <c r="Q116" i="19"/>
  <c r="P116" i="19"/>
  <c r="R61" i="19"/>
  <c r="Q61" i="19"/>
  <c r="P61" i="19"/>
  <c r="R101" i="19"/>
  <c r="Q101" i="19"/>
  <c r="P101" i="19"/>
  <c r="R146" i="19"/>
  <c r="Q146" i="19"/>
  <c r="P146" i="19"/>
  <c r="R143" i="19"/>
  <c r="Q143" i="19"/>
  <c r="P143" i="19"/>
  <c r="I24" i="19"/>
  <c r="H24" i="19"/>
  <c r="G23" i="19"/>
  <c r="G37" i="19"/>
  <c r="I38" i="19"/>
  <c r="H38" i="19"/>
  <c r="I76" i="19"/>
  <c r="H76" i="19"/>
  <c r="I126" i="19"/>
  <c r="H126" i="19"/>
  <c r="I43" i="19"/>
  <c r="H43" i="19"/>
  <c r="I84" i="19"/>
  <c r="H84" i="19"/>
  <c r="G149" i="19"/>
  <c r="I150" i="19"/>
  <c r="H150" i="19"/>
  <c r="I142" i="19"/>
  <c r="H142" i="19"/>
  <c r="Y57" i="19"/>
  <c r="X57" i="19"/>
  <c r="Y98" i="19"/>
  <c r="X98" i="19"/>
  <c r="Y41" i="19"/>
  <c r="X41" i="19"/>
  <c r="W49" i="19"/>
  <c r="Y82" i="19"/>
  <c r="X82" i="19"/>
  <c r="Y130" i="19"/>
  <c r="X130" i="19"/>
  <c r="Y125" i="19"/>
  <c r="X125" i="19"/>
  <c r="W133" i="19"/>
  <c r="Y17" i="19"/>
  <c r="X17" i="19"/>
  <c r="Y20" i="19"/>
  <c r="X20" i="19"/>
  <c r="I18" i="18"/>
  <c r="W50" i="18"/>
  <c r="X51" i="18"/>
  <c r="Q125" i="18"/>
  <c r="Q128" i="18"/>
  <c r="Q70" i="18"/>
  <c r="I19" i="18"/>
  <c r="L46" i="22"/>
  <c r="K46" i="22"/>
  <c r="J46" i="22"/>
  <c r="L93" i="22"/>
  <c r="K93" i="22"/>
  <c r="J93" i="22"/>
  <c r="L108" i="22"/>
  <c r="K108" i="22"/>
  <c r="J108" i="22"/>
  <c r="L73" i="22"/>
  <c r="K73" i="22"/>
  <c r="J73" i="22"/>
  <c r="I27" i="21"/>
  <c r="H27" i="21"/>
  <c r="H13" i="21"/>
  <c r="I13" i="21"/>
  <c r="I150" i="21"/>
  <c r="H150" i="21"/>
  <c r="I56" i="21"/>
  <c r="H56" i="21"/>
  <c r="G64" i="21"/>
  <c r="I48" i="21"/>
  <c r="H48" i="21"/>
  <c r="I53" i="21"/>
  <c r="H53" i="21"/>
  <c r="I45" i="21"/>
  <c r="H45" i="21"/>
  <c r="I143" i="21"/>
  <c r="H143" i="21"/>
  <c r="I146" i="21"/>
  <c r="H146" i="21"/>
  <c r="R45" i="19"/>
  <c r="Q45" i="19"/>
  <c r="P45" i="19"/>
  <c r="R86" i="19"/>
  <c r="Q86" i="19"/>
  <c r="P86" i="19"/>
  <c r="R100" i="19"/>
  <c r="Q100" i="19"/>
  <c r="P100" i="19"/>
  <c r="R66" i="19"/>
  <c r="Q66" i="19"/>
  <c r="P66" i="19"/>
  <c r="O65" i="19"/>
  <c r="R138" i="19"/>
  <c r="Q138" i="19"/>
  <c r="P138" i="19"/>
  <c r="R151" i="19"/>
  <c r="Q151" i="19"/>
  <c r="P151" i="19"/>
  <c r="R145" i="19"/>
  <c r="Q145" i="19"/>
  <c r="P145" i="19"/>
  <c r="Y19" i="19"/>
  <c r="X19" i="19"/>
  <c r="I40" i="19"/>
  <c r="H40" i="19"/>
  <c r="I81" i="19"/>
  <c r="H81" i="19"/>
  <c r="I132" i="19"/>
  <c r="H132" i="19"/>
  <c r="I45" i="19"/>
  <c r="H45" i="19"/>
  <c r="I86" i="19"/>
  <c r="H86" i="19"/>
  <c r="I152" i="19"/>
  <c r="H152" i="19"/>
  <c r="I144" i="19"/>
  <c r="H144" i="19"/>
  <c r="Y59" i="19"/>
  <c r="X59" i="19"/>
  <c r="Y101" i="19"/>
  <c r="X101" i="19"/>
  <c r="Y43" i="19"/>
  <c r="X43" i="19"/>
  <c r="Y84" i="19"/>
  <c r="X84" i="19"/>
  <c r="Y100" i="19"/>
  <c r="X100" i="19"/>
  <c r="Y127" i="19"/>
  <c r="X127" i="19"/>
  <c r="Q142" i="18"/>
  <c r="Q67" i="18"/>
  <c r="Q122" i="18"/>
  <c r="L20" i="18"/>
  <c r="L8" i="18"/>
  <c r="C21" i="17"/>
  <c r="C9" i="17"/>
  <c r="L152" i="22"/>
  <c r="K152" i="22"/>
  <c r="J152" i="22"/>
  <c r="K142" i="22"/>
  <c r="J142" i="22"/>
  <c r="L142" i="22"/>
  <c r="X19" i="22"/>
  <c r="W19" i="22"/>
  <c r="V19" i="22"/>
  <c r="K141" i="22"/>
  <c r="L141" i="22"/>
  <c r="J141" i="22"/>
  <c r="L52" i="22"/>
  <c r="K52" i="22"/>
  <c r="J52" i="22"/>
  <c r="L125" i="22"/>
  <c r="K125" i="22"/>
  <c r="J125" i="22"/>
  <c r="I133" i="22"/>
  <c r="K32" i="22"/>
  <c r="J32" i="22"/>
  <c r="L96" i="22"/>
  <c r="K96" i="22"/>
  <c r="J96" i="22"/>
  <c r="L30" i="22"/>
  <c r="K30" i="22"/>
  <c r="J30" i="22"/>
  <c r="I46" i="21"/>
  <c r="H46" i="21"/>
  <c r="I41" i="21"/>
  <c r="H41" i="21"/>
  <c r="I145" i="21"/>
  <c r="H145" i="21"/>
  <c r="I111" i="21"/>
  <c r="H111" i="21"/>
  <c r="I38" i="21"/>
  <c r="H38" i="21"/>
  <c r="I160" i="21"/>
  <c r="H160" i="21"/>
  <c r="I102" i="21"/>
  <c r="H102" i="21"/>
  <c r="I96" i="21"/>
  <c r="H96" i="21"/>
  <c r="R47" i="19"/>
  <c r="Q47" i="19"/>
  <c r="P47" i="19"/>
  <c r="R88" i="19"/>
  <c r="Q88" i="19"/>
  <c r="P88" i="19"/>
  <c r="R27" i="19"/>
  <c r="Q27" i="19"/>
  <c r="P27" i="19"/>
  <c r="O35" i="19"/>
  <c r="O23" i="19"/>
  <c r="R68" i="19"/>
  <c r="Q68" i="19"/>
  <c r="P68" i="19"/>
  <c r="R153" i="19"/>
  <c r="Q153" i="19"/>
  <c r="P153" i="19"/>
  <c r="O161" i="19"/>
  <c r="R150" i="19"/>
  <c r="Q150" i="19"/>
  <c r="P150" i="19"/>
  <c r="O149" i="19"/>
  <c r="I42" i="19"/>
  <c r="H42" i="19"/>
  <c r="I83" i="19"/>
  <c r="H83" i="19"/>
  <c r="G91" i="19"/>
  <c r="I141" i="19"/>
  <c r="H141" i="19"/>
  <c r="I47" i="19"/>
  <c r="H47" i="19"/>
  <c r="I88" i="19"/>
  <c r="H88" i="19"/>
  <c r="I154" i="19"/>
  <c r="H154" i="19"/>
  <c r="I146" i="19"/>
  <c r="H146" i="19"/>
  <c r="Y61" i="19"/>
  <c r="X61" i="19"/>
  <c r="Y113" i="19"/>
  <c r="X113" i="19"/>
  <c r="Y45" i="19"/>
  <c r="X45" i="19"/>
  <c r="Y86" i="19"/>
  <c r="X86" i="19"/>
  <c r="Y128" i="19"/>
  <c r="X128" i="19"/>
  <c r="Y129" i="19"/>
  <c r="X129" i="19"/>
  <c r="Q19" i="18"/>
  <c r="C77" i="17"/>
  <c r="C65" i="17"/>
  <c r="I47" i="18"/>
  <c r="Q24" i="18"/>
  <c r="Q81" i="18"/>
  <c r="Q101" i="18"/>
  <c r="Q60" i="18"/>
  <c r="Q11" i="18"/>
  <c r="X41" i="18"/>
  <c r="H35" i="16"/>
  <c r="J27" i="16"/>
  <c r="I27" i="16"/>
  <c r="L160" i="22"/>
  <c r="K160" i="22"/>
  <c r="J160" i="22"/>
  <c r="J85" i="22"/>
  <c r="L85" i="22"/>
  <c r="K85" i="22"/>
  <c r="J51" i="22"/>
  <c r="L51" i="22"/>
  <c r="K51" i="22"/>
  <c r="V15" i="22"/>
  <c r="W15" i="22"/>
  <c r="X15" i="22"/>
  <c r="X9" i="22"/>
  <c r="W9" i="22"/>
  <c r="V9" i="22"/>
  <c r="X11" i="22"/>
  <c r="X16" i="22"/>
  <c r="X10" i="22"/>
  <c r="X17" i="22"/>
  <c r="L86" i="22"/>
  <c r="K86" i="22"/>
  <c r="J86" i="22"/>
  <c r="X18" i="22"/>
  <c r="W18" i="22"/>
  <c r="V18" i="22"/>
  <c r="L81" i="22"/>
  <c r="K81" i="22"/>
  <c r="J81" i="22"/>
  <c r="H130" i="21"/>
  <c r="I130" i="21"/>
  <c r="H113" i="21"/>
  <c r="I113" i="21"/>
  <c r="I128" i="21"/>
  <c r="H128" i="21"/>
  <c r="G106" i="21"/>
  <c r="I98" i="21"/>
  <c r="H98" i="21"/>
  <c r="H99" i="21"/>
  <c r="I99" i="21"/>
  <c r="I119" i="21"/>
  <c r="H119" i="21"/>
  <c r="I47" i="21"/>
  <c r="H47" i="21"/>
  <c r="I74" i="21"/>
  <c r="H74" i="21"/>
  <c r="I32" i="21"/>
  <c r="H32" i="21"/>
  <c r="I34" i="21"/>
  <c r="H34" i="21"/>
  <c r="I12" i="19"/>
  <c r="H12" i="19"/>
  <c r="O51" i="19"/>
  <c r="R52" i="19"/>
  <c r="Q52" i="19"/>
  <c r="P52" i="19"/>
  <c r="R90" i="19"/>
  <c r="Q90" i="19"/>
  <c r="P90" i="19"/>
  <c r="R29" i="19"/>
  <c r="Q29" i="19"/>
  <c r="P29" i="19"/>
  <c r="R70" i="19"/>
  <c r="Q70" i="19"/>
  <c r="P70" i="19"/>
  <c r="R111" i="19"/>
  <c r="Q111" i="19"/>
  <c r="P111" i="19"/>
  <c r="O119" i="19"/>
  <c r="R155" i="19"/>
  <c r="Q155" i="19"/>
  <c r="P155" i="19"/>
  <c r="R152" i="19"/>
  <c r="Q152" i="19"/>
  <c r="P152" i="19"/>
  <c r="Y15" i="19"/>
  <c r="X15" i="19"/>
  <c r="I44" i="19"/>
  <c r="H44" i="19"/>
  <c r="I85" i="19"/>
  <c r="H85" i="19"/>
  <c r="I102" i="19"/>
  <c r="H102" i="19"/>
  <c r="I52" i="19"/>
  <c r="H52" i="19"/>
  <c r="G51" i="19"/>
  <c r="I90" i="19"/>
  <c r="H90" i="19"/>
  <c r="I156" i="19"/>
  <c r="H156" i="19"/>
  <c r="I151" i="19"/>
  <c r="H151" i="19"/>
  <c r="W65" i="19"/>
  <c r="Y66" i="19"/>
  <c r="X66" i="19"/>
  <c r="Y114" i="19"/>
  <c r="X114" i="19"/>
  <c r="Y47" i="19"/>
  <c r="X47" i="19"/>
  <c r="Y88" i="19"/>
  <c r="X88" i="19"/>
  <c r="Y110" i="19"/>
  <c r="X110" i="19"/>
  <c r="Y131" i="19"/>
  <c r="X131" i="19"/>
  <c r="X18" i="18"/>
  <c r="Q29" i="18"/>
  <c r="Q12" i="18"/>
  <c r="P20" i="18"/>
  <c r="X23" i="18"/>
  <c r="W22" i="18"/>
  <c r="Q98" i="18"/>
  <c r="Q153" i="18"/>
  <c r="Q112" i="18"/>
  <c r="V15" i="17"/>
  <c r="U15" i="17"/>
  <c r="Q26" i="18"/>
  <c r="P34" i="18"/>
  <c r="L116" i="22"/>
  <c r="K116" i="22"/>
  <c r="J116" i="22"/>
  <c r="K123" i="22"/>
  <c r="L123" i="22"/>
  <c r="J123" i="22"/>
  <c r="L71" i="22"/>
  <c r="K71" i="22"/>
  <c r="J71" i="22"/>
  <c r="L37" i="22"/>
  <c r="K37" i="22"/>
  <c r="J37" i="22"/>
  <c r="L83" i="22"/>
  <c r="K83" i="22"/>
  <c r="J83" i="22"/>
  <c r="I91" i="22"/>
  <c r="L48" i="22"/>
  <c r="K48" i="22"/>
  <c r="J48" i="22"/>
  <c r="L10" i="22"/>
  <c r="K10" i="22"/>
  <c r="J10" i="22"/>
  <c r="L15" i="22"/>
  <c r="K15" i="22"/>
  <c r="J15" i="22"/>
  <c r="L84" i="22"/>
  <c r="K84" i="22"/>
  <c r="J84" i="22"/>
  <c r="L53" i="22"/>
  <c r="K53" i="22"/>
  <c r="J53" i="22"/>
  <c r="I123" i="21"/>
  <c r="H123" i="21"/>
  <c r="I114" i="21"/>
  <c r="H114" i="21"/>
  <c r="I43" i="21"/>
  <c r="H43" i="21"/>
  <c r="I89" i="21"/>
  <c r="H89" i="21"/>
  <c r="H116" i="21"/>
  <c r="I116" i="21"/>
  <c r="I137" i="21"/>
  <c r="H137" i="21"/>
  <c r="R54" i="19"/>
  <c r="Q54" i="19"/>
  <c r="P54" i="19"/>
  <c r="R95" i="19"/>
  <c r="Q95" i="19"/>
  <c r="P95" i="19"/>
  <c r="R31" i="19"/>
  <c r="Q31" i="19"/>
  <c r="P31" i="19"/>
  <c r="R72" i="19"/>
  <c r="Q72" i="19"/>
  <c r="P72" i="19"/>
  <c r="R112" i="19"/>
  <c r="Q112" i="19"/>
  <c r="P112" i="19"/>
  <c r="R157" i="19"/>
  <c r="Q157" i="19"/>
  <c r="P157" i="19"/>
  <c r="R154" i="19"/>
  <c r="Q154" i="19"/>
  <c r="P154" i="19"/>
  <c r="Y14" i="19"/>
  <c r="X14" i="19"/>
  <c r="I46" i="19"/>
  <c r="H46" i="19"/>
  <c r="I87" i="19"/>
  <c r="H87" i="19"/>
  <c r="I112" i="19"/>
  <c r="H112" i="19"/>
  <c r="I54" i="19"/>
  <c r="H54" i="19"/>
  <c r="I95" i="19"/>
  <c r="H95" i="19"/>
  <c r="I158" i="19"/>
  <c r="H158" i="19"/>
  <c r="I153" i="19"/>
  <c r="H153" i="19"/>
  <c r="G161" i="19"/>
  <c r="Y68" i="19"/>
  <c r="X68" i="19"/>
  <c r="Y143" i="19"/>
  <c r="X143" i="19"/>
  <c r="Y52" i="19"/>
  <c r="X52" i="19"/>
  <c r="W51" i="19"/>
  <c r="Y90" i="19"/>
  <c r="X90" i="19"/>
  <c r="X111" i="19"/>
  <c r="W119" i="19"/>
  <c r="Y111" i="19"/>
  <c r="Y136" i="19"/>
  <c r="X136" i="19"/>
  <c r="W135" i="19"/>
  <c r="J26" i="19"/>
  <c r="I26" i="19"/>
  <c r="H26" i="19"/>
  <c r="Y28" i="18"/>
  <c r="X28" i="18"/>
  <c r="X11" i="18"/>
  <c r="D161" i="17"/>
  <c r="D149" i="17"/>
  <c r="Q150" i="18"/>
  <c r="Q57" i="18"/>
  <c r="Q85" i="18"/>
  <c r="E21" i="17"/>
  <c r="E9" i="17"/>
  <c r="I24" i="18"/>
  <c r="Y141" i="18"/>
  <c r="X141" i="18"/>
  <c r="J118" i="17"/>
  <c r="I118" i="17"/>
  <c r="K131" i="22"/>
  <c r="L131" i="22"/>
  <c r="J131" i="22"/>
  <c r="L117" i="22"/>
  <c r="K117" i="22"/>
  <c r="J117" i="22"/>
  <c r="L16" i="22"/>
  <c r="K16" i="22"/>
  <c r="J16" i="22"/>
  <c r="L115" i="22"/>
  <c r="K115" i="22"/>
  <c r="J115" i="22"/>
  <c r="L38" i="22"/>
  <c r="K38" i="22"/>
  <c r="J38" i="22"/>
  <c r="L41" i="22"/>
  <c r="K41" i="22"/>
  <c r="J41" i="22"/>
  <c r="I49" i="22"/>
  <c r="K24" i="22"/>
  <c r="J24" i="22"/>
  <c r="L99" i="22"/>
  <c r="K99" i="22"/>
  <c r="J99" i="22"/>
  <c r="L65" i="22"/>
  <c r="K65" i="22"/>
  <c r="J65" i="22"/>
  <c r="H54" i="21"/>
  <c r="I54" i="21"/>
  <c r="G148" i="21"/>
  <c r="I140" i="21"/>
  <c r="H140" i="21"/>
  <c r="I115" i="21"/>
  <c r="H115" i="21"/>
  <c r="I31" i="21"/>
  <c r="H31" i="21"/>
  <c r="I33" i="21"/>
  <c r="H33" i="21"/>
  <c r="I105" i="21"/>
  <c r="H105" i="21"/>
  <c r="I35" i="21"/>
  <c r="H35" i="21"/>
  <c r="H133" i="21"/>
  <c r="I133" i="21"/>
  <c r="I154" i="21"/>
  <c r="H154" i="21"/>
  <c r="G162" i="21"/>
  <c r="G92" i="21"/>
  <c r="I84" i="21"/>
  <c r="H84" i="21"/>
  <c r="I25" i="21"/>
  <c r="H25" i="21"/>
  <c r="R56" i="19"/>
  <c r="Q56" i="19"/>
  <c r="P56" i="19"/>
  <c r="O105" i="19"/>
  <c r="R97" i="19"/>
  <c r="Q97" i="19"/>
  <c r="P97" i="19"/>
  <c r="R33" i="19"/>
  <c r="Q33" i="19"/>
  <c r="P33" i="19"/>
  <c r="R74" i="19"/>
  <c r="Q74" i="19"/>
  <c r="P74" i="19"/>
  <c r="R115" i="19"/>
  <c r="Q115" i="19"/>
  <c r="P115" i="19"/>
  <c r="R159" i="19"/>
  <c r="Q159" i="19"/>
  <c r="P159" i="19"/>
  <c r="R156" i="19"/>
  <c r="Q156" i="19"/>
  <c r="P156" i="19"/>
  <c r="I27" i="19"/>
  <c r="H27" i="19"/>
  <c r="G35" i="19"/>
  <c r="I48" i="19"/>
  <c r="H48" i="19"/>
  <c r="I89" i="19"/>
  <c r="H89" i="19"/>
  <c r="J113" i="19"/>
  <c r="I113" i="19"/>
  <c r="H113" i="19"/>
  <c r="I56" i="19"/>
  <c r="H56" i="19"/>
  <c r="I97" i="19"/>
  <c r="H97" i="19"/>
  <c r="G105" i="19"/>
  <c r="I160" i="19"/>
  <c r="H160" i="19"/>
  <c r="I155" i="19"/>
  <c r="H155" i="19"/>
  <c r="Y70" i="19"/>
  <c r="X70" i="19"/>
  <c r="Y112" i="19"/>
  <c r="X112" i="19"/>
  <c r="Y54" i="19"/>
  <c r="X54" i="19"/>
  <c r="Y95" i="19"/>
  <c r="X95" i="19"/>
  <c r="X115" i="19"/>
  <c r="Y115" i="19"/>
  <c r="Y138" i="19"/>
  <c r="X138" i="19"/>
  <c r="D35" i="17"/>
  <c r="D23" i="17"/>
  <c r="Q37" i="18"/>
  <c r="P36" i="18"/>
  <c r="Q41" i="18"/>
  <c r="Q88" i="18"/>
  <c r="Q74" i="18"/>
  <c r="Q154" i="18"/>
  <c r="Y97" i="18"/>
  <c r="X97" i="18"/>
  <c r="J54" i="17"/>
  <c r="I54" i="17"/>
  <c r="L140" i="22"/>
  <c r="K140" i="22"/>
  <c r="J140" i="22"/>
  <c r="J42" i="22"/>
  <c r="L42" i="22"/>
  <c r="K42" i="22"/>
  <c r="L127" i="22"/>
  <c r="K127" i="22"/>
  <c r="J127" i="22"/>
  <c r="L43" i="22"/>
  <c r="K43" i="22"/>
  <c r="J43" i="22"/>
  <c r="L72" i="22"/>
  <c r="K72" i="22"/>
  <c r="J72" i="22"/>
  <c r="X12" i="22"/>
  <c r="W12" i="22"/>
  <c r="V12" i="22"/>
  <c r="K20" i="22"/>
  <c r="J20" i="22"/>
  <c r="L87" i="22"/>
  <c r="K87" i="22"/>
  <c r="J87" i="22"/>
  <c r="I29" i="21"/>
  <c r="H29" i="21"/>
  <c r="I39" i="21"/>
  <c r="H39" i="21"/>
  <c r="I24" i="21"/>
  <c r="H24" i="21"/>
  <c r="G36" i="21"/>
  <c r="I28" i="21"/>
  <c r="H28" i="21"/>
  <c r="I151" i="21"/>
  <c r="H151" i="21"/>
  <c r="I110" i="21"/>
  <c r="H110" i="21"/>
  <c r="I19" i="21"/>
  <c r="H19" i="21"/>
  <c r="I86" i="21"/>
  <c r="H86" i="21"/>
  <c r="R58" i="19"/>
  <c r="Q58" i="19"/>
  <c r="P58" i="19"/>
  <c r="R99" i="19"/>
  <c r="Q99" i="19"/>
  <c r="P99" i="19"/>
  <c r="R38" i="19"/>
  <c r="Q38" i="19"/>
  <c r="P38" i="19"/>
  <c r="O37" i="19"/>
  <c r="R76" i="19"/>
  <c r="Q76" i="19"/>
  <c r="P76" i="19"/>
  <c r="R123" i="19"/>
  <c r="Q123" i="19"/>
  <c r="P123" i="19"/>
  <c r="R117" i="19"/>
  <c r="Q117" i="19"/>
  <c r="P117" i="19"/>
  <c r="R158" i="19"/>
  <c r="Q158" i="19"/>
  <c r="P158" i="19"/>
  <c r="Y18" i="19"/>
  <c r="X18" i="19"/>
  <c r="J10" i="19"/>
  <c r="I10" i="19"/>
  <c r="H10" i="19"/>
  <c r="G9" i="19"/>
  <c r="J54" i="19" s="1"/>
  <c r="J53" i="19"/>
  <c r="I53" i="19"/>
  <c r="H53" i="19"/>
  <c r="G93" i="19"/>
  <c r="I94" i="19"/>
  <c r="H94" i="19"/>
  <c r="J130" i="19"/>
  <c r="I130" i="19"/>
  <c r="H130" i="19"/>
  <c r="I58" i="19"/>
  <c r="H58" i="19"/>
  <c r="J99" i="19"/>
  <c r="I99" i="19"/>
  <c r="H99" i="19"/>
  <c r="J116" i="19"/>
  <c r="I116" i="19"/>
  <c r="H116" i="19"/>
  <c r="J157" i="19"/>
  <c r="I157" i="19"/>
  <c r="H157" i="19"/>
  <c r="Y31" i="19"/>
  <c r="X31" i="19"/>
  <c r="Y72" i="19"/>
  <c r="X72" i="19"/>
  <c r="Y102" i="19"/>
  <c r="X102" i="19"/>
  <c r="Y56" i="19"/>
  <c r="X56" i="19"/>
  <c r="W105" i="19"/>
  <c r="Y97" i="19"/>
  <c r="X97" i="19"/>
  <c r="Y139" i="19"/>
  <c r="X139" i="19"/>
  <c r="W147" i="19"/>
  <c r="Y140" i="19"/>
  <c r="X140" i="19"/>
  <c r="I13" i="19"/>
  <c r="H13" i="19"/>
  <c r="G21" i="19"/>
  <c r="Q46" i="18"/>
  <c r="W48" i="18"/>
  <c r="Y40" i="18"/>
  <c r="X40" i="18"/>
  <c r="Q140" i="18"/>
  <c r="Q126" i="18"/>
  <c r="Q93" i="18"/>
  <c r="P92" i="18"/>
  <c r="I157" i="18"/>
  <c r="X154" i="18"/>
  <c r="I21" i="22"/>
  <c r="J13" i="22"/>
  <c r="L13" i="22"/>
  <c r="K13" i="22"/>
  <c r="L149" i="22"/>
  <c r="K149" i="22"/>
  <c r="J149" i="22"/>
  <c r="I119" i="22"/>
  <c r="J111" i="22"/>
  <c r="L111" i="22"/>
  <c r="K111" i="22"/>
  <c r="J76" i="22"/>
  <c r="L76" i="22"/>
  <c r="K76" i="22"/>
  <c r="L28" i="22"/>
  <c r="K28" i="22"/>
  <c r="J28" i="22"/>
  <c r="I35" i="22"/>
  <c r="L17" i="22"/>
  <c r="K17" i="22"/>
  <c r="J17" i="22"/>
  <c r="X13" i="22"/>
  <c r="W13" i="22"/>
  <c r="V13" i="22"/>
  <c r="U21" i="22"/>
  <c r="L75" i="22"/>
  <c r="K75" i="22"/>
  <c r="J75" i="22"/>
  <c r="W17" i="22"/>
  <c r="V17" i="22"/>
  <c r="L44" i="22"/>
  <c r="K44" i="22"/>
  <c r="J44" i="22"/>
  <c r="K19" i="22"/>
  <c r="J19" i="22"/>
  <c r="I61" i="21"/>
  <c r="H61" i="21"/>
  <c r="H94" i="21"/>
  <c r="I94" i="21"/>
  <c r="I85" i="21"/>
  <c r="H85" i="21"/>
  <c r="I87" i="21"/>
  <c r="H87" i="21"/>
  <c r="I124" i="21"/>
  <c r="H124" i="21"/>
  <c r="I127" i="21"/>
  <c r="H127" i="21"/>
  <c r="I97" i="21"/>
  <c r="H97" i="21"/>
  <c r="I57" i="21"/>
  <c r="H57" i="21"/>
  <c r="I76" i="21"/>
  <c r="H76" i="21"/>
  <c r="I20" i="21"/>
  <c r="H20" i="21"/>
  <c r="J15" i="19"/>
  <c r="I15" i="19"/>
  <c r="H15" i="19"/>
  <c r="R60" i="19"/>
  <c r="Q60" i="19"/>
  <c r="P60" i="19"/>
  <c r="R103" i="19"/>
  <c r="Q103" i="19"/>
  <c r="P103" i="19"/>
  <c r="R40" i="19"/>
  <c r="Q40" i="19"/>
  <c r="P40" i="19"/>
  <c r="R81" i="19"/>
  <c r="Q81" i="19"/>
  <c r="P81" i="19"/>
  <c r="R122" i="19"/>
  <c r="Q122" i="19"/>
  <c r="P122" i="19"/>
  <c r="O121" i="19"/>
  <c r="R160" i="19"/>
  <c r="Q160" i="19"/>
  <c r="P160" i="19"/>
  <c r="J16" i="19"/>
  <c r="I16" i="19"/>
  <c r="H16" i="19"/>
  <c r="Y26" i="19"/>
  <c r="X26" i="19"/>
  <c r="J55" i="19"/>
  <c r="I55" i="19"/>
  <c r="H55" i="19"/>
  <c r="G63" i="19"/>
  <c r="J96" i="19"/>
  <c r="I96" i="19"/>
  <c r="H96" i="19"/>
  <c r="J114" i="19"/>
  <c r="I114" i="19"/>
  <c r="H114" i="19"/>
  <c r="I60" i="19"/>
  <c r="H60" i="19"/>
  <c r="I108" i="19"/>
  <c r="H108" i="19"/>
  <c r="G107" i="19"/>
  <c r="J118" i="19"/>
  <c r="I118" i="19"/>
  <c r="H118" i="19"/>
  <c r="J159" i="19"/>
  <c r="I159" i="19"/>
  <c r="H159" i="19"/>
  <c r="Y33" i="19"/>
  <c r="X33" i="19"/>
  <c r="Y74" i="19"/>
  <c r="X74" i="19"/>
  <c r="W121" i="19"/>
  <c r="Y122" i="19"/>
  <c r="X122" i="19"/>
  <c r="Y58" i="19"/>
  <c r="X58" i="19"/>
  <c r="Y99" i="19"/>
  <c r="X99" i="19"/>
  <c r="W149" i="19"/>
  <c r="Y150" i="19"/>
  <c r="X150" i="19"/>
  <c r="Y142" i="19"/>
  <c r="X142" i="19"/>
  <c r="Y45" i="18"/>
  <c r="X45" i="18"/>
  <c r="I23" i="18"/>
  <c r="H22" i="18"/>
  <c r="I15" i="18"/>
  <c r="P78" i="18"/>
  <c r="Q79" i="18"/>
  <c r="Q143" i="18"/>
  <c r="Q127" i="18"/>
  <c r="I97" i="18"/>
  <c r="Y75" i="18"/>
  <c r="X75" i="18"/>
  <c r="H79" i="16"/>
  <c r="J80" i="16"/>
  <c r="I80" i="16"/>
  <c r="J56" i="17"/>
  <c r="I56" i="17"/>
  <c r="L157" i="22"/>
  <c r="K157" i="22"/>
  <c r="J157" i="22"/>
  <c r="K122" i="22"/>
  <c r="J122" i="22"/>
  <c r="L122" i="22"/>
  <c r="L144" i="22"/>
  <c r="K144" i="22"/>
  <c r="J144" i="22"/>
  <c r="L97" i="22"/>
  <c r="K97" i="22"/>
  <c r="J97" i="22"/>
  <c r="I105" i="22"/>
  <c r="L62" i="22"/>
  <c r="K62" i="22"/>
  <c r="J62" i="22"/>
  <c r="L74" i="22"/>
  <c r="K74" i="22"/>
  <c r="J74" i="22"/>
  <c r="L40" i="22"/>
  <c r="K40" i="22"/>
  <c r="J40" i="22"/>
  <c r="L118" i="22"/>
  <c r="K118" i="22"/>
  <c r="J118" i="22"/>
  <c r="L56" i="22"/>
  <c r="K56" i="22"/>
  <c r="J56" i="22"/>
  <c r="I131" i="21"/>
  <c r="H131" i="21"/>
  <c r="I90" i="21"/>
  <c r="H90" i="21"/>
  <c r="I83" i="21"/>
  <c r="H83" i="21"/>
  <c r="I75" i="21"/>
  <c r="H75" i="21"/>
  <c r="I80" i="21"/>
  <c r="H80" i="21"/>
  <c r="I141" i="21"/>
  <c r="H141" i="21"/>
  <c r="I144" i="21"/>
  <c r="H144" i="21"/>
  <c r="I30" i="21"/>
  <c r="H30" i="21"/>
  <c r="J14" i="19"/>
  <c r="I14" i="19"/>
  <c r="H14" i="19"/>
  <c r="R62" i="19"/>
  <c r="Q62" i="19"/>
  <c r="P62" i="19"/>
  <c r="R131" i="19"/>
  <c r="Q131" i="19"/>
  <c r="P131" i="19"/>
  <c r="R42" i="19"/>
  <c r="Q42" i="19"/>
  <c r="P42" i="19"/>
  <c r="R83" i="19"/>
  <c r="Q83" i="19"/>
  <c r="P83" i="19"/>
  <c r="O91" i="19"/>
  <c r="R114" i="19"/>
  <c r="Q114" i="19"/>
  <c r="P114" i="19"/>
  <c r="R124" i="19"/>
  <c r="Q124" i="19"/>
  <c r="P124" i="19"/>
  <c r="J57" i="19"/>
  <c r="I57" i="19"/>
  <c r="H57" i="19"/>
  <c r="J98" i="19"/>
  <c r="I98" i="19"/>
  <c r="H98" i="19"/>
  <c r="J128" i="19"/>
  <c r="I128" i="19"/>
  <c r="H128" i="19"/>
  <c r="J62" i="19"/>
  <c r="I62" i="19"/>
  <c r="H62" i="19"/>
  <c r="I103" i="19"/>
  <c r="H103" i="19"/>
  <c r="J123" i="19"/>
  <c r="I123" i="19"/>
  <c r="H123" i="19"/>
  <c r="Y16" i="19"/>
  <c r="X16" i="19"/>
  <c r="W37" i="19"/>
  <c r="Y38" i="19"/>
  <c r="X38" i="19"/>
  <c r="Y76" i="19"/>
  <c r="X76" i="19"/>
  <c r="Y108" i="19"/>
  <c r="X108" i="19"/>
  <c r="W107" i="19"/>
  <c r="Y60" i="19"/>
  <c r="X60" i="19"/>
  <c r="Y103" i="19"/>
  <c r="X103" i="19"/>
  <c r="Y152" i="19"/>
  <c r="X152" i="19"/>
  <c r="Y144" i="19"/>
  <c r="X144" i="19"/>
  <c r="Q10" i="18"/>
  <c r="Q39" i="18"/>
  <c r="Q113" i="18"/>
  <c r="Q65" i="18"/>
  <c r="P64" i="18"/>
  <c r="Q66" i="18"/>
  <c r="K20" i="18"/>
  <c r="K8" i="18"/>
  <c r="I85" i="18"/>
  <c r="Y125" i="18"/>
  <c r="X125" i="18"/>
  <c r="H23" i="17"/>
  <c r="J24" i="17"/>
  <c r="I24" i="17"/>
  <c r="J59" i="16"/>
  <c r="I59" i="16"/>
  <c r="L151" i="22"/>
  <c r="K151" i="22"/>
  <c r="J151" i="22"/>
  <c r="J128" i="22"/>
  <c r="L128" i="22"/>
  <c r="K128" i="22"/>
  <c r="J33" i="22"/>
  <c r="L33" i="22"/>
  <c r="K33" i="22"/>
  <c r="X14" i="22"/>
  <c r="W14" i="22"/>
  <c r="V14" i="22"/>
  <c r="L112" i="22"/>
  <c r="K112" i="22"/>
  <c r="J112" i="22"/>
  <c r="K11" i="22"/>
  <c r="J11" i="22"/>
  <c r="L107" i="22"/>
  <c r="K107" i="22"/>
  <c r="J107" i="22"/>
  <c r="L29" i="22"/>
  <c r="K29" i="22"/>
  <c r="J29" i="22"/>
  <c r="L110" i="22"/>
  <c r="K110" i="22"/>
  <c r="J110" i="22"/>
  <c r="L90" i="22"/>
  <c r="K90" i="22"/>
  <c r="J90" i="22"/>
  <c r="I81" i="21"/>
  <c r="H81" i="21"/>
  <c r="R18" i="21"/>
  <c r="Q18" i="21"/>
  <c r="R19" i="21"/>
  <c r="Q19" i="21"/>
  <c r="I26" i="21"/>
  <c r="H26" i="21"/>
  <c r="I17" i="21"/>
  <c r="H17" i="21"/>
  <c r="I72" i="21"/>
  <c r="H72" i="21"/>
  <c r="I138" i="21"/>
  <c r="H138" i="21"/>
  <c r="I158" i="21"/>
  <c r="H158" i="21"/>
  <c r="I161" i="21"/>
  <c r="H161" i="21"/>
  <c r="I11" i="21"/>
  <c r="H11" i="21"/>
  <c r="R67" i="19"/>
  <c r="Q67" i="19"/>
  <c r="P67" i="19"/>
  <c r="R127" i="19"/>
  <c r="Q127" i="19"/>
  <c r="P127" i="19"/>
  <c r="R44" i="19"/>
  <c r="Q44" i="19"/>
  <c r="P44" i="19"/>
  <c r="R85" i="19"/>
  <c r="Q85" i="19"/>
  <c r="P85" i="19"/>
  <c r="R142" i="19"/>
  <c r="Q142" i="19"/>
  <c r="P142" i="19"/>
  <c r="R126" i="19"/>
  <c r="Q126" i="19"/>
  <c r="P126" i="19"/>
  <c r="J31" i="19"/>
  <c r="I31" i="19"/>
  <c r="H31" i="19"/>
  <c r="I20" i="19"/>
  <c r="H20" i="19"/>
  <c r="J59" i="19"/>
  <c r="I59" i="19"/>
  <c r="H59" i="19"/>
  <c r="J110" i="19"/>
  <c r="I110" i="19"/>
  <c r="H110" i="19"/>
  <c r="J145" i="19"/>
  <c r="I145" i="19"/>
  <c r="H145" i="19"/>
  <c r="J67" i="19"/>
  <c r="I67" i="19"/>
  <c r="H67" i="19"/>
  <c r="J109" i="19"/>
  <c r="I109" i="19"/>
  <c r="H109" i="19"/>
  <c r="J125" i="19"/>
  <c r="I125" i="19"/>
  <c r="H125" i="19"/>
  <c r="G133" i="19"/>
  <c r="Y40" i="19"/>
  <c r="X40" i="19"/>
  <c r="Y81" i="19"/>
  <c r="X81" i="19"/>
  <c r="Y117" i="19"/>
  <c r="X117" i="19"/>
  <c r="Y62" i="19"/>
  <c r="X62" i="19"/>
  <c r="Y109" i="19"/>
  <c r="X109" i="19"/>
  <c r="Y154" i="19"/>
  <c r="X154" i="19"/>
  <c r="Y146" i="19"/>
  <c r="X146" i="19"/>
  <c r="V35" i="19"/>
  <c r="V23" i="19"/>
  <c r="Q27" i="18"/>
  <c r="W8" i="18"/>
  <c r="Y11" i="18" s="1"/>
  <c r="Y9" i="18"/>
  <c r="X9" i="18"/>
  <c r="S9" i="17"/>
  <c r="V10" i="17"/>
  <c r="U10" i="17"/>
  <c r="Y38" i="18"/>
  <c r="X38" i="18"/>
  <c r="H48" i="18"/>
  <c r="I40" i="18"/>
  <c r="Q130" i="18"/>
  <c r="Q82" i="18"/>
  <c r="P90" i="18"/>
  <c r="Q100" i="18"/>
  <c r="I137" i="18"/>
  <c r="Y81" i="18"/>
  <c r="X81" i="18"/>
  <c r="J28" i="16"/>
  <c r="I28" i="16"/>
  <c r="J11" i="16"/>
  <c r="I11" i="16"/>
  <c r="J17" i="16"/>
  <c r="I17" i="16"/>
  <c r="J43" i="17"/>
  <c r="I43" i="17"/>
  <c r="J15" i="16"/>
  <c r="I15" i="16"/>
  <c r="I56" i="18"/>
  <c r="Y130" i="18"/>
  <c r="X130" i="18"/>
  <c r="J155" i="16"/>
  <c r="I155" i="16"/>
  <c r="J45" i="17"/>
  <c r="I45" i="17"/>
  <c r="K88" i="26"/>
  <c r="J88" i="26"/>
  <c r="I88" i="26"/>
  <c r="K129" i="22"/>
  <c r="L129" i="22"/>
  <c r="J129" i="22"/>
  <c r="J145" i="22"/>
  <c r="K145" i="22"/>
  <c r="L145" i="22"/>
  <c r="J102" i="22"/>
  <c r="L102" i="22"/>
  <c r="K102" i="22"/>
  <c r="J68" i="22"/>
  <c r="L68" i="22"/>
  <c r="K68" i="22"/>
  <c r="J153" i="22"/>
  <c r="L153" i="22"/>
  <c r="K153" i="22"/>
  <c r="I161" i="22"/>
  <c r="L67" i="22"/>
  <c r="K67" i="22"/>
  <c r="J67" i="22"/>
  <c r="L47" i="22"/>
  <c r="K47" i="22"/>
  <c r="J47" i="22"/>
  <c r="I132" i="21"/>
  <c r="H132" i="21"/>
  <c r="R17" i="21"/>
  <c r="Q17" i="21"/>
  <c r="P22" i="21"/>
  <c r="I77" i="21"/>
  <c r="H77" i="21"/>
  <c r="I101" i="21"/>
  <c r="H101" i="21"/>
  <c r="I122" i="21"/>
  <c r="H122" i="21"/>
  <c r="H117" i="21"/>
  <c r="I117" i="21"/>
  <c r="I18" i="21"/>
  <c r="H18" i="21"/>
  <c r="I59" i="21"/>
  <c r="H59" i="21"/>
  <c r="J11" i="19"/>
  <c r="I11" i="19"/>
  <c r="H11" i="19"/>
  <c r="R71" i="19"/>
  <c r="Q71" i="19"/>
  <c r="P71" i="19"/>
  <c r="R140" i="19"/>
  <c r="Q140" i="19"/>
  <c r="P140" i="19"/>
  <c r="R48" i="19"/>
  <c r="Q48" i="19"/>
  <c r="P48" i="19"/>
  <c r="R89" i="19"/>
  <c r="Q89" i="19"/>
  <c r="P89" i="19"/>
  <c r="R102" i="19"/>
  <c r="Q102" i="19"/>
  <c r="P102" i="19"/>
  <c r="R130" i="19"/>
  <c r="Q130" i="19"/>
  <c r="P130" i="19"/>
  <c r="G65" i="19"/>
  <c r="J66" i="19"/>
  <c r="I66" i="19"/>
  <c r="H66" i="19"/>
  <c r="G119" i="19"/>
  <c r="J111" i="19"/>
  <c r="I111" i="19"/>
  <c r="H111" i="19"/>
  <c r="J30" i="19"/>
  <c r="I30" i="19"/>
  <c r="H30" i="19"/>
  <c r="J71" i="19"/>
  <c r="I71" i="19"/>
  <c r="H71" i="19"/>
  <c r="J139" i="19"/>
  <c r="I139" i="19"/>
  <c r="H139" i="19"/>
  <c r="G147" i="19"/>
  <c r="J129" i="19"/>
  <c r="I129" i="19"/>
  <c r="H129" i="19"/>
  <c r="Y44" i="19"/>
  <c r="X44" i="19"/>
  <c r="Y85" i="19"/>
  <c r="X85" i="19"/>
  <c r="Y28" i="19"/>
  <c r="X28" i="19"/>
  <c r="Y69" i="19"/>
  <c r="X69" i="19"/>
  <c r="W77" i="19"/>
  <c r="Y141" i="19"/>
  <c r="X141" i="19"/>
  <c r="Y158" i="19"/>
  <c r="X158" i="19"/>
  <c r="Y153" i="19"/>
  <c r="X153" i="19"/>
  <c r="W161" i="19"/>
  <c r="Y43" i="18"/>
  <c r="X43" i="18"/>
  <c r="I11" i="18"/>
  <c r="I13" i="18"/>
  <c r="C119" i="17"/>
  <c r="C107" i="17"/>
  <c r="V16" i="17"/>
  <c r="U16" i="17"/>
  <c r="Q103" i="18"/>
  <c r="Q55" i="18"/>
  <c r="D21" i="17"/>
  <c r="D9" i="17"/>
  <c r="Q45" i="18"/>
  <c r="I108" i="18"/>
  <c r="X52" i="18"/>
  <c r="I82" i="17"/>
  <c r="J82" i="17"/>
  <c r="K81" i="26"/>
  <c r="J81" i="26"/>
  <c r="I81" i="26"/>
  <c r="K138" i="22"/>
  <c r="L138" i="22"/>
  <c r="J138" i="22"/>
  <c r="J154" i="22"/>
  <c r="K154" i="22"/>
  <c r="L154" i="22"/>
  <c r="L88" i="22"/>
  <c r="K88" i="22"/>
  <c r="J88" i="22"/>
  <c r="L54" i="22"/>
  <c r="K54" i="22"/>
  <c r="J54" i="22"/>
  <c r="L66" i="22"/>
  <c r="K66" i="22"/>
  <c r="J66" i="22"/>
  <c r="L31" i="22"/>
  <c r="K31" i="22"/>
  <c r="J31" i="22"/>
  <c r="L103" i="22"/>
  <c r="K103" i="22"/>
  <c r="J103" i="22"/>
  <c r="L98" i="22"/>
  <c r="K98" i="22"/>
  <c r="J98" i="22"/>
  <c r="I44" i="21"/>
  <c r="H44" i="21"/>
  <c r="H88" i="21"/>
  <c r="I88" i="21"/>
  <c r="I73" i="21"/>
  <c r="H73" i="21"/>
  <c r="I66" i="21"/>
  <c r="H66" i="21"/>
  <c r="I68" i="21"/>
  <c r="H68" i="21"/>
  <c r="G78" i="21"/>
  <c r="I70" i="21"/>
  <c r="H70" i="21"/>
  <c r="I118" i="21"/>
  <c r="H118" i="21"/>
  <c r="I139" i="21"/>
  <c r="H139" i="21"/>
  <c r="H152" i="21"/>
  <c r="I152" i="21"/>
  <c r="I40" i="21"/>
  <c r="H40" i="21"/>
  <c r="R32" i="19"/>
  <c r="Q32" i="19"/>
  <c r="P32" i="19"/>
  <c r="R73" i="19"/>
  <c r="Q73" i="19"/>
  <c r="P73" i="19"/>
  <c r="R109" i="19"/>
  <c r="Q109" i="19"/>
  <c r="P109" i="19"/>
  <c r="R53" i="19"/>
  <c r="Q53" i="19"/>
  <c r="P53" i="19"/>
  <c r="R94" i="19"/>
  <c r="Q94" i="19"/>
  <c r="P94" i="19"/>
  <c r="O93" i="19"/>
  <c r="P108" i="19"/>
  <c r="O107" i="19"/>
  <c r="R108" i="19"/>
  <c r="Q108" i="19"/>
  <c r="R132" i="19"/>
  <c r="Q132" i="19"/>
  <c r="P132" i="19"/>
  <c r="R17" i="19"/>
  <c r="Q17" i="19"/>
  <c r="P17" i="19"/>
  <c r="O21" i="19"/>
  <c r="J68" i="19"/>
  <c r="I68" i="19"/>
  <c r="H68" i="19"/>
  <c r="J32" i="19"/>
  <c r="I32" i="19"/>
  <c r="H32" i="19"/>
  <c r="J73" i="19"/>
  <c r="I73" i="19"/>
  <c r="H73" i="19"/>
  <c r="I104" i="19"/>
  <c r="H104" i="19"/>
  <c r="J104" i="19"/>
  <c r="J131" i="19"/>
  <c r="I131" i="19"/>
  <c r="H131" i="19"/>
  <c r="Y46" i="19"/>
  <c r="X46" i="19"/>
  <c r="Y87" i="19"/>
  <c r="X87" i="19"/>
  <c r="Y30" i="19"/>
  <c r="X30" i="19"/>
  <c r="Y71" i="19"/>
  <c r="X71" i="19"/>
  <c r="Y104" i="19"/>
  <c r="X104" i="19"/>
  <c r="Y160" i="19"/>
  <c r="X160" i="19"/>
  <c r="Y155" i="19"/>
  <c r="X155" i="19"/>
  <c r="U17" i="17"/>
  <c r="V17" i="17"/>
  <c r="Q14" i="18"/>
  <c r="I32" i="18"/>
  <c r="P120" i="18"/>
  <c r="Q121" i="18"/>
  <c r="Q89" i="18"/>
  <c r="P22" i="18"/>
  <c r="Q23" i="18"/>
  <c r="I96" i="18"/>
  <c r="H104" i="18"/>
  <c r="Y136" i="18"/>
  <c r="X136" i="18"/>
  <c r="Q17" i="18"/>
  <c r="K146" i="22"/>
  <c r="J146" i="22"/>
  <c r="L146" i="22"/>
  <c r="J25" i="22"/>
  <c r="L25" i="22"/>
  <c r="K25" i="22"/>
  <c r="L100" i="22"/>
  <c r="K100" i="22"/>
  <c r="J100" i="22"/>
  <c r="L55" i="22"/>
  <c r="K55" i="22"/>
  <c r="J55" i="22"/>
  <c r="I63" i="22"/>
  <c r="L101" i="22"/>
  <c r="K101" i="22"/>
  <c r="J101" i="22"/>
  <c r="L70" i="22"/>
  <c r="K70" i="22"/>
  <c r="J70" i="22"/>
  <c r="L82" i="22"/>
  <c r="K82" i="22"/>
  <c r="J82" i="22"/>
  <c r="I63" i="21"/>
  <c r="H63" i="21"/>
  <c r="I58" i="21"/>
  <c r="H58" i="21"/>
  <c r="I16" i="21"/>
  <c r="H16" i="21"/>
  <c r="I62" i="21"/>
  <c r="H62" i="21"/>
  <c r="I136" i="21"/>
  <c r="H136" i="21"/>
  <c r="I156" i="21"/>
  <c r="H156" i="21"/>
  <c r="I108" i="21"/>
  <c r="H108" i="21"/>
  <c r="R34" i="19"/>
  <c r="Q34" i="19"/>
  <c r="P34" i="19"/>
  <c r="R75" i="19"/>
  <c r="Q75" i="19"/>
  <c r="P75" i="19"/>
  <c r="R144" i="19"/>
  <c r="Q144" i="19"/>
  <c r="P144" i="19"/>
  <c r="R55" i="19"/>
  <c r="Q55" i="19"/>
  <c r="P55" i="19"/>
  <c r="O63" i="19"/>
  <c r="R96" i="19"/>
  <c r="Q96" i="19"/>
  <c r="P96" i="19"/>
  <c r="P118" i="19"/>
  <c r="R118" i="19"/>
  <c r="Q118" i="19"/>
  <c r="R137" i="19"/>
  <c r="Q137" i="19"/>
  <c r="P137" i="19"/>
  <c r="Y13" i="19"/>
  <c r="X13" i="19"/>
  <c r="W21" i="19"/>
  <c r="Y10" i="19"/>
  <c r="X10" i="19"/>
  <c r="W9" i="19"/>
  <c r="J70" i="19"/>
  <c r="I70" i="19"/>
  <c r="H70" i="19"/>
  <c r="J137" i="19"/>
  <c r="I137" i="19"/>
  <c r="H137" i="19"/>
  <c r="J34" i="19"/>
  <c r="I34" i="19"/>
  <c r="H34" i="19"/>
  <c r="J75" i="19"/>
  <c r="I75" i="19"/>
  <c r="H75" i="19"/>
  <c r="H117" i="19"/>
  <c r="J117" i="19"/>
  <c r="I117" i="19"/>
  <c r="J136" i="19"/>
  <c r="I136" i="19"/>
  <c r="H136" i="19"/>
  <c r="G135" i="19"/>
  <c r="Y48" i="19"/>
  <c r="X48" i="19"/>
  <c r="Y89" i="19"/>
  <c r="X89" i="19"/>
  <c r="Y32" i="19"/>
  <c r="X32" i="19"/>
  <c r="Y73" i="19"/>
  <c r="X73" i="19"/>
  <c r="Y132" i="19"/>
  <c r="X132" i="19"/>
  <c r="Y116" i="19"/>
  <c r="X116" i="19"/>
  <c r="Y157" i="19"/>
  <c r="X157" i="19"/>
  <c r="I45" i="18"/>
  <c r="I30" i="18"/>
  <c r="Y13" i="18"/>
  <c r="X13" i="18"/>
  <c r="Q56" i="18"/>
  <c r="P146" i="18"/>
  <c r="Q138" i="18"/>
  <c r="Q80" i="18"/>
  <c r="Y19" i="18"/>
  <c r="X19" i="18"/>
  <c r="I130" i="18"/>
  <c r="X57" i="18"/>
  <c r="Y57" i="18"/>
  <c r="L155" i="22"/>
  <c r="K155" i="22"/>
  <c r="J155" i="22"/>
  <c r="L150" i="22"/>
  <c r="K150" i="22"/>
  <c r="J150" i="22"/>
  <c r="L60" i="22"/>
  <c r="K60" i="22"/>
  <c r="J60" i="22"/>
  <c r="L26" i="22"/>
  <c r="K26" i="22"/>
  <c r="J26" i="22"/>
  <c r="L58" i="22"/>
  <c r="K58" i="22"/>
  <c r="J58" i="22"/>
  <c r="L104" i="22"/>
  <c r="K104" i="22"/>
  <c r="J104" i="22"/>
  <c r="L156" i="22"/>
  <c r="K156" i="22"/>
  <c r="J156" i="22"/>
  <c r="H21" i="21"/>
  <c r="I21" i="21"/>
  <c r="I14" i="21"/>
  <c r="H14" i="21"/>
  <c r="G22" i="21"/>
  <c r="R10" i="21"/>
  <c r="Q10" i="21"/>
  <c r="R14" i="21"/>
  <c r="R13" i="21"/>
  <c r="R21" i="21"/>
  <c r="R16" i="21"/>
  <c r="R15" i="21"/>
  <c r="R12" i="21"/>
  <c r="R11" i="21"/>
  <c r="Q11" i="21"/>
  <c r="I55" i="21"/>
  <c r="H55" i="21"/>
  <c r="I153" i="21"/>
  <c r="H153" i="21"/>
  <c r="I95" i="21"/>
  <c r="H95" i="21"/>
  <c r="I125" i="21"/>
  <c r="H125" i="21"/>
  <c r="I10" i="21"/>
  <c r="H10" i="21"/>
  <c r="I103" i="21"/>
  <c r="I91" i="21"/>
  <c r="H91" i="21"/>
  <c r="I49" i="21"/>
  <c r="H49" i="21"/>
  <c r="I52" i="21"/>
  <c r="H52" i="21"/>
  <c r="Y27" i="19"/>
  <c r="X27" i="19"/>
  <c r="W35" i="19"/>
  <c r="W23" i="19"/>
  <c r="R39" i="19"/>
  <c r="Q39" i="19"/>
  <c r="P39" i="19"/>
  <c r="O79" i="19"/>
  <c r="R80" i="19"/>
  <c r="Q80" i="19"/>
  <c r="P80" i="19"/>
  <c r="R104" i="19"/>
  <c r="Q104" i="19"/>
  <c r="P104" i="19"/>
  <c r="R57" i="19"/>
  <c r="Q57" i="19"/>
  <c r="P57" i="19"/>
  <c r="R98" i="19"/>
  <c r="Q98" i="19"/>
  <c r="P98" i="19"/>
  <c r="O135" i="19"/>
  <c r="R136" i="19"/>
  <c r="P136" i="19"/>
  <c r="Q136" i="19"/>
  <c r="R139" i="19"/>
  <c r="Q139" i="19"/>
  <c r="P139" i="19"/>
  <c r="O147" i="19"/>
  <c r="J29" i="19"/>
  <c r="I29" i="19"/>
  <c r="H29" i="19"/>
  <c r="Y12" i="19"/>
  <c r="X12" i="19"/>
  <c r="J72" i="19"/>
  <c r="I72" i="19"/>
  <c r="H72" i="19"/>
  <c r="J101" i="19"/>
  <c r="I101" i="19"/>
  <c r="H101" i="19"/>
  <c r="J39" i="19"/>
  <c r="I39" i="19"/>
  <c r="H39" i="19"/>
  <c r="J80" i="19"/>
  <c r="I80" i="19"/>
  <c r="H80" i="19"/>
  <c r="G79" i="19"/>
  <c r="J143" i="19"/>
  <c r="I143" i="19"/>
  <c r="H143" i="19"/>
  <c r="J138" i="19"/>
  <c r="I138" i="19"/>
  <c r="H138" i="19"/>
  <c r="Y53" i="19"/>
  <c r="X53" i="19"/>
  <c r="W93" i="19"/>
  <c r="Y94" i="19"/>
  <c r="X94" i="19"/>
  <c r="Y34" i="19"/>
  <c r="X34" i="19"/>
  <c r="Y75" i="19"/>
  <c r="X75" i="19"/>
  <c r="Y145" i="19"/>
  <c r="X145" i="19"/>
  <c r="Y118" i="19"/>
  <c r="X118" i="19"/>
  <c r="Y159" i="19"/>
  <c r="X159" i="19"/>
  <c r="Y29" i="19"/>
  <c r="X29" i="19"/>
  <c r="C35" i="17"/>
  <c r="C23" i="17"/>
  <c r="Q31" i="18"/>
  <c r="Q73" i="18"/>
  <c r="Q59" i="18"/>
  <c r="Q131" i="18"/>
  <c r="Q16" i="18"/>
  <c r="Y27" i="18"/>
  <c r="X27" i="18"/>
  <c r="I84" i="18"/>
  <c r="K126" i="22"/>
  <c r="L126" i="22"/>
  <c r="J126" i="22"/>
  <c r="J94" i="22"/>
  <c r="L94" i="22"/>
  <c r="K94" i="22"/>
  <c r="J59" i="22"/>
  <c r="L59" i="22"/>
  <c r="K59" i="22"/>
  <c r="L89" i="22"/>
  <c r="K89" i="22"/>
  <c r="J89" i="22"/>
  <c r="L136" i="22"/>
  <c r="K136" i="22"/>
  <c r="J136" i="22"/>
  <c r="L39" i="22"/>
  <c r="K39" i="22"/>
  <c r="J39" i="22"/>
  <c r="H147" i="21"/>
  <c r="I147" i="21"/>
  <c r="I157" i="21"/>
  <c r="H157" i="21"/>
  <c r="I109" i="21"/>
  <c r="H109" i="21"/>
  <c r="I112" i="21"/>
  <c r="H112" i="21"/>
  <c r="G120" i="21"/>
  <c r="I142" i="21"/>
  <c r="H142" i="21"/>
  <c r="R41" i="19"/>
  <c r="Q41" i="19"/>
  <c r="P41" i="19"/>
  <c r="O49" i="19"/>
  <c r="R82" i="19"/>
  <c r="Q82" i="19"/>
  <c r="P82" i="19"/>
  <c r="R110" i="19"/>
  <c r="Q110" i="19"/>
  <c r="P110" i="19"/>
  <c r="R59" i="19"/>
  <c r="Q59" i="19"/>
  <c r="P59" i="19"/>
  <c r="R125" i="19"/>
  <c r="O133" i="19"/>
  <c r="Q125" i="19"/>
  <c r="P125" i="19"/>
  <c r="R141" i="19"/>
  <c r="Q141" i="19"/>
  <c r="P141" i="19"/>
  <c r="Y25" i="19"/>
  <c r="X25" i="19"/>
  <c r="Y11" i="19"/>
  <c r="X11" i="19"/>
  <c r="J33" i="19"/>
  <c r="I33" i="19"/>
  <c r="H33" i="19"/>
  <c r="J74" i="19"/>
  <c r="I74" i="19"/>
  <c r="H74" i="19"/>
  <c r="J115" i="19"/>
  <c r="I115" i="19"/>
  <c r="H115" i="19"/>
  <c r="J41" i="19"/>
  <c r="I41" i="19"/>
  <c r="H41" i="19"/>
  <c r="G49" i="19"/>
  <c r="J82" i="19"/>
  <c r="I82" i="19"/>
  <c r="H82" i="19"/>
  <c r="J100" i="19"/>
  <c r="I100" i="19"/>
  <c r="H100" i="19"/>
  <c r="J140" i="19"/>
  <c r="I140" i="19"/>
  <c r="H140" i="19"/>
  <c r="Y55" i="19"/>
  <c r="X55" i="19"/>
  <c r="W63" i="19"/>
  <c r="Y96" i="19"/>
  <c r="X96" i="19"/>
  <c r="Y39" i="19"/>
  <c r="X39" i="19"/>
  <c r="Y80" i="19"/>
  <c r="X80" i="19"/>
  <c r="W79" i="19"/>
  <c r="Y126" i="19"/>
  <c r="X126" i="19"/>
  <c r="Y123" i="19"/>
  <c r="X123" i="19"/>
  <c r="I38" i="18"/>
  <c r="Y30" i="18"/>
  <c r="X30" i="18"/>
  <c r="N20" i="18"/>
  <c r="N8" i="18"/>
  <c r="Q108" i="18"/>
  <c r="Q111" i="18"/>
  <c r="Q53" i="18"/>
  <c r="N34" i="18"/>
  <c r="N22" i="18"/>
  <c r="I136" i="18"/>
  <c r="I131" i="16"/>
  <c r="J131" i="16"/>
  <c r="Q141" i="18"/>
  <c r="Q68" i="18"/>
  <c r="P76" i="18"/>
  <c r="P160" i="18"/>
  <c r="Q152" i="18"/>
  <c r="V14" i="17"/>
  <c r="U14" i="17"/>
  <c r="I53" i="18"/>
  <c r="I116" i="18"/>
  <c r="I139" i="18"/>
  <c r="I144" i="18"/>
  <c r="I54" i="18"/>
  <c r="H62" i="18"/>
  <c r="I155" i="18"/>
  <c r="I143" i="18"/>
  <c r="Y95" i="18"/>
  <c r="X95" i="18"/>
  <c r="Y100" i="18"/>
  <c r="X100" i="18"/>
  <c r="Y123" i="18"/>
  <c r="X123" i="18"/>
  <c r="Y94" i="18"/>
  <c r="X94" i="18"/>
  <c r="W90" i="18"/>
  <c r="Y82" i="18"/>
  <c r="X82" i="18"/>
  <c r="J76" i="17"/>
  <c r="I76" i="17"/>
  <c r="J138" i="16"/>
  <c r="I138" i="16"/>
  <c r="J58" i="16"/>
  <c r="I58" i="16"/>
  <c r="C21" i="16"/>
  <c r="C9" i="16"/>
  <c r="J48" i="16"/>
  <c r="I48" i="16"/>
  <c r="J98" i="16"/>
  <c r="I98" i="16"/>
  <c r="H93" i="17"/>
  <c r="K94" i="17"/>
  <c r="J94" i="17"/>
  <c r="I94" i="17"/>
  <c r="J113" i="16"/>
  <c r="I113" i="16"/>
  <c r="K103" i="17"/>
  <c r="J103" i="17"/>
  <c r="I103" i="17"/>
  <c r="J17" i="17"/>
  <c r="I17" i="17"/>
  <c r="J10" i="17"/>
  <c r="I10" i="17"/>
  <c r="H9" i="17"/>
  <c r="K70" i="17" s="1"/>
  <c r="K11" i="17"/>
  <c r="J11" i="17"/>
  <c r="I11" i="17"/>
  <c r="J20" i="17"/>
  <c r="I20" i="17"/>
  <c r="J38" i="17"/>
  <c r="I38" i="17"/>
  <c r="H37" i="17"/>
  <c r="I74" i="17"/>
  <c r="J74" i="17"/>
  <c r="J127" i="16"/>
  <c r="I127" i="16"/>
  <c r="I160" i="16"/>
  <c r="J160" i="16"/>
  <c r="J30" i="16"/>
  <c r="I30" i="16"/>
  <c r="H119" i="17"/>
  <c r="J111" i="17"/>
  <c r="I111" i="17"/>
  <c r="D35" i="15"/>
  <c r="J28" i="15"/>
  <c r="L28" i="15"/>
  <c r="L26" i="15"/>
  <c r="K26" i="15"/>
  <c r="J26" i="15"/>
  <c r="I26" i="15"/>
  <c r="M26" i="15"/>
  <c r="H161" i="15"/>
  <c r="M153" i="15"/>
  <c r="L153" i="15"/>
  <c r="K153" i="15"/>
  <c r="J153" i="15"/>
  <c r="I153" i="15"/>
  <c r="M145" i="15"/>
  <c r="L145" i="15"/>
  <c r="K145" i="15"/>
  <c r="J145" i="15"/>
  <c r="I145" i="15"/>
  <c r="M121" i="15"/>
  <c r="L121" i="15"/>
  <c r="K121" i="15"/>
  <c r="J121" i="15"/>
  <c r="I121" i="15"/>
  <c r="M127" i="15"/>
  <c r="L127" i="15"/>
  <c r="K127" i="15"/>
  <c r="J127" i="15"/>
  <c r="I127" i="15"/>
  <c r="L68" i="15"/>
  <c r="K68" i="15"/>
  <c r="J68" i="15"/>
  <c r="I68" i="15"/>
  <c r="M68" i="15"/>
  <c r="J143" i="15"/>
  <c r="I143" i="15"/>
  <c r="M143" i="15"/>
  <c r="L143" i="15"/>
  <c r="K143" i="15"/>
  <c r="K36" i="13"/>
  <c r="J36" i="13"/>
  <c r="I36" i="13"/>
  <c r="K150" i="13"/>
  <c r="J150" i="13"/>
  <c r="I150" i="13"/>
  <c r="K101" i="13"/>
  <c r="J101" i="13"/>
  <c r="I101" i="13"/>
  <c r="K24" i="13"/>
  <c r="J24" i="13"/>
  <c r="I24" i="13"/>
  <c r="K154" i="13"/>
  <c r="J154" i="13"/>
  <c r="I154" i="13"/>
  <c r="Q30" i="18"/>
  <c r="I31" i="18"/>
  <c r="I151" i="18"/>
  <c r="I60" i="18"/>
  <c r="I66" i="18"/>
  <c r="I71" i="18"/>
  <c r="I59" i="18"/>
  <c r="I158" i="18"/>
  <c r="Q52" i="18"/>
  <c r="I16" i="18"/>
  <c r="Y112" i="18"/>
  <c r="X112" i="18"/>
  <c r="Y117" i="18"/>
  <c r="X117" i="18"/>
  <c r="Y140" i="18"/>
  <c r="X140" i="18"/>
  <c r="Y111" i="18"/>
  <c r="X111" i="18"/>
  <c r="Y99" i="18"/>
  <c r="X99" i="18"/>
  <c r="J25" i="17"/>
  <c r="I25" i="17"/>
  <c r="J43" i="16"/>
  <c r="I43" i="16"/>
  <c r="J19" i="16"/>
  <c r="I19" i="16"/>
  <c r="J110" i="16"/>
  <c r="I110" i="16"/>
  <c r="J100" i="16"/>
  <c r="I100" i="16"/>
  <c r="J10" i="16"/>
  <c r="I10" i="16"/>
  <c r="H9" i="16"/>
  <c r="K138" i="16" s="1"/>
  <c r="V12" i="16"/>
  <c r="U12" i="16"/>
  <c r="J138" i="17"/>
  <c r="I138" i="17"/>
  <c r="K29" i="17"/>
  <c r="J29" i="17"/>
  <c r="I29" i="17"/>
  <c r="J18" i="17"/>
  <c r="I18" i="17"/>
  <c r="J19" i="17"/>
  <c r="I19" i="17"/>
  <c r="K53" i="17"/>
  <c r="J53" i="17"/>
  <c r="I53" i="17"/>
  <c r="J55" i="17"/>
  <c r="I55" i="17"/>
  <c r="H63" i="17"/>
  <c r="K109" i="17"/>
  <c r="I109" i="17"/>
  <c r="J109" i="17"/>
  <c r="J34" i="16"/>
  <c r="I34" i="16"/>
  <c r="J144" i="16"/>
  <c r="I144" i="16"/>
  <c r="H135" i="16"/>
  <c r="K136" i="16"/>
  <c r="J136" i="16"/>
  <c r="I136" i="16"/>
  <c r="J84" i="16"/>
  <c r="I84" i="16"/>
  <c r="K59" i="17"/>
  <c r="J59" i="17"/>
  <c r="I59" i="17"/>
  <c r="J82" i="16"/>
  <c r="I82" i="16"/>
  <c r="J42" i="17"/>
  <c r="I42" i="17"/>
  <c r="Y19" i="15"/>
  <c r="X19" i="15"/>
  <c r="W19" i="15"/>
  <c r="M17" i="15"/>
  <c r="L17" i="15"/>
  <c r="K17" i="15"/>
  <c r="J17" i="15"/>
  <c r="I17" i="15"/>
  <c r="M20" i="15"/>
  <c r="L20" i="15"/>
  <c r="K20" i="15"/>
  <c r="J20" i="15"/>
  <c r="I20" i="15"/>
  <c r="M70" i="15"/>
  <c r="L70" i="15"/>
  <c r="K70" i="15"/>
  <c r="J70" i="15"/>
  <c r="I70" i="15"/>
  <c r="M80" i="15"/>
  <c r="L80" i="15"/>
  <c r="K80" i="15"/>
  <c r="J80" i="15"/>
  <c r="I80" i="15"/>
  <c r="M138" i="15"/>
  <c r="L138" i="15"/>
  <c r="K138" i="15"/>
  <c r="J138" i="15"/>
  <c r="I138" i="15"/>
  <c r="M144" i="15"/>
  <c r="L144" i="15"/>
  <c r="K144" i="15"/>
  <c r="J144" i="15"/>
  <c r="I144" i="15"/>
  <c r="L85" i="15"/>
  <c r="K85" i="15"/>
  <c r="J85" i="15"/>
  <c r="I85" i="15"/>
  <c r="M85" i="15"/>
  <c r="J160" i="15"/>
  <c r="I160" i="15"/>
  <c r="M160" i="15"/>
  <c r="L160" i="15"/>
  <c r="K160" i="15"/>
  <c r="K25" i="13"/>
  <c r="J25" i="13"/>
  <c r="I25" i="13"/>
  <c r="K6" i="12"/>
  <c r="J6" i="12"/>
  <c r="I6" i="12"/>
  <c r="H53" i="12"/>
  <c r="L6" i="12"/>
  <c r="K27" i="12"/>
  <c r="L7" i="12"/>
  <c r="K11" i="12"/>
  <c r="K7" i="12"/>
  <c r="K30" i="12"/>
  <c r="K13" i="12"/>
  <c r="K15" i="12"/>
  <c r="K12" i="12"/>
  <c r="K18" i="12"/>
  <c r="K34" i="12"/>
  <c r="K49" i="12"/>
  <c r="K14" i="12"/>
  <c r="K19" i="12"/>
  <c r="K22" i="12"/>
  <c r="K38" i="12"/>
  <c r="L8" i="12"/>
  <c r="K8" i="12"/>
  <c r="K23" i="12"/>
  <c r="K26" i="12"/>
  <c r="K42" i="12"/>
  <c r="W11" i="13"/>
  <c r="V11" i="13"/>
  <c r="U11" i="13"/>
  <c r="K136" i="13"/>
  <c r="J136" i="13"/>
  <c r="I136" i="13"/>
  <c r="K58" i="13"/>
  <c r="J58" i="13"/>
  <c r="I58" i="13"/>
  <c r="Q109" i="18"/>
  <c r="Q97" i="18"/>
  <c r="Q102" i="18"/>
  <c r="Q159" i="18"/>
  <c r="I42" i="18"/>
  <c r="I25" i="18"/>
  <c r="H50" i="18"/>
  <c r="I51" i="18"/>
  <c r="Q9" i="18"/>
  <c r="P8" i="18"/>
  <c r="R116" i="18" s="1"/>
  <c r="S48" i="18"/>
  <c r="S36" i="18"/>
  <c r="I46" i="18"/>
  <c r="Y29" i="18"/>
  <c r="X29" i="18"/>
  <c r="Q32" i="18"/>
  <c r="I72" i="18"/>
  <c r="I95" i="18"/>
  <c r="I83" i="18"/>
  <c r="I88" i="18"/>
  <c r="I94" i="18"/>
  <c r="X55" i="18"/>
  <c r="Y55" i="18"/>
  <c r="Y129" i="18"/>
  <c r="X129" i="18"/>
  <c r="W134" i="18"/>
  <c r="Y135" i="18"/>
  <c r="X135" i="18"/>
  <c r="Y155" i="18"/>
  <c r="X155" i="18"/>
  <c r="Y128" i="18"/>
  <c r="X128" i="18"/>
  <c r="Y116" i="18"/>
  <c r="X116" i="18"/>
  <c r="H34" i="18"/>
  <c r="I26" i="18"/>
  <c r="I20" i="16"/>
  <c r="J20" i="16"/>
  <c r="J95" i="16"/>
  <c r="I95" i="16"/>
  <c r="J128" i="16"/>
  <c r="I128" i="16"/>
  <c r="K34" i="17"/>
  <c r="J34" i="17"/>
  <c r="I34" i="17"/>
  <c r="J90" i="16"/>
  <c r="I90" i="16"/>
  <c r="J39" i="16"/>
  <c r="I39" i="16"/>
  <c r="J155" i="17"/>
  <c r="I155" i="17"/>
  <c r="J46" i="17"/>
  <c r="I46" i="17"/>
  <c r="J31" i="17"/>
  <c r="I31" i="17"/>
  <c r="J33" i="17"/>
  <c r="I33" i="17"/>
  <c r="J70" i="17"/>
  <c r="I70" i="17"/>
  <c r="J72" i="17"/>
  <c r="I72" i="17"/>
  <c r="K72" i="17"/>
  <c r="J126" i="17"/>
  <c r="I126" i="17"/>
  <c r="J86" i="16"/>
  <c r="I86" i="16"/>
  <c r="K137" i="16"/>
  <c r="J137" i="16"/>
  <c r="I137" i="16"/>
  <c r="H161" i="16"/>
  <c r="J153" i="16"/>
  <c r="I153" i="16"/>
  <c r="J157" i="16"/>
  <c r="I157" i="16"/>
  <c r="J74" i="16"/>
  <c r="I74" i="16"/>
  <c r="X12" i="15"/>
  <c r="W12" i="15"/>
  <c r="Y12" i="15"/>
  <c r="M14" i="15"/>
  <c r="L14" i="15"/>
  <c r="K14" i="15"/>
  <c r="J14" i="15"/>
  <c r="I14" i="15"/>
  <c r="Y14" i="15"/>
  <c r="X14" i="15"/>
  <c r="W14" i="15"/>
  <c r="V21" i="15"/>
  <c r="M87" i="15"/>
  <c r="L87" i="15"/>
  <c r="K87" i="15"/>
  <c r="J87" i="15"/>
  <c r="I87" i="15"/>
  <c r="H105" i="15"/>
  <c r="M97" i="15"/>
  <c r="L97" i="15"/>
  <c r="K97" i="15"/>
  <c r="J97" i="15"/>
  <c r="I97" i="15"/>
  <c r="M155" i="15"/>
  <c r="L155" i="15"/>
  <c r="K155" i="15"/>
  <c r="J155" i="15"/>
  <c r="I155" i="15"/>
  <c r="M44" i="15"/>
  <c r="L44" i="15"/>
  <c r="K44" i="15"/>
  <c r="J44" i="15"/>
  <c r="I44" i="15"/>
  <c r="L102" i="15"/>
  <c r="K102" i="15"/>
  <c r="J102" i="15"/>
  <c r="I102" i="15"/>
  <c r="M102" i="15"/>
  <c r="I43" i="15"/>
  <c r="J43" i="15"/>
  <c r="K43" i="15"/>
  <c r="M43" i="15"/>
  <c r="L43" i="15"/>
  <c r="H146" i="13"/>
  <c r="K138" i="13"/>
  <c r="J138" i="13"/>
  <c r="I138" i="13"/>
  <c r="K131" i="13"/>
  <c r="J131" i="13"/>
  <c r="I131" i="13"/>
  <c r="J38" i="13"/>
  <c r="I38" i="13"/>
  <c r="K38" i="13"/>
  <c r="J153" i="13"/>
  <c r="I153" i="13"/>
  <c r="K153" i="13"/>
  <c r="K75" i="13"/>
  <c r="J75" i="13"/>
  <c r="I75" i="13"/>
  <c r="K89" i="13"/>
  <c r="J89" i="13"/>
  <c r="I89" i="13"/>
  <c r="Q114" i="18"/>
  <c r="Q137" i="18"/>
  <c r="Y70" i="18"/>
  <c r="X70" i="18"/>
  <c r="C48" i="18"/>
  <c r="C36" i="18"/>
  <c r="Y31" i="18"/>
  <c r="X31" i="18"/>
  <c r="I89" i="18"/>
  <c r="I112" i="18"/>
  <c r="I100" i="18"/>
  <c r="I123" i="18"/>
  <c r="I111" i="18"/>
  <c r="Y72" i="18"/>
  <c r="X72" i="18"/>
  <c r="W76" i="18"/>
  <c r="Y68" i="18"/>
  <c r="X68" i="18"/>
  <c r="Y152" i="18"/>
  <c r="X152" i="18"/>
  <c r="W160" i="18"/>
  <c r="Y61" i="18"/>
  <c r="X61" i="18"/>
  <c r="Y145" i="18"/>
  <c r="X145" i="18"/>
  <c r="Y151" i="18"/>
  <c r="X151" i="18"/>
  <c r="K45" i="16"/>
  <c r="J45" i="16"/>
  <c r="I45" i="16"/>
  <c r="K68" i="16"/>
  <c r="J68" i="16"/>
  <c r="I68" i="16"/>
  <c r="K16" i="17"/>
  <c r="J16" i="17"/>
  <c r="I16" i="17"/>
  <c r="V20" i="16"/>
  <c r="U20" i="16"/>
  <c r="H35" i="17"/>
  <c r="J27" i="17"/>
  <c r="I27" i="17"/>
  <c r="K81" i="17"/>
  <c r="J81" i="17"/>
  <c r="I81" i="17"/>
  <c r="K48" i="17"/>
  <c r="J48" i="17"/>
  <c r="I48" i="17"/>
  <c r="K68" i="17"/>
  <c r="J68" i="17"/>
  <c r="I68" i="17"/>
  <c r="J87" i="17"/>
  <c r="I87" i="17"/>
  <c r="J89" i="17"/>
  <c r="I89" i="17"/>
  <c r="K143" i="17"/>
  <c r="J143" i="17"/>
  <c r="I143" i="17"/>
  <c r="J154" i="16"/>
  <c r="I154" i="16"/>
  <c r="J145" i="16"/>
  <c r="I145" i="16"/>
  <c r="M45" i="15"/>
  <c r="L45" i="15"/>
  <c r="K45" i="15"/>
  <c r="J45" i="15"/>
  <c r="I45" i="15"/>
  <c r="M13" i="15"/>
  <c r="L13" i="15"/>
  <c r="K13" i="15"/>
  <c r="J13" i="15"/>
  <c r="I13" i="15"/>
  <c r="H21" i="15"/>
  <c r="M16" i="15"/>
  <c r="L16" i="15"/>
  <c r="K16" i="15"/>
  <c r="J16" i="15"/>
  <c r="I16" i="15"/>
  <c r="M104" i="15"/>
  <c r="L104" i="15"/>
  <c r="K104" i="15"/>
  <c r="J104" i="15"/>
  <c r="I104" i="15"/>
  <c r="M114" i="15"/>
  <c r="L114" i="15"/>
  <c r="K114" i="15"/>
  <c r="J114" i="15"/>
  <c r="I114" i="15"/>
  <c r="L38" i="15"/>
  <c r="K38" i="15"/>
  <c r="J38" i="15"/>
  <c r="I38" i="15"/>
  <c r="M38" i="15"/>
  <c r="M61" i="15"/>
  <c r="L61" i="15"/>
  <c r="K61" i="15"/>
  <c r="J61" i="15"/>
  <c r="I61" i="15"/>
  <c r="L137" i="15"/>
  <c r="K137" i="15"/>
  <c r="J137" i="15"/>
  <c r="I137" i="15"/>
  <c r="M137" i="15"/>
  <c r="I60" i="15"/>
  <c r="J60" i="15"/>
  <c r="M60" i="15"/>
  <c r="L60" i="15"/>
  <c r="K60" i="15"/>
  <c r="W16" i="13"/>
  <c r="V16" i="13"/>
  <c r="U16" i="13"/>
  <c r="K32" i="13"/>
  <c r="J32" i="13"/>
  <c r="I32" i="13"/>
  <c r="K29" i="13"/>
  <c r="J29" i="13"/>
  <c r="I29" i="13"/>
  <c r="K17" i="13"/>
  <c r="J17" i="13"/>
  <c r="I17" i="13"/>
  <c r="J13" i="13"/>
  <c r="I13" i="13"/>
  <c r="K13" i="13"/>
  <c r="H20" i="13"/>
  <c r="K93" i="13"/>
  <c r="J93" i="13"/>
  <c r="I93" i="13"/>
  <c r="J34" i="12"/>
  <c r="I34" i="12"/>
  <c r="H36" i="18"/>
  <c r="I37" i="18"/>
  <c r="H106" i="18"/>
  <c r="I107" i="18"/>
  <c r="I129" i="18"/>
  <c r="I117" i="18"/>
  <c r="I140" i="18"/>
  <c r="I128" i="18"/>
  <c r="Y89" i="18"/>
  <c r="X89" i="18"/>
  <c r="Y85" i="18"/>
  <c r="X85" i="18"/>
  <c r="Y56" i="18"/>
  <c r="X56" i="18"/>
  <c r="Y79" i="18"/>
  <c r="X79" i="18"/>
  <c r="W78" i="18"/>
  <c r="Y67" i="18"/>
  <c r="X67" i="18"/>
  <c r="Y159" i="18"/>
  <c r="X159" i="18"/>
  <c r="I43" i="18"/>
  <c r="H105" i="16"/>
  <c r="J97" i="16"/>
  <c r="I97" i="16"/>
  <c r="J29" i="16"/>
  <c r="I29" i="16"/>
  <c r="J44" i="16"/>
  <c r="I44" i="16"/>
  <c r="K44" i="17"/>
  <c r="J44" i="17"/>
  <c r="I44" i="17"/>
  <c r="K98" i="17"/>
  <c r="J98" i="17"/>
  <c r="I98" i="17"/>
  <c r="H65" i="17"/>
  <c r="J66" i="17"/>
  <c r="I66" i="17"/>
  <c r="K85" i="17"/>
  <c r="J85" i="17"/>
  <c r="I85" i="17"/>
  <c r="K104" i="17"/>
  <c r="J104" i="17"/>
  <c r="I104" i="17"/>
  <c r="J124" i="17"/>
  <c r="I124" i="17"/>
  <c r="K124" i="17"/>
  <c r="K160" i="17"/>
  <c r="J160" i="17"/>
  <c r="I160" i="17"/>
  <c r="I129" i="16"/>
  <c r="J129" i="16"/>
  <c r="J15" i="17"/>
  <c r="I15" i="17"/>
  <c r="J76" i="16"/>
  <c r="I76" i="16"/>
  <c r="K25" i="16"/>
  <c r="J25" i="16"/>
  <c r="I25" i="16"/>
  <c r="K72" i="16"/>
  <c r="J72" i="16"/>
  <c r="I72" i="16"/>
  <c r="K28" i="15"/>
  <c r="I28" i="15"/>
  <c r="M10" i="15"/>
  <c r="L10" i="15"/>
  <c r="K10" i="15"/>
  <c r="J10" i="15"/>
  <c r="I10" i="15"/>
  <c r="M12" i="15"/>
  <c r="L12" i="15"/>
  <c r="K12" i="15"/>
  <c r="J12" i="15"/>
  <c r="I12" i="15"/>
  <c r="M39" i="15"/>
  <c r="L39" i="15"/>
  <c r="K39" i="15"/>
  <c r="J39" i="15"/>
  <c r="I39" i="15"/>
  <c r="M122" i="15"/>
  <c r="L122" i="15"/>
  <c r="K122" i="15"/>
  <c r="J122" i="15"/>
  <c r="I122" i="15"/>
  <c r="M131" i="15"/>
  <c r="L131" i="15"/>
  <c r="K131" i="15"/>
  <c r="J131" i="15"/>
  <c r="I131" i="15"/>
  <c r="H63" i="15"/>
  <c r="M55" i="15"/>
  <c r="L55" i="15"/>
  <c r="K55" i="15"/>
  <c r="J55" i="15"/>
  <c r="I55" i="15"/>
  <c r="M79" i="15"/>
  <c r="L79" i="15"/>
  <c r="K79" i="15"/>
  <c r="J79" i="15"/>
  <c r="I79" i="15"/>
  <c r="L154" i="15"/>
  <c r="K154" i="15"/>
  <c r="J154" i="15"/>
  <c r="I154" i="15"/>
  <c r="M154" i="15"/>
  <c r="I95" i="15"/>
  <c r="M95" i="15"/>
  <c r="L95" i="15"/>
  <c r="K95" i="15"/>
  <c r="J95" i="15"/>
  <c r="M25" i="15"/>
  <c r="L25" i="15"/>
  <c r="K25" i="15"/>
  <c r="J25" i="15"/>
  <c r="I25" i="15"/>
  <c r="K120" i="13"/>
  <c r="J120" i="13"/>
  <c r="I120" i="13"/>
  <c r="J45" i="12"/>
  <c r="I45" i="12"/>
  <c r="L45" i="12"/>
  <c r="K45" i="12"/>
  <c r="T19" i="14"/>
  <c r="S19" i="14"/>
  <c r="I30" i="13"/>
  <c r="K30" i="13"/>
  <c r="J30" i="13"/>
  <c r="J22" i="13"/>
  <c r="I22" i="13"/>
  <c r="K22" i="13"/>
  <c r="K127" i="13"/>
  <c r="J127" i="13"/>
  <c r="I127" i="13"/>
  <c r="K130" i="13"/>
  <c r="J130" i="13"/>
  <c r="I130" i="13"/>
  <c r="R115" i="18"/>
  <c r="Q115" i="18"/>
  <c r="Q94" i="18"/>
  <c r="R47" i="18"/>
  <c r="Q47" i="18"/>
  <c r="Q149" i="18"/>
  <c r="P148" i="18"/>
  <c r="Q58" i="18"/>
  <c r="R58" i="18"/>
  <c r="Q43" i="18"/>
  <c r="Y25" i="18"/>
  <c r="X25" i="18"/>
  <c r="I27" i="18"/>
  <c r="I10" i="18"/>
  <c r="Y46" i="18"/>
  <c r="X46" i="18"/>
  <c r="I55" i="18"/>
  <c r="H132" i="18"/>
  <c r="I124" i="18"/>
  <c r="I159" i="18"/>
  <c r="I135" i="18"/>
  <c r="H134" i="18"/>
  <c r="I61" i="18"/>
  <c r="I145" i="18"/>
  <c r="W106" i="18"/>
  <c r="Y107" i="18"/>
  <c r="X107" i="18"/>
  <c r="Y102" i="18"/>
  <c r="X102" i="18"/>
  <c r="Y73" i="18"/>
  <c r="X73" i="18"/>
  <c r="Y96" i="18"/>
  <c r="X96" i="18"/>
  <c r="W104" i="18"/>
  <c r="Y84" i="18"/>
  <c r="X84" i="18"/>
  <c r="Y157" i="18"/>
  <c r="X157" i="18"/>
  <c r="I70" i="16"/>
  <c r="J70" i="16"/>
  <c r="I12" i="16"/>
  <c r="K12" i="16"/>
  <c r="J12" i="16"/>
  <c r="J41" i="16"/>
  <c r="I41" i="16"/>
  <c r="H49" i="16"/>
  <c r="J31" i="16"/>
  <c r="I31" i="16"/>
  <c r="K81" i="16"/>
  <c r="J81" i="16"/>
  <c r="I81" i="16"/>
  <c r="K71" i="16"/>
  <c r="J71" i="16"/>
  <c r="I71" i="16"/>
  <c r="K96" i="16"/>
  <c r="J96" i="16"/>
  <c r="I96" i="16"/>
  <c r="K32" i="17"/>
  <c r="J32" i="17"/>
  <c r="I32" i="17"/>
  <c r="K61" i="17"/>
  <c r="J61" i="17"/>
  <c r="I61" i="17"/>
  <c r="K115" i="17"/>
  <c r="J115" i="17"/>
  <c r="I115" i="17"/>
  <c r="H91" i="17"/>
  <c r="K83" i="17"/>
  <c r="J83" i="17"/>
  <c r="I83" i="17"/>
  <c r="K102" i="17"/>
  <c r="J102" i="17"/>
  <c r="I102" i="17"/>
  <c r="K122" i="17"/>
  <c r="J122" i="17"/>
  <c r="I122" i="17"/>
  <c r="H121" i="17"/>
  <c r="J141" i="17"/>
  <c r="I141" i="17"/>
  <c r="K141" i="17"/>
  <c r="K146" i="16"/>
  <c r="J146" i="16"/>
  <c r="I146" i="16"/>
  <c r="W18" i="16"/>
  <c r="V18" i="16"/>
  <c r="U18" i="16"/>
  <c r="W17" i="16"/>
  <c r="V17" i="16"/>
  <c r="U17" i="16"/>
  <c r="M62" i="15"/>
  <c r="L62" i="15"/>
  <c r="K62" i="15"/>
  <c r="J62" i="15"/>
  <c r="I62" i="15"/>
  <c r="Y15" i="15"/>
  <c r="X15" i="15"/>
  <c r="W15" i="15"/>
  <c r="M9" i="15"/>
  <c r="L9" i="15"/>
  <c r="K9" i="15"/>
  <c r="J9" i="15"/>
  <c r="I9" i="15"/>
  <c r="M28" i="15"/>
  <c r="H147" i="15"/>
  <c r="M139" i="15"/>
  <c r="L139" i="15"/>
  <c r="K139" i="15"/>
  <c r="J139" i="15"/>
  <c r="I139" i="15"/>
  <c r="M149" i="15"/>
  <c r="L149" i="15"/>
  <c r="K149" i="15"/>
  <c r="J149" i="15"/>
  <c r="I149" i="15"/>
  <c r="M72" i="15"/>
  <c r="L72" i="15"/>
  <c r="K72" i="15"/>
  <c r="J72" i="15"/>
  <c r="I72" i="15"/>
  <c r="M96" i="15"/>
  <c r="L96" i="15"/>
  <c r="K96" i="15"/>
  <c r="J96" i="15"/>
  <c r="I96" i="15"/>
  <c r="K54" i="15"/>
  <c r="J54" i="15"/>
  <c r="I54" i="15"/>
  <c r="L54" i="15"/>
  <c r="M54" i="15"/>
  <c r="I112" i="15"/>
  <c r="M112" i="15"/>
  <c r="L112" i="15"/>
  <c r="K112" i="15"/>
  <c r="J112" i="15"/>
  <c r="K113" i="13"/>
  <c r="I113" i="13"/>
  <c r="J113" i="13"/>
  <c r="K107" i="13"/>
  <c r="J107" i="13"/>
  <c r="I107" i="13"/>
  <c r="J41" i="12"/>
  <c r="I41" i="12"/>
  <c r="L41" i="12"/>
  <c r="K41" i="12"/>
  <c r="I47" i="13"/>
  <c r="K47" i="13"/>
  <c r="J47" i="13"/>
  <c r="J56" i="13"/>
  <c r="I56" i="13"/>
  <c r="K56" i="13"/>
  <c r="K144" i="13"/>
  <c r="J144" i="13"/>
  <c r="I144" i="13"/>
  <c r="K15" i="13"/>
  <c r="J15" i="13"/>
  <c r="I15" i="13"/>
  <c r="Q75" i="18"/>
  <c r="Y42" i="18"/>
  <c r="X42" i="18"/>
  <c r="O34" i="18"/>
  <c r="O22" i="18"/>
  <c r="I141" i="18"/>
  <c r="H76" i="18"/>
  <c r="I68" i="18"/>
  <c r="H160" i="18"/>
  <c r="I152" i="18"/>
  <c r="I79" i="18"/>
  <c r="H78" i="18"/>
  <c r="I67" i="18"/>
  <c r="Q42" i="18"/>
  <c r="W132" i="18"/>
  <c r="Y124" i="18"/>
  <c r="X124" i="18"/>
  <c r="Y137" i="18"/>
  <c r="X137" i="18"/>
  <c r="Y108" i="18"/>
  <c r="X108" i="18"/>
  <c r="Y113" i="18"/>
  <c r="X113" i="18"/>
  <c r="Y101" i="18"/>
  <c r="X101" i="18"/>
  <c r="X158" i="18"/>
  <c r="Y158" i="18"/>
  <c r="J26" i="16"/>
  <c r="I26" i="16"/>
  <c r="K26" i="16"/>
  <c r="K83" i="16"/>
  <c r="J83" i="16"/>
  <c r="I83" i="16"/>
  <c r="H91" i="16"/>
  <c r="K67" i="17"/>
  <c r="J67" i="17"/>
  <c r="I67" i="17"/>
  <c r="K96" i="17"/>
  <c r="J96" i="17"/>
  <c r="I96" i="17"/>
  <c r="K132" i="17"/>
  <c r="J132" i="17"/>
  <c r="I132" i="17"/>
  <c r="K100" i="17"/>
  <c r="J100" i="17"/>
  <c r="I100" i="17"/>
  <c r="K137" i="17"/>
  <c r="J137" i="17"/>
  <c r="I137" i="17"/>
  <c r="K139" i="17"/>
  <c r="J139" i="17"/>
  <c r="I139" i="17"/>
  <c r="H147" i="17"/>
  <c r="J158" i="17"/>
  <c r="I158" i="17"/>
  <c r="K158" i="17"/>
  <c r="V19" i="16"/>
  <c r="U19" i="16"/>
  <c r="J122" i="16"/>
  <c r="I122" i="16"/>
  <c r="H121" i="16"/>
  <c r="K118" i="16"/>
  <c r="J118" i="16"/>
  <c r="I118" i="16"/>
  <c r="K67" i="16"/>
  <c r="J67" i="16"/>
  <c r="I67" i="16"/>
  <c r="K116" i="16"/>
  <c r="J116" i="16"/>
  <c r="I116" i="16"/>
  <c r="M53" i="15"/>
  <c r="J53" i="15"/>
  <c r="I53" i="15"/>
  <c r="L53" i="15"/>
  <c r="K53" i="15"/>
  <c r="J33" i="13"/>
  <c r="I33" i="13"/>
  <c r="Y10" i="15"/>
  <c r="X10" i="15"/>
  <c r="W10" i="15"/>
  <c r="M156" i="15"/>
  <c r="L156" i="15"/>
  <c r="K156" i="15"/>
  <c r="J156" i="15"/>
  <c r="I156" i="15"/>
  <c r="H91" i="15"/>
  <c r="M83" i="15"/>
  <c r="L83" i="15"/>
  <c r="K83" i="15"/>
  <c r="J83" i="15"/>
  <c r="I83" i="15"/>
  <c r="M89" i="15"/>
  <c r="L89" i="15"/>
  <c r="K89" i="15"/>
  <c r="J89" i="15"/>
  <c r="I89" i="15"/>
  <c r="M113" i="15"/>
  <c r="L113" i="15"/>
  <c r="K113" i="15"/>
  <c r="J113" i="15"/>
  <c r="I113" i="15"/>
  <c r="K71" i="15"/>
  <c r="J71" i="15"/>
  <c r="I71" i="15"/>
  <c r="M71" i="15"/>
  <c r="L71" i="15"/>
  <c r="I129" i="15"/>
  <c r="M129" i="15"/>
  <c r="L129" i="15"/>
  <c r="K129" i="15"/>
  <c r="J129" i="15"/>
  <c r="J37" i="12"/>
  <c r="I37" i="12"/>
  <c r="L37" i="12"/>
  <c r="K37" i="12"/>
  <c r="K158" i="13"/>
  <c r="J158" i="13"/>
  <c r="I158" i="13"/>
  <c r="K115" i="13"/>
  <c r="J115" i="13"/>
  <c r="I115" i="13"/>
  <c r="I65" i="13"/>
  <c r="K65" i="13"/>
  <c r="J65" i="13"/>
  <c r="J73" i="13"/>
  <c r="I73" i="13"/>
  <c r="K73" i="13"/>
  <c r="A13" i="12"/>
  <c r="G55" i="12"/>
  <c r="J13" i="12"/>
  <c r="I13" i="12"/>
  <c r="L48" i="12"/>
  <c r="K48" i="12"/>
  <c r="J48" i="12"/>
  <c r="I48" i="12"/>
  <c r="L49" i="12"/>
  <c r="K112" i="13"/>
  <c r="J112" i="13"/>
  <c r="I112" i="13"/>
  <c r="V40" i="12"/>
  <c r="T40" i="12"/>
  <c r="S40" i="12"/>
  <c r="K73" i="16"/>
  <c r="J73" i="16"/>
  <c r="I73" i="16"/>
  <c r="K84" i="17"/>
  <c r="J84" i="17"/>
  <c r="I84" i="17"/>
  <c r="K113" i="17"/>
  <c r="J113" i="17"/>
  <c r="I113" i="17"/>
  <c r="H149" i="17"/>
  <c r="K150" i="17"/>
  <c r="J150" i="17"/>
  <c r="I150" i="17"/>
  <c r="K117" i="17"/>
  <c r="J117" i="17"/>
  <c r="I117" i="17"/>
  <c r="K154" i="17"/>
  <c r="J154" i="17"/>
  <c r="I154" i="17"/>
  <c r="K156" i="17"/>
  <c r="J156" i="17"/>
  <c r="I156" i="17"/>
  <c r="I30" i="17"/>
  <c r="J30" i="17"/>
  <c r="K30" i="17"/>
  <c r="K130" i="16"/>
  <c r="J130" i="16"/>
  <c r="I130" i="16"/>
  <c r="H77" i="16"/>
  <c r="K69" i="16"/>
  <c r="J69" i="16"/>
  <c r="I69" i="16"/>
  <c r="J139" i="16"/>
  <c r="I139" i="16"/>
  <c r="H147" i="16"/>
  <c r="K139" i="16"/>
  <c r="K14" i="16"/>
  <c r="J14" i="16"/>
  <c r="I14" i="16"/>
  <c r="M59" i="15"/>
  <c r="L59" i="15"/>
  <c r="K59" i="15"/>
  <c r="J59" i="15"/>
  <c r="I59" i="15"/>
  <c r="Y17" i="15"/>
  <c r="X17" i="15"/>
  <c r="W17" i="15"/>
  <c r="M90" i="15"/>
  <c r="L90" i="15"/>
  <c r="K90" i="15"/>
  <c r="J90" i="15"/>
  <c r="I90" i="15"/>
  <c r="M100" i="15"/>
  <c r="L100" i="15"/>
  <c r="K100" i="15"/>
  <c r="J100" i="15"/>
  <c r="I100" i="15"/>
  <c r="M107" i="15"/>
  <c r="L107" i="15"/>
  <c r="K107" i="15"/>
  <c r="J107" i="15"/>
  <c r="I107" i="15"/>
  <c r="M130" i="15"/>
  <c r="L130" i="15"/>
  <c r="K130" i="15"/>
  <c r="J130" i="15"/>
  <c r="I130" i="15"/>
  <c r="K88" i="15"/>
  <c r="J88" i="15"/>
  <c r="I88" i="15"/>
  <c r="M88" i="15"/>
  <c r="L88" i="15"/>
  <c r="I146" i="15"/>
  <c r="M146" i="15"/>
  <c r="L146" i="15"/>
  <c r="K146" i="15"/>
  <c r="J146" i="15"/>
  <c r="K88" i="13"/>
  <c r="J88" i="13"/>
  <c r="I88" i="13"/>
  <c r="J33" i="12"/>
  <c r="I33" i="12"/>
  <c r="L33" i="12"/>
  <c r="K33" i="12"/>
  <c r="H90" i="13"/>
  <c r="I82" i="13"/>
  <c r="K82" i="13"/>
  <c r="J82" i="13"/>
  <c r="J108" i="13"/>
  <c r="I108" i="13"/>
  <c r="K108" i="13"/>
  <c r="L44" i="12"/>
  <c r="K44" i="12"/>
  <c r="J44" i="12"/>
  <c r="I44" i="12"/>
  <c r="K94" i="13"/>
  <c r="J94" i="13"/>
  <c r="I94" i="13"/>
  <c r="K157" i="13"/>
  <c r="J157" i="13"/>
  <c r="I157" i="13"/>
  <c r="R123" i="18"/>
  <c r="Q123" i="18"/>
  <c r="R145" i="18"/>
  <c r="Q145" i="18"/>
  <c r="R99" i="18"/>
  <c r="Q99" i="18"/>
  <c r="Q87" i="18"/>
  <c r="Q110" i="18"/>
  <c r="P118" i="18"/>
  <c r="R110" i="18"/>
  <c r="Y15" i="18"/>
  <c r="X15" i="18"/>
  <c r="I44" i="18"/>
  <c r="Y60" i="18"/>
  <c r="X60" i="18"/>
  <c r="R28" i="18"/>
  <c r="Q28" i="18"/>
  <c r="I80" i="18"/>
  <c r="I102" i="18"/>
  <c r="I73" i="18"/>
  <c r="I113" i="18"/>
  <c r="I101" i="18"/>
  <c r="Y80" i="18"/>
  <c r="X80" i="18"/>
  <c r="Y58" i="18"/>
  <c r="X58" i="18"/>
  <c r="Y142" i="18"/>
  <c r="X142" i="18"/>
  <c r="Y156" i="18"/>
  <c r="X156" i="18"/>
  <c r="Y153" i="18"/>
  <c r="X153" i="18"/>
  <c r="Y16" i="18"/>
  <c r="X16" i="18"/>
  <c r="K102" i="16"/>
  <c r="J102" i="16"/>
  <c r="I102" i="16"/>
  <c r="H51" i="17"/>
  <c r="K52" i="17"/>
  <c r="J52" i="17"/>
  <c r="I52" i="17"/>
  <c r="K101" i="17"/>
  <c r="J101" i="17"/>
  <c r="I101" i="17"/>
  <c r="K130" i="17"/>
  <c r="J130" i="17"/>
  <c r="I130" i="17"/>
  <c r="K39" i="17"/>
  <c r="J39" i="17"/>
  <c r="I39" i="17"/>
  <c r="K152" i="17"/>
  <c r="J152" i="17"/>
  <c r="I152" i="17"/>
  <c r="K26" i="17"/>
  <c r="J26" i="17"/>
  <c r="I26" i="17"/>
  <c r="K28" i="17"/>
  <c r="J28" i="17"/>
  <c r="I28" i="17"/>
  <c r="I47" i="17"/>
  <c r="J47" i="17"/>
  <c r="K47" i="17"/>
  <c r="K156" i="16"/>
  <c r="J156" i="16"/>
  <c r="I156" i="16"/>
  <c r="K57" i="16"/>
  <c r="J57" i="16"/>
  <c r="I57" i="16"/>
  <c r="K13" i="16"/>
  <c r="J13" i="16"/>
  <c r="I13" i="16"/>
  <c r="H21" i="16"/>
  <c r="M30" i="15"/>
  <c r="L30" i="15"/>
  <c r="K30" i="15"/>
  <c r="I30" i="15"/>
  <c r="J30" i="15"/>
  <c r="M108" i="15"/>
  <c r="L108" i="15"/>
  <c r="K108" i="15"/>
  <c r="J108" i="15"/>
  <c r="I108" i="15"/>
  <c r="M117" i="15"/>
  <c r="L117" i="15"/>
  <c r="K117" i="15"/>
  <c r="J117" i="15"/>
  <c r="I117" i="15"/>
  <c r="M124" i="15"/>
  <c r="L124" i="15"/>
  <c r="K124" i="15"/>
  <c r="J124" i="15"/>
  <c r="I124" i="15"/>
  <c r="M47" i="15"/>
  <c r="L47" i="15"/>
  <c r="K47" i="15"/>
  <c r="J47" i="15"/>
  <c r="I47" i="15"/>
  <c r="K123" i="15"/>
  <c r="J123" i="15"/>
  <c r="I123" i="15"/>
  <c r="M123" i="15"/>
  <c r="L123" i="15"/>
  <c r="M29" i="15"/>
  <c r="L29" i="15"/>
  <c r="K29" i="15"/>
  <c r="J29" i="15"/>
  <c r="I29" i="15"/>
  <c r="I95" i="13"/>
  <c r="K95" i="13"/>
  <c r="J95" i="13"/>
  <c r="J29" i="12"/>
  <c r="I29" i="12"/>
  <c r="L29" i="12"/>
  <c r="K29" i="12"/>
  <c r="K128" i="13"/>
  <c r="J128" i="13"/>
  <c r="I128" i="13"/>
  <c r="K140" i="13"/>
  <c r="J140" i="13"/>
  <c r="I140" i="13"/>
  <c r="K97" i="13"/>
  <c r="J97" i="13"/>
  <c r="I97" i="13"/>
  <c r="J116" i="13"/>
  <c r="I116" i="13"/>
  <c r="K116" i="13"/>
  <c r="J142" i="13"/>
  <c r="I142" i="13"/>
  <c r="K142" i="13"/>
  <c r="L36" i="12"/>
  <c r="K36" i="12"/>
  <c r="J36" i="12"/>
  <c r="I36" i="12"/>
  <c r="K109" i="16"/>
  <c r="J109" i="16"/>
  <c r="I109" i="16"/>
  <c r="H63" i="16"/>
  <c r="K55" i="16"/>
  <c r="J55" i="16"/>
  <c r="I55" i="16"/>
  <c r="I19" i="15"/>
  <c r="M19" i="15"/>
  <c r="L19" i="15"/>
  <c r="K19" i="15"/>
  <c r="J19" i="15"/>
  <c r="Y11" i="15"/>
  <c r="X11" i="15"/>
  <c r="W11" i="15"/>
  <c r="L31" i="15"/>
  <c r="K31" i="15"/>
  <c r="I31" i="15"/>
  <c r="M31" i="15"/>
  <c r="J31" i="15"/>
  <c r="H133" i="15"/>
  <c r="M125" i="15"/>
  <c r="L125" i="15"/>
  <c r="K125" i="15"/>
  <c r="J125" i="15"/>
  <c r="I125" i="15"/>
  <c r="M135" i="15"/>
  <c r="L135" i="15"/>
  <c r="K135" i="15"/>
  <c r="J135" i="15"/>
  <c r="I135" i="15"/>
  <c r="M141" i="15"/>
  <c r="L141" i="15"/>
  <c r="K141" i="15"/>
  <c r="J141" i="15"/>
  <c r="I141" i="15"/>
  <c r="M65" i="15"/>
  <c r="L65" i="15"/>
  <c r="K65" i="15"/>
  <c r="J65" i="15"/>
  <c r="I65" i="15"/>
  <c r="K140" i="15"/>
  <c r="J140" i="15"/>
  <c r="I140" i="15"/>
  <c r="M140" i="15"/>
  <c r="L140" i="15"/>
  <c r="I46" i="15"/>
  <c r="M46" i="15"/>
  <c r="L46" i="15"/>
  <c r="K46" i="15"/>
  <c r="J46" i="15"/>
  <c r="U21" i="15"/>
  <c r="X13" i="15"/>
  <c r="W13" i="15"/>
  <c r="K69" i="13"/>
  <c r="J69" i="13"/>
  <c r="I69" i="13"/>
  <c r="G54" i="12"/>
  <c r="J7" i="12"/>
  <c r="I7" i="12"/>
  <c r="K80" i="13"/>
  <c r="J80" i="13"/>
  <c r="I80" i="13"/>
  <c r="J25" i="12"/>
  <c r="I25" i="12"/>
  <c r="L25" i="12"/>
  <c r="K25" i="12"/>
  <c r="W10" i="13"/>
  <c r="V10" i="13"/>
  <c r="U10" i="13"/>
  <c r="J134" i="13"/>
  <c r="I134" i="13"/>
  <c r="K134" i="13"/>
  <c r="J159" i="13"/>
  <c r="I159" i="13"/>
  <c r="K159" i="13"/>
  <c r="L32" i="12"/>
  <c r="K32" i="12"/>
  <c r="J32" i="12"/>
  <c r="I32" i="12"/>
  <c r="V49" i="12"/>
  <c r="T49" i="12"/>
  <c r="S49" i="12"/>
  <c r="M20" i="18"/>
  <c r="M8" i="18"/>
  <c r="R155" i="18"/>
  <c r="Q155" i="18"/>
  <c r="R84" i="18"/>
  <c r="Q84" i="18"/>
  <c r="R151" i="18"/>
  <c r="Q151" i="18"/>
  <c r="R139" i="18"/>
  <c r="Q139" i="18"/>
  <c r="Q144" i="18"/>
  <c r="R144" i="18"/>
  <c r="Y32" i="18"/>
  <c r="X32" i="18"/>
  <c r="I17" i="18"/>
  <c r="Y10" i="18"/>
  <c r="X10" i="18"/>
  <c r="W13" i="17"/>
  <c r="V13" i="17"/>
  <c r="U13" i="17"/>
  <c r="T21" i="17"/>
  <c r="T9" i="17"/>
  <c r="W14" i="17" s="1"/>
  <c r="Q38" i="18"/>
  <c r="Y14" i="18"/>
  <c r="X14" i="18"/>
  <c r="I114" i="18"/>
  <c r="I154" i="18"/>
  <c r="J125" i="18"/>
  <c r="I125" i="18"/>
  <c r="I52" i="18"/>
  <c r="I153" i="18"/>
  <c r="Y114" i="18"/>
  <c r="X114" i="18"/>
  <c r="W92" i="18"/>
  <c r="Y93" i="18"/>
  <c r="X93" i="18"/>
  <c r="Y98" i="18"/>
  <c r="X98" i="18"/>
  <c r="Y69" i="18"/>
  <c r="X69" i="18"/>
  <c r="X74" i="18"/>
  <c r="Y74" i="18"/>
  <c r="H8" i="18"/>
  <c r="J143" i="18" s="1"/>
  <c r="I9" i="18"/>
  <c r="H149" i="16"/>
  <c r="K150" i="16"/>
  <c r="J150" i="16"/>
  <c r="I150" i="16"/>
  <c r="I104" i="16"/>
  <c r="K104" i="16"/>
  <c r="J104" i="16"/>
  <c r="I53" i="16"/>
  <c r="K53" i="16"/>
  <c r="J53" i="16"/>
  <c r="K132" i="16"/>
  <c r="J132" i="16"/>
  <c r="I132" i="16"/>
  <c r="V15" i="16"/>
  <c r="U15" i="16"/>
  <c r="K75" i="16"/>
  <c r="J75" i="16"/>
  <c r="I75" i="16"/>
  <c r="K24" i="16"/>
  <c r="J24" i="16"/>
  <c r="I24" i="16"/>
  <c r="H23" i="16"/>
  <c r="K123" i="16"/>
  <c r="J123" i="16"/>
  <c r="I123" i="16"/>
  <c r="K115" i="16"/>
  <c r="J115" i="16"/>
  <c r="I115" i="16"/>
  <c r="K54" i="16"/>
  <c r="J54" i="16"/>
  <c r="I54" i="16"/>
  <c r="H135" i="17"/>
  <c r="K136" i="17"/>
  <c r="J136" i="17"/>
  <c r="I136" i="17"/>
  <c r="K71" i="17"/>
  <c r="J71" i="17"/>
  <c r="I71" i="17"/>
  <c r="K73" i="17"/>
  <c r="J73" i="17"/>
  <c r="I73" i="17"/>
  <c r="K41" i="17"/>
  <c r="J41" i="17"/>
  <c r="I41" i="17"/>
  <c r="H49" i="17"/>
  <c r="K60" i="17"/>
  <c r="J60" i="17"/>
  <c r="I60" i="17"/>
  <c r="K62" i="17"/>
  <c r="J62" i="17"/>
  <c r="I62" i="17"/>
  <c r="I99" i="17"/>
  <c r="J99" i="17"/>
  <c r="K99" i="17"/>
  <c r="K124" i="16"/>
  <c r="J124" i="16"/>
  <c r="I124" i="16"/>
  <c r="H119" i="16"/>
  <c r="K111" i="16"/>
  <c r="J111" i="16"/>
  <c r="I111" i="16"/>
  <c r="W10" i="16"/>
  <c r="V10" i="16"/>
  <c r="U10" i="16"/>
  <c r="T9" i="16"/>
  <c r="W15" i="16" s="1"/>
  <c r="K47" i="16"/>
  <c r="J47" i="16"/>
  <c r="I47" i="16"/>
  <c r="M73" i="15"/>
  <c r="L73" i="15"/>
  <c r="K73" i="15"/>
  <c r="J73" i="15"/>
  <c r="I73" i="15"/>
  <c r="M56" i="15"/>
  <c r="L56" i="15"/>
  <c r="K56" i="15"/>
  <c r="J56" i="15"/>
  <c r="I56" i="15"/>
  <c r="M32" i="15"/>
  <c r="L32" i="15"/>
  <c r="K32" i="15"/>
  <c r="J32" i="15"/>
  <c r="I32" i="15"/>
  <c r="M142" i="15"/>
  <c r="L142" i="15"/>
  <c r="K142" i="15"/>
  <c r="J142" i="15"/>
  <c r="I142" i="15"/>
  <c r="M152" i="15"/>
  <c r="L152" i="15"/>
  <c r="K152" i="15"/>
  <c r="J152" i="15"/>
  <c r="I152" i="15"/>
  <c r="M158" i="15"/>
  <c r="L158" i="15"/>
  <c r="K158" i="15"/>
  <c r="J158" i="15"/>
  <c r="I158" i="15"/>
  <c r="M82" i="15"/>
  <c r="L82" i="15"/>
  <c r="K82" i="15"/>
  <c r="J82" i="15"/>
  <c r="I82" i="15"/>
  <c r="K157" i="15"/>
  <c r="J157" i="15"/>
  <c r="I157" i="15"/>
  <c r="M157" i="15"/>
  <c r="L157" i="15"/>
  <c r="M81" i="15"/>
  <c r="L81" i="15"/>
  <c r="J81" i="15"/>
  <c r="I81" i="15"/>
  <c r="K81" i="15"/>
  <c r="J21" i="12"/>
  <c r="I21" i="12"/>
  <c r="L21" i="12"/>
  <c r="K21" i="12"/>
  <c r="L22" i="12"/>
  <c r="L23" i="12"/>
  <c r="K122" i="13"/>
  <c r="J122" i="13"/>
  <c r="I122" i="13"/>
  <c r="J151" i="13"/>
  <c r="I151" i="13"/>
  <c r="K151" i="13"/>
  <c r="I31" i="13"/>
  <c r="K31" i="13"/>
  <c r="J31" i="13"/>
  <c r="T17" i="14"/>
  <c r="S17" i="14"/>
  <c r="L28" i="12"/>
  <c r="K28" i="12"/>
  <c r="J28" i="12"/>
  <c r="I28" i="12"/>
  <c r="H55" i="12"/>
  <c r="K70" i="13"/>
  <c r="J70" i="13"/>
  <c r="I70" i="13"/>
  <c r="V11" i="12"/>
  <c r="T11" i="12"/>
  <c r="S11" i="12"/>
  <c r="W36" i="18"/>
  <c r="Y37" i="18"/>
  <c r="X37" i="18"/>
  <c r="P48" i="18"/>
  <c r="R40" i="18"/>
  <c r="Q40" i="18"/>
  <c r="I14" i="18"/>
  <c r="I41" i="18"/>
  <c r="J131" i="18"/>
  <c r="I131" i="18"/>
  <c r="I58" i="18"/>
  <c r="J142" i="18"/>
  <c r="I142" i="18"/>
  <c r="J69" i="18"/>
  <c r="I69" i="18"/>
  <c r="I156" i="18"/>
  <c r="Y131" i="18"/>
  <c r="X131" i="18"/>
  <c r="W118" i="18"/>
  <c r="Y110" i="18"/>
  <c r="X110" i="18"/>
  <c r="Y115" i="18"/>
  <c r="X115" i="18"/>
  <c r="Y86" i="18"/>
  <c r="X86" i="18"/>
  <c r="X109" i="18"/>
  <c r="Y109" i="18"/>
  <c r="J60" i="16"/>
  <c r="I60" i="16"/>
  <c r="K60" i="16"/>
  <c r="K117" i="16"/>
  <c r="J117" i="16"/>
  <c r="I117" i="16"/>
  <c r="K66" i="16"/>
  <c r="J66" i="16"/>
  <c r="I66" i="16"/>
  <c r="H65" i="16"/>
  <c r="K18" i="16"/>
  <c r="J18" i="16"/>
  <c r="I18" i="16"/>
  <c r="H161" i="17"/>
  <c r="K153" i="17"/>
  <c r="J153" i="17"/>
  <c r="I153" i="17"/>
  <c r="K88" i="17"/>
  <c r="J88" i="17"/>
  <c r="I88" i="17"/>
  <c r="K90" i="17"/>
  <c r="J90" i="17"/>
  <c r="I90" i="17"/>
  <c r="K58" i="17"/>
  <c r="J58" i="17"/>
  <c r="I58" i="17"/>
  <c r="K95" i="17"/>
  <c r="J95" i="17"/>
  <c r="I95" i="17"/>
  <c r="K80" i="17"/>
  <c r="J80" i="17"/>
  <c r="I80" i="17"/>
  <c r="H79" i="17"/>
  <c r="I116" i="17"/>
  <c r="J116" i="17"/>
  <c r="K116" i="17"/>
  <c r="W11" i="16"/>
  <c r="V11" i="16"/>
  <c r="U11" i="16"/>
  <c r="K141" i="16"/>
  <c r="J141" i="16"/>
  <c r="I141" i="16"/>
  <c r="K101" i="16"/>
  <c r="J101" i="16"/>
  <c r="I101" i="16"/>
  <c r="I15" i="15"/>
  <c r="M15" i="15"/>
  <c r="L15" i="15"/>
  <c r="K15" i="15"/>
  <c r="J15" i="15"/>
  <c r="X20" i="15"/>
  <c r="W20" i="15"/>
  <c r="Y20" i="15"/>
  <c r="M24" i="15"/>
  <c r="L24" i="15"/>
  <c r="K24" i="15"/>
  <c r="J24" i="15"/>
  <c r="I24" i="15"/>
  <c r="M66" i="15"/>
  <c r="L66" i="15"/>
  <c r="K66" i="15"/>
  <c r="J66" i="15"/>
  <c r="I66" i="15"/>
  <c r="L67" i="15"/>
  <c r="K67" i="15"/>
  <c r="M67" i="15"/>
  <c r="J67" i="15"/>
  <c r="I67" i="15"/>
  <c r="M159" i="15"/>
  <c r="L159" i="15"/>
  <c r="K159" i="15"/>
  <c r="J159" i="15"/>
  <c r="I159" i="15"/>
  <c r="M34" i="15"/>
  <c r="L34" i="15"/>
  <c r="K34" i="15"/>
  <c r="J34" i="15"/>
  <c r="I34" i="15"/>
  <c r="M41" i="15"/>
  <c r="L41" i="15"/>
  <c r="K41" i="15"/>
  <c r="J41" i="15"/>
  <c r="I41" i="15"/>
  <c r="H49" i="15"/>
  <c r="M99" i="15"/>
  <c r="L99" i="15"/>
  <c r="K99" i="15"/>
  <c r="J99" i="15"/>
  <c r="I99" i="15"/>
  <c r="J40" i="15"/>
  <c r="I40" i="15"/>
  <c r="K40" i="15"/>
  <c r="M40" i="15"/>
  <c r="L40" i="15"/>
  <c r="M98" i="15"/>
  <c r="L98" i="15"/>
  <c r="K98" i="15"/>
  <c r="J98" i="15"/>
  <c r="I98" i="15"/>
  <c r="X9" i="15"/>
  <c r="W9" i="15"/>
  <c r="J60" i="13"/>
  <c r="I60" i="13"/>
  <c r="K60" i="13"/>
  <c r="J17" i="12"/>
  <c r="I17" i="12"/>
  <c r="L17" i="12"/>
  <c r="K17" i="12"/>
  <c r="H54" i="12"/>
  <c r="K57" i="13"/>
  <c r="J57" i="13"/>
  <c r="I57" i="13"/>
  <c r="I66" i="13"/>
  <c r="K66" i="13"/>
  <c r="J66" i="13"/>
  <c r="L24" i="12"/>
  <c r="K24" i="12"/>
  <c r="J24" i="12"/>
  <c r="I24" i="12"/>
  <c r="T12" i="14"/>
  <c r="S12" i="14"/>
  <c r="K51" i="13"/>
  <c r="J51" i="13"/>
  <c r="I51" i="13"/>
  <c r="V22" i="12"/>
  <c r="T22" i="12"/>
  <c r="S22" i="12"/>
  <c r="P104" i="18"/>
  <c r="R96" i="18"/>
  <c r="Q96" i="18"/>
  <c r="R136" i="18"/>
  <c r="Q136" i="18"/>
  <c r="R72" i="18"/>
  <c r="Q72" i="18"/>
  <c r="R95" i="18"/>
  <c r="Q95" i="18"/>
  <c r="R83" i="18"/>
  <c r="Q83" i="18"/>
  <c r="Y53" i="18"/>
  <c r="X53" i="18"/>
  <c r="R18" i="18"/>
  <c r="Q18" i="18"/>
  <c r="Y44" i="18"/>
  <c r="X44" i="18"/>
  <c r="Y39" i="18"/>
  <c r="X39" i="18"/>
  <c r="H148" i="18"/>
  <c r="I149" i="18"/>
  <c r="J75" i="18"/>
  <c r="I75" i="18"/>
  <c r="I81" i="18"/>
  <c r="J86" i="18"/>
  <c r="I86" i="18"/>
  <c r="J57" i="18"/>
  <c r="I57" i="18"/>
  <c r="W148" i="18"/>
  <c r="Y149" i="18"/>
  <c r="X149" i="18"/>
  <c r="Y127" i="18"/>
  <c r="X127" i="18"/>
  <c r="Y150" i="18"/>
  <c r="X150" i="18"/>
  <c r="Y103" i="18"/>
  <c r="X103" i="18"/>
  <c r="X126" i="18"/>
  <c r="Y126" i="18"/>
  <c r="K33" i="16"/>
  <c r="J33" i="16"/>
  <c r="I33" i="16"/>
  <c r="W13" i="16"/>
  <c r="V13" i="16"/>
  <c r="U13" i="16"/>
  <c r="T21" i="16"/>
  <c r="K128" i="17"/>
  <c r="J128" i="17"/>
  <c r="I128" i="17"/>
  <c r="K123" i="17"/>
  <c r="J123" i="17"/>
  <c r="I123" i="17"/>
  <c r="H107" i="17"/>
  <c r="K108" i="17"/>
  <c r="J108" i="17"/>
  <c r="I108" i="17"/>
  <c r="K75" i="17"/>
  <c r="J75" i="17"/>
  <c r="I75" i="17"/>
  <c r="K112" i="17"/>
  <c r="J112" i="17"/>
  <c r="I112" i="17"/>
  <c r="K97" i="17"/>
  <c r="J97" i="17"/>
  <c r="I97" i="17"/>
  <c r="H105" i="17"/>
  <c r="I151" i="17"/>
  <c r="K151" i="17"/>
  <c r="J151" i="17"/>
  <c r="K103" i="16"/>
  <c r="J103" i="16"/>
  <c r="I103" i="16"/>
  <c r="H51" i="16"/>
  <c r="K52" i="16"/>
  <c r="J52" i="16"/>
  <c r="I52" i="16"/>
  <c r="K125" i="16"/>
  <c r="J125" i="16"/>
  <c r="I125" i="16"/>
  <c r="H133" i="16"/>
  <c r="K158" i="16"/>
  <c r="J158" i="16"/>
  <c r="I158" i="16"/>
  <c r="K99" i="16"/>
  <c r="J99" i="16"/>
  <c r="I99" i="16"/>
  <c r="M23" i="15"/>
  <c r="L23" i="15"/>
  <c r="K23" i="15"/>
  <c r="J23" i="15"/>
  <c r="I23" i="15"/>
  <c r="M84" i="15"/>
  <c r="L84" i="15"/>
  <c r="K84" i="15"/>
  <c r="I84" i="15"/>
  <c r="J84" i="15"/>
  <c r="M76" i="15"/>
  <c r="L76" i="15"/>
  <c r="K76" i="15"/>
  <c r="J76" i="15"/>
  <c r="I76" i="15"/>
  <c r="M52" i="15"/>
  <c r="L52" i="15"/>
  <c r="K52" i="15"/>
  <c r="J52" i="15"/>
  <c r="I52" i="15"/>
  <c r="M58" i="15"/>
  <c r="L58" i="15"/>
  <c r="K58" i="15"/>
  <c r="J58" i="15"/>
  <c r="I58" i="15"/>
  <c r="M116" i="15"/>
  <c r="L116" i="15"/>
  <c r="K116" i="15"/>
  <c r="J116" i="15"/>
  <c r="I116" i="15"/>
  <c r="J57" i="15"/>
  <c r="I57" i="15"/>
  <c r="K57" i="15"/>
  <c r="M57" i="15"/>
  <c r="L57" i="15"/>
  <c r="M115" i="15"/>
  <c r="L115" i="15"/>
  <c r="K115" i="15"/>
  <c r="J115" i="15"/>
  <c r="I115" i="15"/>
  <c r="J23" i="13"/>
  <c r="I23" i="13"/>
  <c r="J55" i="13"/>
  <c r="I55" i="13"/>
  <c r="K55" i="13"/>
  <c r="K46" i="13"/>
  <c r="J46" i="13"/>
  <c r="I46" i="13"/>
  <c r="J74" i="13"/>
  <c r="I74" i="13"/>
  <c r="K74" i="13"/>
  <c r="I83" i="13"/>
  <c r="K83" i="13"/>
  <c r="J83" i="13"/>
  <c r="L20" i="12"/>
  <c r="K20" i="12"/>
  <c r="J20" i="12"/>
  <c r="I20" i="12"/>
  <c r="K87" i="13"/>
  <c r="J87" i="13"/>
  <c r="I87" i="13"/>
  <c r="S21" i="14"/>
  <c r="T21" i="14"/>
  <c r="S56" i="12"/>
  <c r="V56" i="12"/>
  <c r="T56" i="12"/>
  <c r="Y17" i="18"/>
  <c r="X17" i="18"/>
  <c r="J39" i="18"/>
  <c r="I39" i="18"/>
  <c r="W20" i="18"/>
  <c r="Y12" i="18"/>
  <c r="X12" i="18"/>
  <c r="H64" i="18"/>
  <c r="I65" i="18"/>
  <c r="I70" i="18"/>
  <c r="H92" i="18"/>
  <c r="I93" i="18"/>
  <c r="I98" i="18"/>
  <c r="J103" i="18"/>
  <c r="I103" i="18"/>
  <c r="J74" i="18"/>
  <c r="I74" i="18"/>
  <c r="Y87" i="18"/>
  <c r="X87" i="18"/>
  <c r="Y144" i="18"/>
  <c r="X144" i="18"/>
  <c r="Y54" i="18"/>
  <c r="X54" i="18"/>
  <c r="W62" i="18"/>
  <c r="Y121" i="18"/>
  <c r="X121" i="18"/>
  <c r="W120" i="18"/>
  <c r="X143" i="18"/>
  <c r="Y143" i="18"/>
  <c r="J112" i="16"/>
  <c r="I112" i="16"/>
  <c r="K112" i="16"/>
  <c r="K108" i="16"/>
  <c r="J108" i="16"/>
  <c r="I108" i="16"/>
  <c r="H107" i="16"/>
  <c r="K56" i="16"/>
  <c r="J56" i="16"/>
  <c r="I56" i="16"/>
  <c r="K145" i="17"/>
  <c r="J145" i="17"/>
  <c r="I145" i="17"/>
  <c r="K140" i="17"/>
  <c r="J140" i="17"/>
  <c r="I140" i="17"/>
  <c r="H133" i="17"/>
  <c r="K125" i="17"/>
  <c r="J125" i="17"/>
  <c r="I125" i="17"/>
  <c r="K110" i="17"/>
  <c r="J110" i="17"/>
  <c r="I110" i="17"/>
  <c r="K129" i="17"/>
  <c r="J129" i="17"/>
  <c r="I129" i="17"/>
  <c r="K114" i="17"/>
  <c r="J114" i="17"/>
  <c r="I114" i="17"/>
  <c r="J14" i="17"/>
  <c r="I14" i="17"/>
  <c r="K14" i="17"/>
  <c r="K142" i="16"/>
  <c r="J142" i="16"/>
  <c r="I142" i="16"/>
  <c r="J151" i="16"/>
  <c r="I151" i="16"/>
  <c r="K151" i="16"/>
  <c r="K40" i="16"/>
  <c r="J40" i="16"/>
  <c r="I40" i="16"/>
  <c r="M42" i="15"/>
  <c r="L42" i="15"/>
  <c r="K42" i="15"/>
  <c r="J42" i="15"/>
  <c r="I42" i="15"/>
  <c r="K37" i="15"/>
  <c r="J37" i="15"/>
  <c r="I37" i="15"/>
  <c r="L37" i="15"/>
  <c r="M37" i="15"/>
  <c r="M101" i="15"/>
  <c r="L101" i="15"/>
  <c r="K101" i="15"/>
  <c r="J101" i="15"/>
  <c r="I101" i="15"/>
  <c r="M94" i="15"/>
  <c r="L94" i="15"/>
  <c r="K94" i="15"/>
  <c r="J94" i="15"/>
  <c r="I94" i="15"/>
  <c r="H77" i="15"/>
  <c r="M69" i="15"/>
  <c r="L69" i="15"/>
  <c r="K69" i="15"/>
  <c r="J69" i="15"/>
  <c r="I69" i="15"/>
  <c r="M75" i="15"/>
  <c r="L75" i="15"/>
  <c r="K75" i="15"/>
  <c r="J75" i="15"/>
  <c r="I75" i="15"/>
  <c r="M151" i="15"/>
  <c r="L151" i="15"/>
  <c r="K151" i="15"/>
  <c r="J151" i="15"/>
  <c r="I151" i="15"/>
  <c r="J74" i="15"/>
  <c r="I74" i="15"/>
  <c r="L74" i="15"/>
  <c r="K74" i="15"/>
  <c r="M74" i="15"/>
  <c r="M132" i="15"/>
  <c r="L132" i="15"/>
  <c r="K132" i="15"/>
  <c r="J132" i="15"/>
  <c r="I132" i="15"/>
  <c r="K50" i="13"/>
  <c r="J50" i="13"/>
  <c r="I50" i="13"/>
  <c r="K71" i="13"/>
  <c r="J71" i="13"/>
  <c r="I71" i="13"/>
  <c r="K103" i="13"/>
  <c r="J103" i="13"/>
  <c r="I103" i="13"/>
  <c r="K43" i="13"/>
  <c r="J43" i="13"/>
  <c r="I43" i="13"/>
  <c r="I92" i="13"/>
  <c r="K92" i="13"/>
  <c r="J92" i="13"/>
  <c r="I117" i="13"/>
  <c r="K117" i="13"/>
  <c r="J117" i="13"/>
  <c r="K79" i="13"/>
  <c r="J79" i="13"/>
  <c r="I79" i="13"/>
  <c r="T20" i="14"/>
  <c r="S20" i="14"/>
  <c r="K81" i="13"/>
  <c r="J81" i="13"/>
  <c r="I81" i="13"/>
  <c r="T23" i="12"/>
  <c r="S23" i="12"/>
  <c r="V23" i="12"/>
  <c r="R156" i="18"/>
  <c r="Q156" i="18"/>
  <c r="R107" i="18"/>
  <c r="Q107" i="18"/>
  <c r="P106" i="18"/>
  <c r="R129" i="18"/>
  <c r="Q129" i="18"/>
  <c r="R117" i="18"/>
  <c r="Q117" i="18"/>
  <c r="R71" i="18"/>
  <c r="Q71" i="18"/>
  <c r="H90" i="18"/>
  <c r="J82" i="18"/>
  <c r="I82" i="18"/>
  <c r="J87" i="18"/>
  <c r="I87" i="18"/>
  <c r="H118" i="18"/>
  <c r="J110" i="18"/>
  <c r="I110" i="18"/>
  <c r="J115" i="18"/>
  <c r="I115" i="18"/>
  <c r="J121" i="18"/>
  <c r="I121" i="18"/>
  <c r="H120" i="18"/>
  <c r="I109" i="18"/>
  <c r="Y122" i="18"/>
  <c r="X122" i="18"/>
  <c r="Y66" i="18"/>
  <c r="X66" i="18"/>
  <c r="Y71" i="18"/>
  <c r="X71" i="18"/>
  <c r="Y138" i="18"/>
  <c r="X138" i="18"/>
  <c r="W146" i="18"/>
  <c r="X47" i="18"/>
  <c r="Y47" i="18"/>
  <c r="K62" i="16"/>
  <c r="J62" i="16"/>
  <c r="I62" i="16"/>
  <c r="K85" i="16"/>
  <c r="J85" i="16"/>
  <c r="I85" i="16"/>
  <c r="K46" i="16"/>
  <c r="J46" i="16"/>
  <c r="I46" i="16"/>
  <c r="K61" i="16"/>
  <c r="J61" i="16"/>
  <c r="I61" i="16"/>
  <c r="K16" i="16"/>
  <c r="J16" i="16"/>
  <c r="I16" i="16"/>
  <c r="H77" i="17"/>
  <c r="K69" i="17"/>
  <c r="J69" i="17"/>
  <c r="I69" i="17"/>
  <c r="K157" i="17"/>
  <c r="J157" i="17"/>
  <c r="I157" i="17"/>
  <c r="K142" i="17"/>
  <c r="J142" i="17"/>
  <c r="I142" i="17"/>
  <c r="K127" i="17"/>
  <c r="J127" i="17"/>
  <c r="I127" i="17"/>
  <c r="K146" i="17"/>
  <c r="J146" i="17"/>
  <c r="I146" i="17"/>
  <c r="K131" i="17"/>
  <c r="J131" i="17"/>
  <c r="I131" i="17"/>
  <c r="I40" i="17"/>
  <c r="K40" i="17"/>
  <c r="J40" i="17"/>
  <c r="K159" i="16"/>
  <c r="J159" i="16"/>
  <c r="I159" i="16"/>
  <c r="I126" i="16"/>
  <c r="K126" i="16"/>
  <c r="J126" i="16"/>
  <c r="K89" i="16"/>
  <c r="J89" i="16"/>
  <c r="I89" i="16"/>
  <c r="H37" i="16"/>
  <c r="K38" i="16"/>
  <c r="J38" i="16"/>
  <c r="I38" i="16"/>
  <c r="I11" i="15"/>
  <c r="M11" i="15"/>
  <c r="L11" i="15"/>
  <c r="K11" i="15"/>
  <c r="J11" i="15"/>
  <c r="X16" i="15"/>
  <c r="W16" i="15"/>
  <c r="Y16" i="15"/>
  <c r="M27" i="15"/>
  <c r="L27" i="15"/>
  <c r="K27" i="15"/>
  <c r="J27" i="15"/>
  <c r="I27" i="15"/>
  <c r="H35" i="15"/>
  <c r="Y18" i="15"/>
  <c r="X18" i="15"/>
  <c r="W18" i="15"/>
  <c r="M48" i="15"/>
  <c r="L48" i="15"/>
  <c r="K48" i="15"/>
  <c r="J48" i="15"/>
  <c r="I48" i="15"/>
  <c r="M118" i="15"/>
  <c r="L118" i="15"/>
  <c r="K118" i="15"/>
  <c r="J118" i="15"/>
  <c r="I118" i="15"/>
  <c r="H119" i="15"/>
  <c r="M111" i="15"/>
  <c r="L111" i="15"/>
  <c r="K111" i="15"/>
  <c r="J111" i="15"/>
  <c r="I111" i="15"/>
  <c r="M86" i="15"/>
  <c r="L86" i="15"/>
  <c r="K86" i="15"/>
  <c r="J86" i="15"/>
  <c r="I86" i="15"/>
  <c r="M93" i="15"/>
  <c r="L93" i="15"/>
  <c r="K93" i="15"/>
  <c r="J93" i="15"/>
  <c r="I93" i="15"/>
  <c r="L33" i="15"/>
  <c r="K33" i="15"/>
  <c r="J33" i="15"/>
  <c r="M33" i="15"/>
  <c r="I33" i="15"/>
  <c r="J109" i="15"/>
  <c r="I109" i="15"/>
  <c r="M109" i="15"/>
  <c r="L109" i="15"/>
  <c r="K109" i="15"/>
  <c r="M150" i="15"/>
  <c r="L150" i="15"/>
  <c r="K150" i="15"/>
  <c r="J150" i="15"/>
  <c r="I150" i="15"/>
  <c r="K27" i="13"/>
  <c r="J27" i="13"/>
  <c r="I27" i="13"/>
  <c r="H34" i="13"/>
  <c r="I109" i="13"/>
  <c r="K109" i="13"/>
  <c r="J109" i="13"/>
  <c r="I135" i="13"/>
  <c r="J135" i="13"/>
  <c r="K135" i="13"/>
  <c r="K61" i="13"/>
  <c r="J61" i="13"/>
  <c r="I61" i="13"/>
  <c r="V31" i="12"/>
  <c r="T31" i="12"/>
  <c r="S31" i="12"/>
  <c r="R69" i="18"/>
  <c r="Q69" i="18"/>
  <c r="R157" i="18"/>
  <c r="Q157" i="18"/>
  <c r="R124" i="18"/>
  <c r="Q124" i="18"/>
  <c r="P132" i="18"/>
  <c r="R51" i="18"/>
  <c r="Q51" i="18"/>
  <c r="P50" i="18"/>
  <c r="P134" i="18"/>
  <c r="R135" i="18"/>
  <c r="Q135" i="18"/>
  <c r="R61" i="18"/>
  <c r="Q61" i="18"/>
  <c r="J29" i="18"/>
  <c r="I29" i="18"/>
  <c r="H20" i="18"/>
  <c r="J12" i="18"/>
  <c r="I12" i="18"/>
  <c r="J99" i="18"/>
  <c r="I99" i="18"/>
  <c r="J122" i="18"/>
  <c r="I122" i="18"/>
  <c r="I127" i="18"/>
  <c r="J150" i="18"/>
  <c r="I150" i="18"/>
  <c r="J138" i="18"/>
  <c r="I138" i="18"/>
  <c r="H146" i="18"/>
  <c r="J126" i="18"/>
  <c r="I126" i="18"/>
  <c r="Y24" i="18"/>
  <c r="X24" i="18"/>
  <c r="Y139" i="18"/>
  <c r="X139" i="18"/>
  <c r="Y83" i="18"/>
  <c r="X83" i="18"/>
  <c r="Y88" i="18"/>
  <c r="X88" i="18"/>
  <c r="Y59" i="18"/>
  <c r="X59" i="18"/>
  <c r="W64" i="18"/>
  <c r="Y65" i="18"/>
  <c r="X65" i="18"/>
  <c r="K114" i="16"/>
  <c r="J114" i="16"/>
  <c r="I114" i="16"/>
  <c r="I87" i="16"/>
  <c r="K87" i="16"/>
  <c r="J87" i="16"/>
  <c r="W14" i="16"/>
  <c r="V14" i="16"/>
  <c r="U14" i="16"/>
  <c r="K88" i="16"/>
  <c r="J88" i="16"/>
  <c r="I88" i="16"/>
  <c r="K86" i="17"/>
  <c r="J86" i="17"/>
  <c r="I86" i="17"/>
  <c r="K159" i="17"/>
  <c r="J159" i="17"/>
  <c r="I159" i="17"/>
  <c r="K144" i="17"/>
  <c r="J144" i="17"/>
  <c r="I144" i="17"/>
  <c r="K12" i="17"/>
  <c r="J12" i="17"/>
  <c r="I12" i="17"/>
  <c r="J13" i="17"/>
  <c r="I13" i="17"/>
  <c r="H21" i="17"/>
  <c r="K13" i="17"/>
  <c r="I57" i="17"/>
  <c r="K57" i="17"/>
  <c r="J57" i="17"/>
  <c r="K152" i="16"/>
  <c r="J152" i="16"/>
  <c r="I152" i="16"/>
  <c r="I143" i="16"/>
  <c r="K143" i="16"/>
  <c r="J143" i="16"/>
  <c r="H93" i="16"/>
  <c r="K94" i="16"/>
  <c r="J94" i="16"/>
  <c r="I94" i="16"/>
  <c r="K42" i="16"/>
  <c r="J42" i="16"/>
  <c r="I42" i="16"/>
  <c r="K32" i="16"/>
  <c r="J32" i="16"/>
  <c r="I32" i="16"/>
  <c r="M18" i="15"/>
  <c r="L18" i="15"/>
  <c r="K18" i="15"/>
  <c r="J18" i="15"/>
  <c r="I18" i="15"/>
  <c r="M136" i="15"/>
  <c r="L136" i="15"/>
  <c r="K136" i="15"/>
  <c r="J136" i="15"/>
  <c r="I136" i="15"/>
  <c r="M128" i="15"/>
  <c r="L128" i="15"/>
  <c r="K128" i="15"/>
  <c r="J128" i="15"/>
  <c r="I128" i="15"/>
  <c r="M103" i="15"/>
  <c r="L103" i="15"/>
  <c r="K103" i="15"/>
  <c r="J103" i="15"/>
  <c r="I103" i="15"/>
  <c r="M110" i="15"/>
  <c r="L110" i="15"/>
  <c r="K110" i="15"/>
  <c r="J110" i="15"/>
  <c r="I110" i="15"/>
  <c r="L51" i="15"/>
  <c r="K51" i="15"/>
  <c r="J51" i="15"/>
  <c r="I51" i="15"/>
  <c r="M51" i="15"/>
  <c r="J126" i="15"/>
  <c r="I126" i="15"/>
  <c r="M126" i="15"/>
  <c r="L126" i="15"/>
  <c r="K126" i="15"/>
  <c r="J67" i="13"/>
  <c r="I67" i="13"/>
  <c r="K156" i="13"/>
  <c r="J156" i="13"/>
  <c r="I156" i="13"/>
  <c r="K52" i="13"/>
  <c r="J52" i="13"/>
  <c r="I52" i="13"/>
  <c r="J49" i="12"/>
  <c r="I49" i="12"/>
  <c r="I126" i="13"/>
  <c r="K126" i="13"/>
  <c r="J126" i="13"/>
  <c r="K14" i="13"/>
  <c r="J14" i="13"/>
  <c r="I14" i="13"/>
  <c r="L215" i="3"/>
  <c r="K215" i="3"/>
  <c r="J215" i="3"/>
  <c r="K156" i="3"/>
  <c r="J156" i="3"/>
  <c r="L156" i="3"/>
  <c r="S42" i="6"/>
  <c r="R42" i="6"/>
  <c r="Q42" i="6"/>
  <c r="K17" i="6"/>
  <c r="J17" i="6"/>
  <c r="I17" i="6"/>
  <c r="S52" i="6"/>
  <c r="R52" i="6"/>
  <c r="Q52" i="6"/>
  <c r="L10" i="2"/>
  <c r="K10" i="2"/>
  <c r="J10" i="2"/>
  <c r="L11" i="2"/>
  <c r="I120" i="3"/>
  <c r="J109" i="3"/>
  <c r="L109" i="3"/>
  <c r="K109" i="3"/>
  <c r="J69" i="3"/>
  <c r="L69" i="3"/>
  <c r="K69" i="3"/>
  <c r="J19" i="2"/>
  <c r="K19" i="2"/>
  <c r="H118" i="3"/>
  <c r="K37" i="2"/>
  <c r="J37" i="2"/>
  <c r="L37" i="2"/>
  <c r="G118" i="3"/>
  <c r="L26" i="3"/>
  <c r="K26" i="3"/>
  <c r="J26" i="3"/>
  <c r="E186" i="3"/>
  <c r="U39" i="5"/>
  <c r="S39" i="5"/>
  <c r="S26" i="5"/>
  <c r="U26" i="5"/>
  <c r="I68" i="2"/>
  <c r="L65" i="2"/>
  <c r="K65" i="2"/>
  <c r="J65" i="2"/>
  <c r="F194" i="3"/>
  <c r="M33" i="5"/>
  <c r="L33" i="5"/>
  <c r="K33" i="5"/>
  <c r="J33" i="5"/>
  <c r="I33" i="5"/>
  <c r="L31" i="5"/>
  <c r="K31" i="5"/>
  <c r="J31" i="5"/>
  <c r="I31" i="5"/>
  <c r="M31" i="5"/>
  <c r="K43" i="3"/>
  <c r="J43" i="3"/>
  <c r="K123" i="13"/>
  <c r="J123" i="13"/>
  <c r="I123" i="13"/>
  <c r="L50" i="12"/>
  <c r="K50" i="12"/>
  <c r="J50" i="12"/>
  <c r="I50" i="12"/>
  <c r="V6" i="12"/>
  <c r="T6" i="12"/>
  <c r="S6" i="12"/>
  <c r="V9" i="12"/>
  <c r="V26" i="12"/>
  <c r="T26" i="12"/>
  <c r="S26" i="12"/>
  <c r="V35" i="12"/>
  <c r="T35" i="12"/>
  <c r="S35" i="12"/>
  <c r="J8" i="6"/>
  <c r="I8" i="6"/>
  <c r="L213" i="3"/>
  <c r="K213" i="3"/>
  <c r="J213" i="3"/>
  <c r="V36" i="5"/>
  <c r="T36" i="5"/>
  <c r="V39" i="5"/>
  <c r="T39" i="5"/>
  <c r="K154" i="3"/>
  <c r="J154" i="3"/>
  <c r="L154" i="3"/>
  <c r="K18" i="6"/>
  <c r="J18" i="6"/>
  <c r="I18" i="6"/>
  <c r="K15" i="6"/>
  <c r="J15" i="6"/>
  <c r="I15" i="6"/>
  <c r="S33" i="6"/>
  <c r="R33" i="6"/>
  <c r="Q33" i="6"/>
  <c r="M44" i="5"/>
  <c r="L44" i="5"/>
  <c r="K44" i="5"/>
  <c r="I44" i="5"/>
  <c r="J44" i="5"/>
  <c r="J107" i="3"/>
  <c r="I118" i="3"/>
  <c r="L107" i="3"/>
  <c r="K107" i="3"/>
  <c r="J67" i="3"/>
  <c r="L67" i="3"/>
  <c r="K67" i="3"/>
  <c r="H116" i="3"/>
  <c r="K35" i="2"/>
  <c r="J35" i="2"/>
  <c r="L35" i="2"/>
  <c r="L36" i="2"/>
  <c r="W20" i="5"/>
  <c r="U20" i="5"/>
  <c r="T20" i="5"/>
  <c r="S20" i="5"/>
  <c r="V20" i="5"/>
  <c r="G116" i="3"/>
  <c r="L24" i="3"/>
  <c r="K24" i="3"/>
  <c r="J24" i="3"/>
  <c r="G42" i="2"/>
  <c r="U42" i="5"/>
  <c r="S42" i="5"/>
  <c r="L63" i="2"/>
  <c r="K63" i="2"/>
  <c r="J63" i="2"/>
  <c r="K173" i="3"/>
  <c r="J173" i="3"/>
  <c r="M28" i="5"/>
  <c r="L28" i="5"/>
  <c r="K28" i="5"/>
  <c r="J28" i="5"/>
  <c r="I28" i="5"/>
  <c r="M49" i="5"/>
  <c r="L49" i="5"/>
  <c r="K49" i="5"/>
  <c r="J49" i="5"/>
  <c r="I49" i="5"/>
  <c r="M47" i="5"/>
  <c r="L47" i="5"/>
  <c r="J47" i="5"/>
  <c r="I47" i="5"/>
  <c r="K47" i="5"/>
  <c r="I152" i="13"/>
  <c r="H160" i="13"/>
  <c r="K152" i="13"/>
  <c r="J152" i="13"/>
  <c r="K68" i="13"/>
  <c r="H76" i="13"/>
  <c r="J68" i="13"/>
  <c r="I68" i="13"/>
  <c r="T15" i="14"/>
  <c r="S15" i="14"/>
  <c r="R23" i="14"/>
  <c r="J16" i="13"/>
  <c r="K16" i="13"/>
  <c r="I16" i="13"/>
  <c r="K139" i="13"/>
  <c r="J139" i="13"/>
  <c r="I139" i="13"/>
  <c r="W13" i="13"/>
  <c r="V13" i="13"/>
  <c r="U13" i="13"/>
  <c r="L51" i="12"/>
  <c r="K51" i="12"/>
  <c r="J51" i="12"/>
  <c r="I51" i="12"/>
  <c r="L46" i="12"/>
  <c r="K46" i="12"/>
  <c r="J46" i="12"/>
  <c r="I46" i="12"/>
  <c r="V10" i="12"/>
  <c r="T10" i="12"/>
  <c r="S10" i="12"/>
  <c r="V30" i="12"/>
  <c r="T30" i="12"/>
  <c r="S30" i="12"/>
  <c r="V39" i="12"/>
  <c r="T39" i="12"/>
  <c r="S39" i="12"/>
  <c r="S30" i="6"/>
  <c r="R30" i="6"/>
  <c r="Q30" i="6"/>
  <c r="K7" i="6"/>
  <c r="J7" i="6"/>
  <c r="I7" i="6"/>
  <c r="K8" i="6"/>
  <c r="K9" i="6"/>
  <c r="K10" i="6"/>
  <c r="K11" i="6"/>
  <c r="L211" i="3"/>
  <c r="K211" i="3"/>
  <c r="J211" i="3"/>
  <c r="R46" i="6"/>
  <c r="Q46" i="6"/>
  <c r="S32" i="5"/>
  <c r="W32" i="5"/>
  <c r="V32" i="5"/>
  <c r="U32" i="5"/>
  <c r="T32" i="5"/>
  <c r="R44" i="6"/>
  <c r="Q44" i="6"/>
  <c r="S44" i="6"/>
  <c r="T35" i="5"/>
  <c r="S35" i="5"/>
  <c r="W35" i="5"/>
  <c r="V35" i="5"/>
  <c r="U35" i="5"/>
  <c r="K184" i="3"/>
  <c r="J184" i="3"/>
  <c r="I195" i="3"/>
  <c r="L184" i="3"/>
  <c r="V42" i="5"/>
  <c r="T42" i="5"/>
  <c r="K48" i="6"/>
  <c r="J48" i="6"/>
  <c r="I48" i="6"/>
  <c r="S24" i="6"/>
  <c r="R24" i="6"/>
  <c r="Q24" i="6"/>
  <c r="S23" i="6"/>
  <c r="R23" i="6"/>
  <c r="Q23" i="6"/>
  <c r="S38" i="6"/>
  <c r="R38" i="6"/>
  <c r="Q38" i="6"/>
  <c r="S32" i="6"/>
  <c r="R32" i="6"/>
  <c r="Q32" i="6"/>
  <c r="S31" i="6"/>
  <c r="R31" i="6"/>
  <c r="Q31" i="6"/>
  <c r="U36" i="5"/>
  <c r="S36" i="5"/>
  <c r="J105" i="3"/>
  <c r="I116" i="3"/>
  <c r="L105" i="3"/>
  <c r="K105" i="3"/>
  <c r="J65" i="3"/>
  <c r="L65" i="3"/>
  <c r="K65" i="3"/>
  <c r="H114" i="3"/>
  <c r="K33" i="2"/>
  <c r="J33" i="2"/>
  <c r="L33" i="2"/>
  <c r="G114" i="3"/>
  <c r="L22" i="3"/>
  <c r="K22" i="3"/>
  <c r="J22" i="3"/>
  <c r="K12" i="2"/>
  <c r="L12" i="2"/>
  <c r="J12" i="2"/>
  <c r="K137" i="3"/>
  <c r="L137" i="3"/>
  <c r="J137" i="3"/>
  <c r="K42" i="3"/>
  <c r="J42" i="3"/>
  <c r="U22" i="5"/>
  <c r="S22" i="5"/>
  <c r="K144" i="3"/>
  <c r="J144" i="3"/>
  <c r="L144" i="3"/>
  <c r="L61" i="2"/>
  <c r="K61" i="2"/>
  <c r="J61" i="2"/>
  <c r="E188" i="3"/>
  <c r="M30" i="5"/>
  <c r="L30" i="5"/>
  <c r="K30" i="5"/>
  <c r="J30" i="5"/>
  <c r="I30" i="5"/>
  <c r="K145" i="13"/>
  <c r="J145" i="13"/>
  <c r="I145" i="13"/>
  <c r="L47" i="12"/>
  <c r="K47" i="12"/>
  <c r="J47" i="12"/>
  <c r="I47" i="12"/>
  <c r="T11" i="14"/>
  <c r="S11" i="14"/>
  <c r="T18" i="14"/>
  <c r="T16" i="14"/>
  <c r="V17" i="12"/>
  <c r="T17" i="12"/>
  <c r="S17" i="12"/>
  <c r="V34" i="12"/>
  <c r="T34" i="12"/>
  <c r="S34" i="12"/>
  <c r="V43" i="12"/>
  <c r="T43" i="12"/>
  <c r="S43" i="12"/>
  <c r="L209" i="3"/>
  <c r="K209" i="3"/>
  <c r="J209" i="3"/>
  <c r="Q45" i="6"/>
  <c r="S45" i="6"/>
  <c r="R45" i="6"/>
  <c r="J20" i="6"/>
  <c r="I20" i="6"/>
  <c r="K20" i="6"/>
  <c r="K182" i="3"/>
  <c r="I193" i="3"/>
  <c r="J182" i="3"/>
  <c r="L182" i="3"/>
  <c r="U38" i="5"/>
  <c r="T38" i="5"/>
  <c r="S38" i="5"/>
  <c r="W38" i="5"/>
  <c r="V38" i="5"/>
  <c r="V25" i="5"/>
  <c r="U25" i="5"/>
  <c r="T25" i="5"/>
  <c r="S25" i="5"/>
  <c r="W25" i="5"/>
  <c r="W28" i="5"/>
  <c r="W27" i="5"/>
  <c r="W26" i="5"/>
  <c r="S41" i="6"/>
  <c r="R41" i="6"/>
  <c r="Q41" i="6"/>
  <c r="W21" i="5"/>
  <c r="V21" i="5"/>
  <c r="U21" i="5"/>
  <c r="T21" i="5"/>
  <c r="S21" i="5"/>
  <c r="K44" i="6"/>
  <c r="J44" i="6"/>
  <c r="I44" i="6"/>
  <c r="S19" i="6"/>
  <c r="R19" i="6"/>
  <c r="Q19" i="6"/>
  <c r="K45" i="3"/>
  <c r="J45" i="3"/>
  <c r="J103" i="3"/>
  <c r="I114" i="3"/>
  <c r="L103" i="3"/>
  <c r="K103" i="3"/>
  <c r="J63" i="3"/>
  <c r="L63" i="3"/>
  <c r="K63" i="3"/>
  <c r="L20" i="3"/>
  <c r="K20" i="3"/>
  <c r="J20" i="3"/>
  <c r="F195" i="3"/>
  <c r="L59" i="2"/>
  <c r="K59" i="2"/>
  <c r="J59" i="2"/>
  <c r="K53" i="3"/>
  <c r="J53" i="3"/>
  <c r="U49" i="5"/>
  <c r="S49" i="5"/>
  <c r="M46" i="5"/>
  <c r="L46" i="5"/>
  <c r="K46" i="5"/>
  <c r="J46" i="5"/>
  <c r="I46" i="5"/>
  <c r="H193" i="3"/>
  <c r="L43" i="12"/>
  <c r="K43" i="12"/>
  <c r="J43" i="12"/>
  <c r="I43" i="12"/>
  <c r="K148" i="13"/>
  <c r="J148" i="13"/>
  <c r="I148" i="13"/>
  <c r="V21" i="12"/>
  <c r="T21" i="12"/>
  <c r="S21" i="12"/>
  <c r="V24" i="12"/>
  <c r="V38" i="12"/>
  <c r="T38" i="12"/>
  <c r="S38" i="12"/>
  <c r="V47" i="12"/>
  <c r="T47" i="12"/>
  <c r="S47" i="12"/>
  <c r="I21" i="6"/>
  <c r="K21" i="6"/>
  <c r="J21" i="6"/>
  <c r="K180" i="3"/>
  <c r="J180" i="3"/>
  <c r="I191" i="3"/>
  <c r="L180" i="3"/>
  <c r="K51" i="6"/>
  <c r="J51" i="6"/>
  <c r="I51" i="6"/>
  <c r="S27" i="6"/>
  <c r="R27" i="6"/>
  <c r="Q27" i="6"/>
  <c r="J101" i="3"/>
  <c r="L101" i="3"/>
  <c r="K101" i="3"/>
  <c r="K61" i="3"/>
  <c r="J61" i="3"/>
  <c r="K56" i="3"/>
  <c r="J56" i="3"/>
  <c r="L18" i="3"/>
  <c r="K18" i="3"/>
  <c r="J18" i="3"/>
  <c r="L21" i="3"/>
  <c r="L25" i="3"/>
  <c r="L23" i="3"/>
  <c r="L27" i="3"/>
  <c r="L19" i="3"/>
  <c r="F122" i="3"/>
  <c r="K153" i="3"/>
  <c r="J153" i="3"/>
  <c r="U52" i="5"/>
  <c r="S52" i="5"/>
  <c r="F192" i="3"/>
  <c r="E42" i="2"/>
  <c r="K139" i="3"/>
  <c r="L139" i="3"/>
  <c r="J139" i="3"/>
  <c r="U40" i="5"/>
  <c r="S40" i="5"/>
  <c r="U17" i="5"/>
  <c r="S17" i="5"/>
  <c r="L8" i="5"/>
  <c r="K8" i="5"/>
  <c r="J8" i="5"/>
  <c r="I8" i="5"/>
  <c r="M8" i="5"/>
  <c r="K205" i="3"/>
  <c r="J205" i="3"/>
  <c r="J134" i="3"/>
  <c r="K134" i="3"/>
  <c r="J99" i="13"/>
  <c r="I99" i="13"/>
  <c r="K99" i="13"/>
  <c r="J39" i="13"/>
  <c r="I39" i="13"/>
  <c r="K39" i="13"/>
  <c r="J41" i="13"/>
  <c r="I41" i="13"/>
  <c r="K41" i="13"/>
  <c r="K121" i="13"/>
  <c r="J121" i="13"/>
  <c r="I121" i="13"/>
  <c r="L39" i="12"/>
  <c r="K39" i="12"/>
  <c r="J39" i="12"/>
  <c r="I39" i="12"/>
  <c r="L42" i="12"/>
  <c r="V25" i="12"/>
  <c r="T25" i="12"/>
  <c r="S25" i="12"/>
  <c r="V42" i="12"/>
  <c r="T42" i="12"/>
  <c r="S42" i="12"/>
  <c r="T51" i="12"/>
  <c r="S51" i="12"/>
  <c r="V51" i="12"/>
  <c r="T33" i="5"/>
  <c r="V33" i="5"/>
  <c r="K178" i="3"/>
  <c r="J178" i="3"/>
  <c r="L178" i="3"/>
  <c r="I189" i="3"/>
  <c r="S10" i="6"/>
  <c r="R10" i="6"/>
  <c r="Q10" i="6"/>
  <c r="W31" i="5"/>
  <c r="V31" i="5"/>
  <c r="U31" i="5"/>
  <c r="T31" i="5"/>
  <c r="S31" i="5"/>
  <c r="K47" i="6"/>
  <c r="J47" i="6"/>
  <c r="I47" i="6"/>
  <c r="S51" i="6"/>
  <c r="R51" i="6"/>
  <c r="Q51" i="6"/>
  <c r="S18" i="6"/>
  <c r="R18" i="6"/>
  <c r="Q18" i="6"/>
  <c r="J99" i="3"/>
  <c r="L99" i="3"/>
  <c r="K99" i="3"/>
  <c r="L16" i="3"/>
  <c r="K16" i="3"/>
  <c r="J16" i="3"/>
  <c r="F120" i="3"/>
  <c r="F42" i="2"/>
  <c r="U46" i="5"/>
  <c r="S46" i="5"/>
  <c r="K171" i="3"/>
  <c r="J171" i="3"/>
  <c r="M25" i="5"/>
  <c r="L25" i="5"/>
  <c r="K25" i="5"/>
  <c r="J25" i="5"/>
  <c r="I25" i="5"/>
  <c r="L27" i="5"/>
  <c r="K27" i="5"/>
  <c r="J27" i="5"/>
  <c r="I27" i="5"/>
  <c r="M27" i="5"/>
  <c r="J199" i="3"/>
  <c r="K199" i="3"/>
  <c r="K124" i="13"/>
  <c r="J124" i="13"/>
  <c r="I124" i="13"/>
  <c r="H132" i="13"/>
  <c r="L35" i="12"/>
  <c r="K35" i="12"/>
  <c r="J35" i="12"/>
  <c r="I35" i="12"/>
  <c r="L38" i="12"/>
  <c r="W14" i="13"/>
  <c r="V14" i="13"/>
  <c r="U14" i="13"/>
  <c r="K86" i="13"/>
  <c r="J86" i="13"/>
  <c r="I86" i="13"/>
  <c r="V12" i="12"/>
  <c r="T12" i="12"/>
  <c r="S12" i="12"/>
  <c r="V29" i="12"/>
  <c r="T29" i="12"/>
  <c r="S29" i="12"/>
  <c r="V46" i="12"/>
  <c r="T46" i="12"/>
  <c r="S46" i="12"/>
  <c r="V54" i="12"/>
  <c r="T54" i="12"/>
  <c r="S54" i="12"/>
  <c r="T29" i="5"/>
  <c r="S29" i="5"/>
  <c r="W29" i="5"/>
  <c r="V29" i="5"/>
  <c r="U29" i="5"/>
  <c r="W30" i="5"/>
  <c r="W33" i="5"/>
  <c r="K176" i="3"/>
  <c r="J176" i="3"/>
  <c r="I187" i="3"/>
  <c r="L176" i="3"/>
  <c r="K34" i="6"/>
  <c r="J34" i="6"/>
  <c r="I34" i="6"/>
  <c r="S11" i="6"/>
  <c r="R11" i="6"/>
  <c r="Q11" i="6"/>
  <c r="K33" i="6"/>
  <c r="J33" i="6"/>
  <c r="I33" i="6"/>
  <c r="S7" i="6"/>
  <c r="R7" i="6"/>
  <c r="Q7" i="6"/>
  <c r="S17" i="6"/>
  <c r="R17" i="6"/>
  <c r="Q17" i="6"/>
  <c r="I11" i="5"/>
  <c r="K11" i="5"/>
  <c r="J97" i="3"/>
  <c r="L97" i="3"/>
  <c r="K97" i="3"/>
  <c r="J54" i="3"/>
  <c r="K54" i="3"/>
  <c r="F196" i="3"/>
  <c r="E196" i="3"/>
  <c r="L14" i="3"/>
  <c r="K14" i="3"/>
  <c r="J14" i="3"/>
  <c r="F118" i="3"/>
  <c r="U43" i="5"/>
  <c r="S43" i="5"/>
  <c r="M41" i="5"/>
  <c r="L41" i="5"/>
  <c r="K41" i="5"/>
  <c r="J41" i="5"/>
  <c r="I41" i="5"/>
  <c r="K60" i="3"/>
  <c r="J60" i="3"/>
  <c r="M35" i="5"/>
  <c r="L35" i="5"/>
  <c r="K35" i="5"/>
  <c r="J35" i="5"/>
  <c r="I35" i="5"/>
  <c r="M51" i="5"/>
  <c r="L51" i="5"/>
  <c r="K51" i="5"/>
  <c r="J51" i="5"/>
  <c r="I51" i="5"/>
  <c r="L43" i="5"/>
  <c r="K43" i="5"/>
  <c r="J43" i="5"/>
  <c r="I43" i="5"/>
  <c r="M43" i="5"/>
  <c r="W18" i="13"/>
  <c r="V18" i="13"/>
  <c r="U18" i="13"/>
  <c r="K106" i="13"/>
  <c r="J106" i="13"/>
  <c r="I106" i="13"/>
  <c r="K102" i="13"/>
  <c r="J102" i="13"/>
  <c r="I102" i="13"/>
  <c r="L31" i="12"/>
  <c r="K31" i="12"/>
  <c r="J31" i="12"/>
  <c r="I31" i="12"/>
  <c r="W8" i="13"/>
  <c r="V8" i="13"/>
  <c r="U8" i="13"/>
  <c r="W15" i="13"/>
  <c r="K129" i="13"/>
  <c r="J129" i="13"/>
  <c r="I129" i="13"/>
  <c r="K98" i="13"/>
  <c r="J98" i="13"/>
  <c r="I98" i="13"/>
  <c r="T55" i="12"/>
  <c r="S55" i="12"/>
  <c r="V55" i="12"/>
  <c r="V33" i="12"/>
  <c r="T33" i="12"/>
  <c r="S33" i="12"/>
  <c r="V50" i="12"/>
  <c r="T50" i="12"/>
  <c r="S50" i="12"/>
  <c r="S57" i="12"/>
  <c r="V57" i="12"/>
  <c r="T57" i="12"/>
  <c r="J23" i="6"/>
  <c r="I23" i="6"/>
  <c r="R13" i="6"/>
  <c r="Q13" i="6"/>
  <c r="S13" i="6"/>
  <c r="V23" i="5"/>
  <c r="T23" i="5"/>
  <c r="K174" i="3"/>
  <c r="J174" i="3"/>
  <c r="L174" i="3"/>
  <c r="K19" i="6"/>
  <c r="J19" i="6"/>
  <c r="I19" i="6"/>
  <c r="V26" i="5"/>
  <c r="T26" i="5"/>
  <c r="S40" i="6"/>
  <c r="R40" i="6"/>
  <c r="Q40" i="6"/>
  <c r="S37" i="6"/>
  <c r="R37" i="6"/>
  <c r="Q37" i="6"/>
  <c r="S16" i="6"/>
  <c r="R16" i="6"/>
  <c r="Q16" i="6"/>
  <c r="E190" i="3"/>
  <c r="J95" i="3"/>
  <c r="L95" i="3"/>
  <c r="K95" i="3"/>
  <c r="J23" i="2"/>
  <c r="L23" i="2"/>
  <c r="K23" i="2"/>
  <c r="H186" i="3"/>
  <c r="K175" i="3"/>
  <c r="J175" i="3"/>
  <c r="K47" i="3"/>
  <c r="J47" i="3"/>
  <c r="H189" i="3"/>
  <c r="L12" i="3"/>
  <c r="K12" i="3"/>
  <c r="J12" i="3"/>
  <c r="F116" i="3"/>
  <c r="M22" i="5"/>
  <c r="L22" i="5"/>
  <c r="K22" i="5"/>
  <c r="J22" i="5"/>
  <c r="I22" i="5"/>
  <c r="S15" i="5"/>
  <c r="U15" i="5"/>
  <c r="U23" i="5"/>
  <c r="S23" i="5"/>
  <c r="E187" i="3"/>
  <c r="M48" i="5"/>
  <c r="L48" i="5"/>
  <c r="K48" i="5"/>
  <c r="I48" i="5"/>
  <c r="J48" i="5"/>
  <c r="K24" i="5"/>
  <c r="J24" i="5"/>
  <c r="I24" i="5"/>
  <c r="M24" i="5"/>
  <c r="L24" i="5"/>
  <c r="K157" i="3"/>
  <c r="J157" i="3"/>
  <c r="K126" i="3"/>
  <c r="J126" i="3"/>
  <c r="K84" i="13"/>
  <c r="J84" i="13"/>
  <c r="I84" i="13"/>
  <c r="U9" i="13"/>
  <c r="W9" i="13"/>
  <c r="V9" i="13"/>
  <c r="K64" i="13"/>
  <c r="J64" i="13"/>
  <c r="I64" i="13"/>
  <c r="V28" i="12"/>
  <c r="T28" i="12"/>
  <c r="S28" i="12"/>
  <c r="V37" i="12"/>
  <c r="T37" i="12"/>
  <c r="S37" i="12"/>
  <c r="T52" i="12"/>
  <c r="S52" i="12"/>
  <c r="V52" i="12"/>
  <c r="K22" i="6"/>
  <c r="J22" i="6"/>
  <c r="I22" i="6"/>
  <c r="K23" i="6"/>
  <c r="K24" i="6"/>
  <c r="J38" i="6"/>
  <c r="I38" i="6"/>
  <c r="Q14" i="6"/>
  <c r="S14" i="6"/>
  <c r="R14" i="6"/>
  <c r="S13" i="5"/>
  <c r="W13" i="5"/>
  <c r="V13" i="5"/>
  <c r="U13" i="5"/>
  <c r="T13" i="5"/>
  <c r="J36" i="6"/>
  <c r="I36" i="6"/>
  <c r="K36" i="6"/>
  <c r="K38" i="6"/>
  <c r="T19" i="5"/>
  <c r="S19" i="5"/>
  <c r="W19" i="5"/>
  <c r="V19" i="5"/>
  <c r="U19" i="5"/>
  <c r="K172" i="3"/>
  <c r="J172" i="3"/>
  <c r="L172" i="3"/>
  <c r="W44" i="5"/>
  <c r="V44" i="5"/>
  <c r="U44" i="5"/>
  <c r="T44" i="5"/>
  <c r="S44" i="5"/>
  <c r="K30" i="6"/>
  <c r="J30" i="6"/>
  <c r="I30" i="6"/>
  <c r="K218" i="3"/>
  <c r="L218" i="3"/>
  <c r="J218" i="3"/>
  <c r="S36" i="6"/>
  <c r="R36" i="6"/>
  <c r="Q36" i="6"/>
  <c r="K43" i="6"/>
  <c r="J43" i="6"/>
  <c r="I43" i="6"/>
  <c r="K45" i="6"/>
  <c r="S50" i="6"/>
  <c r="R50" i="6"/>
  <c r="Q50" i="6"/>
  <c r="J93" i="3"/>
  <c r="L93" i="3"/>
  <c r="K93" i="3"/>
  <c r="L10" i="3"/>
  <c r="K10" i="3"/>
  <c r="J10" i="3"/>
  <c r="H192" i="3"/>
  <c r="K181" i="3"/>
  <c r="J181" i="3"/>
  <c r="F114" i="3"/>
  <c r="E122" i="3"/>
  <c r="E189" i="3"/>
  <c r="M45" i="5"/>
  <c r="L45" i="5"/>
  <c r="K45" i="5"/>
  <c r="J45" i="5"/>
  <c r="I45" i="5"/>
  <c r="K40" i="5"/>
  <c r="J40" i="5"/>
  <c r="I40" i="5"/>
  <c r="M40" i="5"/>
  <c r="L40" i="5"/>
  <c r="H48" i="13"/>
  <c r="K40" i="13"/>
  <c r="J40" i="13"/>
  <c r="I40" i="13"/>
  <c r="J125" i="13"/>
  <c r="I125" i="13"/>
  <c r="K125" i="13"/>
  <c r="H118" i="13"/>
  <c r="K110" i="13"/>
  <c r="J110" i="13"/>
  <c r="I110" i="13"/>
  <c r="K137" i="13"/>
  <c r="J137" i="13"/>
  <c r="I137" i="13"/>
  <c r="L40" i="12"/>
  <c r="K40" i="12"/>
  <c r="J40" i="12"/>
  <c r="I40" i="12"/>
  <c r="K149" i="13"/>
  <c r="J149" i="13"/>
  <c r="I149" i="13"/>
  <c r="U12" i="13"/>
  <c r="W12" i="13"/>
  <c r="V12" i="13"/>
  <c r="T20" i="13"/>
  <c r="U17" i="13"/>
  <c r="W17" i="13"/>
  <c r="V17" i="13"/>
  <c r="K111" i="13"/>
  <c r="J111" i="13"/>
  <c r="I111" i="13"/>
  <c r="V32" i="12"/>
  <c r="T32" i="12"/>
  <c r="S32" i="12"/>
  <c r="V41" i="12"/>
  <c r="T41" i="12"/>
  <c r="S41" i="12"/>
  <c r="S8" i="12"/>
  <c r="V8" i="12"/>
  <c r="T8" i="12"/>
  <c r="I37" i="6"/>
  <c r="K37" i="6"/>
  <c r="J37" i="6"/>
  <c r="T16" i="5"/>
  <c r="S16" i="5"/>
  <c r="W16" i="5"/>
  <c r="V16" i="5"/>
  <c r="U16" i="5"/>
  <c r="K170" i="3"/>
  <c r="J170" i="3"/>
  <c r="L170" i="3"/>
  <c r="S43" i="6"/>
  <c r="R43" i="6"/>
  <c r="Q43" i="6"/>
  <c r="S46" i="6"/>
  <c r="K216" i="3"/>
  <c r="L216" i="3"/>
  <c r="J216" i="3"/>
  <c r="M19" i="5"/>
  <c r="L19" i="5"/>
  <c r="K19" i="5"/>
  <c r="J19" i="5"/>
  <c r="I19" i="5"/>
  <c r="J91" i="3"/>
  <c r="L91" i="3"/>
  <c r="K91" i="3"/>
  <c r="L92" i="3"/>
  <c r="L94" i="3"/>
  <c r="L96" i="3"/>
  <c r="L98" i="3"/>
  <c r="L100" i="3"/>
  <c r="K21" i="2"/>
  <c r="J21" i="2"/>
  <c r="K40" i="3"/>
  <c r="J40" i="3"/>
  <c r="L8" i="3"/>
  <c r="K8" i="3"/>
  <c r="J8" i="3"/>
  <c r="F189" i="3"/>
  <c r="E120" i="3"/>
  <c r="U34" i="5"/>
  <c r="S34" i="5"/>
  <c r="M32" i="5"/>
  <c r="L32" i="5"/>
  <c r="K32" i="5"/>
  <c r="J32" i="5"/>
  <c r="I32" i="5"/>
  <c r="H68" i="2"/>
  <c r="H194" i="3"/>
  <c r="K183" i="3"/>
  <c r="J183" i="3"/>
  <c r="E191" i="3"/>
  <c r="M23" i="5"/>
  <c r="L23" i="5"/>
  <c r="K23" i="5"/>
  <c r="J23" i="5"/>
  <c r="I23" i="5"/>
  <c r="J21" i="5"/>
  <c r="I21" i="5"/>
  <c r="M21" i="5"/>
  <c r="L21" i="5"/>
  <c r="K21" i="5"/>
  <c r="J197" i="3"/>
  <c r="K197" i="3"/>
  <c r="K132" i="3"/>
  <c r="J132" i="3"/>
  <c r="K114" i="13"/>
  <c r="J114" i="13"/>
  <c r="I114" i="13"/>
  <c r="K78" i="13"/>
  <c r="J78" i="13"/>
  <c r="I78" i="13"/>
  <c r="J42" i="12"/>
  <c r="I42" i="12"/>
  <c r="V36" i="12"/>
  <c r="T36" i="12"/>
  <c r="S36" i="12"/>
  <c r="V45" i="12"/>
  <c r="T45" i="12"/>
  <c r="S45" i="12"/>
  <c r="S53" i="12"/>
  <c r="V53" i="12"/>
  <c r="T53" i="12"/>
  <c r="K168" i="3"/>
  <c r="J168" i="3"/>
  <c r="L168" i="3"/>
  <c r="S39" i="6"/>
  <c r="R39" i="6"/>
  <c r="Q39" i="6"/>
  <c r="K214" i="3"/>
  <c r="L214" i="3"/>
  <c r="J214" i="3"/>
  <c r="S49" i="6"/>
  <c r="R49" i="6"/>
  <c r="Q49" i="6"/>
  <c r="H196" i="3"/>
  <c r="K185" i="3"/>
  <c r="J185" i="3"/>
  <c r="J89" i="3"/>
  <c r="L89" i="3"/>
  <c r="K89" i="3"/>
  <c r="L38" i="3"/>
  <c r="K38" i="3"/>
  <c r="J38" i="3"/>
  <c r="F186" i="3"/>
  <c r="W18" i="5"/>
  <c r="V18" i="5"/>
  <c r="U18" i="5"/>
  <c r="T18" i="5"/>
  <c r="S18" i="5"/>
  <c r="E118" i="3"/>
  <c r="H188" i="3"/>
  <c r="K177" i="3"/>
  <c r="J177" i="3"/>
  <c r="F191" i="3"/>
  <c r="K217" i="3"/>
  <c r="J217" i="3"/>
  <c r="M26" i="5"/>
  <c r="L26" i="5"/>
  <c r="K26" i="5"/>
  <c r="J26" i="5"/>
  <c r="I26" i="5"/>
  <c r="E193" i="3"/>
  <c r="M39" i="5"/>
  <c r="L39" i="5"/>
  <c r="K39" i="5"/>
  <c r="J39" i="5"/>
  <c r="I39" i="5"/>
  <c r="J37" i="5"/>
  <c r="I37" i="5"/>
  <c r="M37" i="5"/>
  <c r="L37" i="5"/>
  <c r="K37" i="5"/>
  <c r="K66" i="2"/>
  <c r="I69" i="2"/>
  <c r="L66" i="2"/>
  <c r="J66" i="2"/>
  <c r="K44" i="2"/>
  <c r="J44" i="2"/>
  <c r="K130" i="3"/>
  <c r="J130" i="3"/>
  <c r="V17" i="5"/>
  <c r="T17" i="5"/>
  <c r="V52" i="5"/>
  <c r="T52" i="5"/>
  <c r="K166" i="3"/>
  <c r="J166" i="3"/>
  <c r="L166" i="3"/>
  <c r="K50" i="6"/>
  <c r="J50" i="6"/>
  <c r="I50" i="6"/>
  <c r="S26" i="6"/>
  <c r="R26" i="6"/>
  <c r="Q26" i="6"/>
  <c r="G195" i="3"/>
  <c r="S25" i="6"/>
  <c r="R25" i="6"/>
  <c r="Q25" i="6"/>
  <c r="S8" i="6"/>
  <c r="R8" i="6"/>
  <c r="Q8" i="6"/>
  <c r="K212" i="3"/>
  <c r="L212" i="3"/>
  <c r="J212" i="3"/>
  <c r="S48" i="6"/>
  <c r="R48" i="6"/>
  <c r="Q48" i="6"/>
  <c r="S47" i="6"/>
  <c r="R47" i="6"/>
  <c r="Q47" i="6"/>
  <c r="F190" i="3"/>
  <c r="J87" i="3"/>
  <c r="L87" i="3"/>
  <c r="K87" i="3"/>
  <c r="L14" i="2"/>
  <c r="K14" i="2"/>
  <c r="J14" i="2"/>
  <c r="I17" i="2"/>
  <c r="L8" i="2"/>
  <c r="K8" i="2"/>
  <c r="J8" i="2"/>
  <c r="K142" i="3"/>
  <c r="J142" i="3"/>
  <c r="L142" i="3"/>
  <c r="L36" i="3"/>
  <c r="K36" i="3"/>
  <c r="J36" i="3"/>
  <c r="K165" i="3"/>
  <c r="J165" i="3"/>
  <c r="E116" i="3"/>
  <c r="M13" i="5"/>
  <c r="L13" i="5"/>
  <c r="K13" i="5"/>
  <c r="J13" i="5"/>
  <c r="I13" i="5"/>
  <c r="K44" i="3"/>
  <c r="J44" i="3"/>
  <c r="F188" i="3"/>
  <c r="M42" i="5"/>
  <c r="L42" i="5"/>
  <c r="K42" i="5"/>
  <c r="J42" i="5"/>
  <c r="I42" i="5"/>
  <c r="E195" i="3"/>
  <c r="M20" i="5"/>
  <c r="L20" i="5"/>
  <c r="K20" i="5"/>
  <c r="J20" i="5"/>
  <c r="I20" i="5"/>
  <c r="I15" i="5"/>
  <c r="M15" i="5"/>
  <c r="L15" i="5"/>
  <c r="K15" i="5"/>
  <c r="J15" i="5"/>
  <c r="K59" i="3"/>
  <c r="J59" i="3"/>
  <c r="K64" i="2"/>
  <c r="L64" i="2"/>
  <c r="J64" i="2"/>
  <c r="T14" i="14"/>
  <c r="S14" i="14"/>
  <c r="W19" i="13"/>
  <c r="V19" i="13"/>
  <c r="U19" i="13"/>
  <c r="L52" i="12"/>
  <c r="K52" i="12"/>
  <c r="J52" i="12"/>
  <c r="I52" i="12"/>
  <c r="J38" i="12"/>
  <c r="I38" i="12"/>
  <c r="V44" i="12"/>
  <c r="T44" i="12"/>
  <c r="S44" i="12"/>
  <c r="V7" i="12"/>
  <c r="T7" i="12"/>
  <c r="S7" i="12"/>
  <c r="T15" i="12"/>
  <c r="S15" i="12"/>
  <c r="V15" i="12"/>
  <c r="S15" i="6"/>
  <c r="R15" i="6"/>
  <c r="Q15" i="6"/>
  <c r="S48" i="5"/>
  <c r="W48" i="5"/>
  <c r="U48" i="5"/>
  <c r="T48" i="5"/>
  <c r="V48" i="5"/>
  <c r="W52" i="5"/>
  <c r="W49" i="5"/>
  <c r="T51" i="5"/>
  <c r="S51" i="5"/>
  <c r="V51" i="5"/>
  <c r="U51" i="5"/>
  <c r="W51" i="5"/>
  <c r="K164" i="3"/>
  <c r="J164" i="3"/>
  <c r="L164" i="3"/>
  <c r="L171" i="3"/>
  <c r="L167" i="3"/>
  <c r="L173" i="3"/>
  <c r="L169" i="3"/>
  <c r="L165" i="3"/>
  <c r="S12" i="6"/>
  <c r="R12" i="6"/>
  <c r="Q12" i="6"/>
  <c r="V45" i="5"/>
  <c r="T45" i="5"/>
  <c r="G193" i="3"/>
  <c r="S9" i="6"/>
  <c r="R9" i="6"/>
  <c r="Q9" i="6"/>
  <c r="W12" i="5"/>
  <c r="V12" i="5"/>
  <c r="U12" i="5"/>
  <c r="T12" i="5"/>
  <c r="S12" i="5"/>
  <c r="W14" i="5"/>
  <c r="W15" i="5"/>
  <c r="K210" i="3"/>
  <c r="L210" i="3"/>
  <c r="J210" i="3"/>
  <c r="K169" i="3"/>
  <c r="J169" i="3"/>
  <c r="K145" i="3"/>
  <c r="J145" i="3"/>
  <c r="L145" i="3"/>
  <c r="J85" i="3"/>
  <c r="L85" i="3"/>
  <c r="K85" i="3"/>
  <c r="L34" i="3"/>
  <c r="K34" i="3"/>
  <c r="J34" i="3"/>
  <c r="K49" i="3"/>
  <c r="J49" i="3"/>
  <c r="E114" i="3"/>
  <c r="M9" i="5"/>
  <c r="L9" i="5"/>
  <c r="K9" i="5"/>
  <c r="J9" i="5"/>
  <c r="I9" i="5"/>
  <c r="H191" i="3"/>
  <c r="K167" i="3"/>
  <c r="J167" i="3"/>
  <c r="H190" i="3"/>
  <c r="K179" i="3"/>
  <c r="J179" i="3"/>
  <c r="M36" i="5"/>
  <c r="L36" i="5"/>
  <c r="K36" i="5"/>
  <c r="J36" i="5"/>
  <c r="I36" i="5"/>
  <c r="I18" i="5"/>
  <c r="M18" i="5"/>
  <c r="L18" i="5"/>
  <c r="K18" i="5"/>
  <c r="J18" i="5"/>
  <c r="L62" i="2"/>
  <c r="J62" i="2"/>
  <c r="K62" i="2"/>
  <c r="K203" i="3"/>
  <c r="J203" i="3"/>
  <c r="K124" i="3"/>
  <c r="J124" i="3"/>
  <c r="K59" i="13"/>
  <c r="J59" i="13"/>
  <c r="I59" i="13"/>
  <c r="S13" i="14"/>
  <c r="T13" i="14"/>
  <c r="K96" i="13"/>
  <c r="J96" i="13"/>
  <c r="I96" i="13"/>
  <c r="H104" i="13"/>
  <c r="V48" i="12"/>
  <c r="T48" i="12"/>
  <c r="S48" i="12"/>
  <c r="V14" i="12"/>
  <c r="T14" i="12"/>
  <c r="S14" i="12"/>
  <c r="T19" i="12"/>
  <c r="S19" i="12"/>
  <c r="V19" i="12"/>
  <c r="T14" i="5"/>
  <c r="V14" i="5"/>
  <c r="J52" i="6"/>
  <c r="I52" i="6"/>
  <c r="K52" i="6"/>
  <c r="R28" i="6"/>
  <c r="Q28" i="6"/>
  <c r="S28" i="6"/>
  <c r="K162" i="3"/>
  <c r="J162" i="3"/>
  <c r="L162" i="3"/>
  <c r="V41" i="5"/>
  <c r="U41" i="5"/>
  <c r="T41" i="5"/>
  <c r="S41" i="5"/>
  <c r="W41" i="5"/>
  <c r="G191" i="3"/>
  <c r="K32" i="6"/>
  <c r="J32" i="6"/>
  <c r="I32" i="6"/>
  <c r="K31" i="6"/>
  <c r="J31" i="6"/>
  <c r="I31" i="6"/>
  <c r="W50" i="5"/>
  <c r="V50" i="5"/>
  <c r="U50" i="5"/>
  <c r="T50" i="5"/>
  <c r="S50" i="5"/>
  <c r="K46" i="6"/>
  <c r="J46" i="6"/>
  <c r="I46" i="6"/>
  <c r="S22" i="6"/>
  <c r="R22" i="6"/>
  <c r="Q22" i="6"/>
  <c r="W37" i="5"/>
  <c r="V37" i="5"/>
  <c r="U37" i="5"/>
  <c r="T37" i="5"/>
  <c r="S37" i="5"/>
  <c r="K208" i="3"/>
  <c r="L208" i="3"/>
  <c r="J208" i="3"/>
  <c r="L217" i="3"/>
  <c r="S21" i="6"/>
  <c r="R21" i="6"/>
  <c r="Q21" i="6"/>
  <c r="S35" i="6"/>
  <c r="R35" i="6"/>
  <c r="Q35" i="6"/>
  <c r="J83" i="3"/>
  <c r="L83" i="3"/>
  <c r="K83" i="3"/>
  <c r="M38" i="5"/>
  <c r="J38" i="5"/>
  <c r="I38" i="5"/>
  <c r="L38" i="5"/>
  <c r="K38" i="5"/>
  <c r="L32" i="3"/>
  <c r="K32" i="3"/>
  <c r="J32" i="3"/>
  <c r="K159" i="3"/>
  <c r="J159" i="3"/>
  <c r="K58" i="3"/>
  <c r="J58" i="3"/>
  <c r="U9" i="5"/>
  <c r="S9" i="5"/>
  <c r="E192" i="3"/>
  <c r="L51" i="2"/>
  <c r="K51" i="2"/>
  <c r="J51" i="2"/>
  <c r="U33" i="5"/>
  <c r="S33" i="5"/>
  <c r="F187" i="3"/>
  <c r="M52" i="5"/>
  <c r="L52" i="5"/>
  <c r="K52" i="5"/>
  <c r="J52" i="5"/>
  <c r="I52" i="5"/>
  <c r="I34" i="5"/>
  <c r="M34" i="5"/>
  <c r="L34" i="5"/>
  <c r="K34" i="5"/>
  <c r="J34" i="5"/>
  <c r="K52" i="3"/>
  <c r="J52" i="3"/>
  <c r="L60" i="2"/>
  <c r="K60" i="2"/>
  <c r="J60" i="2"/>
  <c r="J201" i="3"/>
  <c r="K201" i="3"/>
  <c r="K207" i="3"/>
  <c r="J207" i="3"/>
  <c r="W10" i="5"/>
  <c r="V10" i="5"/>
  <c r="U10" i="5"/>
  <c r="T10" i="5"/>
  <c r="S10" i="5"/>
  <c r="Q29" i="6"/>
  <c r="S29" i="6"/>
  <c r="R29" i="6"/>
  <c r="K160" i="3"/>
  <c r="J160" i="3"/>
  <c r="L160" i="3"/>
  <c r="G189" i="3"/>
  <c r="K49" i="6"/>
  <c r="J49" i="6"/>
  <c r="I49" i="6"/>
  <c r="K135" i="3"/>
  <c r="J135" i="3"/>
  <c r="L135" i="3"/>
  <c r="L138" i="3"/>
  <c r="L143" i="3"/>
  <c r="L140" i="3"/>
  <c r="L136" i="3"/>
  <c r="L141" i="3"/>
  <c r="J81" i="3"/>
  <c r="L81" i="3"/>
  <c r="K81" i="3"/>
  <c r="H122" i="3"/>
  <c r="K41" i="2"/>
  <c r="J41" i="2"/>
  <c r="G122" i="3"/>
  <c r="L30" i="3"/>
  <c r="K30" i="3"/>
  <c r="J30" i="3"/>
  <c r="H42" i="2"/>
  <c r="U28" i="5"/>
  <c r="S28" i="5"/>
  <c r="U45" i="5"/>
  <c r="S45" i="5"/>
  <c r="K51" i="3"/>
  <c r="J51" i="3"/>
  <c r="L49" i="2"/>
  <c r="K49" i="2"/>
  <c r="J49" i="2"/>
  <c r="M16" i="5"/>
  <c r="L16" i="5"/>
  <c r="K16" i="5"/>
  <c r="J16" i="5"/>
  <c r="I16" i="5"/>
  <c r="M14" i="5"/>
  <c r="L14" i="5"/>
  <c r="K14" i="5"/>
  <c r="J14" i="5"/>
  <c r="I14" i="5"/>
  <c r="I50" i="5"/>
  <c r="M50" i="5"/>
  <c r="K50" i="5"/>
  <c r="J50" i="5"/>
  <c r="L50" i="5"/>
  <c r="K10" i="12"/>
  <c r="J10" i="12"/>
  <c r="I10" i="12"/>
  <c r="L10" i="12"/>
  <c r="K85" i="13"/>
  <c r="J85" i="13"/>
  <c r="I85" i="13"/>
  <c r="K9" i="13"/>
  <c r="J9" i="13"/>
  <c r="I9" i="13"/>
  <c r="I143" i="13"/>
  <c r="K143" i="13"/>
  <c r="J143" i="13"/>
  <c r="I100" i="13"/>
  <c r="K100" i="13"/>
  <c r="J100" i="13"/>
  <c r="K54" i="13"/>
  <c r="J54" i="13"/>
  <c r="H62" i="13"/>
  <c r="I54" i="13"/>
  <c r="L16" i="12"/>
  <c r="K16" i="12"/>
  <c r="J16" i="12"/>
  <c r="I16" i="12"/>
  <c r="L18" i="12"/>
  <c r="L19" i="12"/>
  <c r="L9" i="12"/>
  <c r="K9" i="12"/>
  <c r="J9" i="12"/>
  <c r="I9" i="12"/>
  <c r="H56" i="12"/>
  <c r="K45" i="13"/>
  <c r="J45" i="13"/>
  <c r="I45" i="13"/>
  <c r="T22" i="14"/>
  <c r="S22" i="14"/>
  <c r="K141" i="13"/>
  <c r="J141" i="13"/>
  <c r="I141" i="13"/>
  <c r="V13" i="12"/>
  <c r="T13" i="12"/>
  <c r="S13" i="12"/>
  <c r="V18" i="12"/>
  <c r="T18" i="12"/>
  <c r="S18" i="12"/>
  <c r="T27" i="12"/>
  <c r="S27" i="12"/>
  <c r="V27" i="12"/>
  <c r="K158" i="3"/>
  <c r="J158" i="3"/>
  <c r="L158" i="3"/>
  <c r="K35" i="6"/>
  <c r="J35" i="6"/>
  <c r="I35" i="6"/>
  <c r="G187" i="3"/>
  <c r="W47" i="5"/>
  <c r="V47" i="5"/>
  <c r="U47" i="5"/>
  <c r="T47" i="5"/>
  <c r="S47" i="5"/>
  <c r="S20" i="6"/>
  <c r="R20" i="6"/>
  <c r="Q20" i="6"/>
  <c r="S34" i="6"/>
  <c r="R34" i="6"/>
  <c r="Q34" i="6"/>
  <c r="J111" i="3"/>
  <c r="I122" i="3"/>
  <c r="L111" i="3"/>
  <c r="K111" i="3"/>
  <c r="J71" i="3"/>
  <c r="L71" i="3"/>
  <c r="K71" i="3"/>
  <c r="U27" i="5"/>
  <c r="S27" i="5"/>
  <c r="H120" i="3"/>
  <c r="K39" i="2"/>
  <c r="J39" i="2"/>
  <c r="I42" i="2"/>
  <c r="L39" i="2"/>
  <c r="M29" i="5"/>
  <c r="L29" i="5"/>
  <c r="K29" i="5"/>
  <c r="J29" i="5"/>
  <c r="I29" i="5"/>
  <c r="G120" i="3"/>
  <c r="L28" i="3"/>
  <c r="K28" i="3"/>
  <c r="J28" i="3"/>
  <c r="H195" i="3"/>
  <c r="U7" i="5"/>
  <c r="S7" i="5"/>
  <c r="K67" i="2"/>
  <c r="J67" i="2"/>
  <c r="K161" i="3"/>
  <c r="J161" i="3"/>
  <c r="K155" i="3"/>
  <c r="J155" i="3"/>
  <c r="K163" i="3"/>
  <c r="J163" i="3"/>
  <c r="M17" i="5"/>
  <c r="L17" i="5"/>
  <c r="K17" i="5"/>
  <c r="J17" i="5"/>
  <c r="I17" i="5"/>
  <c r="M12" i="5"/>
  <c r="L12" i="5"/>
  <c r="K12" i="5"/>
  <c r="J12" i="5"/>
  <c r="I12" i="5"/>
  <c r="K46" i="2"/>
  <c r="J46" i="2"/>
  <c r="K128" i="3"/>
  <c r="J128" i="3"/>
  <c r="N33" i="31"/>
  <c r="N30" i="31"/>
  <c r="N34" i="31"/>
  <c r="N35" i="31"/>
  <c r="N31" i="31"/>
  <c r="N36" i="31"/>
  <c r="N32" i="31"/>
  <c r="N149" i="19"/>
  <c r="N147" i="19"/>
  <c r="N121" i="19"/>
  <c r="N161" i="19"/>
  <c r="N105" i="19"/>
  <c r="N79" i="19"/>
  <c r="N77" i="19"/>
  <c r="N51" i="19"/>
  <c r="N49" i="19"/>
  <c r="P30" i="19"/>
  <c r="P28" i="19"/>
  <c r="P26" i="19"/>
  <c r="P19" i="19"/>
  <c r="N133" i="19"/>
  <c r="N135" i="19"/>
  <c r="N107" i="19"/>
  <c r="N119" i="19"/>
  <c r="N93" i="19"/>
  <c r="N91" i="19"/>
  <c r="N65" i="19"/>
  <c r="N63" i="19"/>
  <c r="N37" i="19"/>
  <c r="N35" i="19"/>
  <c r="M7" i="19"/>
  <c r="P18" i="19"/>
  <c r="P25" i="19"/>
  <c r="P12" i="19"/>
  <c r="P14" i="19"/>
  <c r="P11" i="19"/>
  <c r="P16" i="19"/>
  <c r="P15" i="19"/>
  <c r="Z7" i="19"/>
  <c r="T7" i="19"/>
  <c r="P7" i="19"/>
  <c r="K143" i="44"/>
  <c r="J121" i="14"/>
  <c r="I121" i="14"/>
  <c r="J79" i="14"/>
  <c r="I79" i="14"/>
  <c r="K123" i="3"/>
  <c r="J123" i="3"/>
  <c r="N16" i="45"/>
  <c r="M16" i="45"/>
  <c r="L16" i="45"/>
  <c r="K139" i="45"/>
  <c r="T11" i="39"/>
  <c r="S11" i="39"/>
  <c r="R11" i="39"/>
  <c r="Q11" i="39"/>
  <c r="P11" i="39"/>
  <c r="O11" i="39"/>
  <c r="M11" i="39"/>
  <c r="L11" i="39"/>
  <c r="K11" i="39"/>
  <c r="R9" i="19"/>
  <c r="K144" i="44"/>
  <c r="K144" i="45"/>
  <c r="J65" i="14"/>
  <c r="I65" i="14"/>
  <c r="J37" i="14"/>
  <c r="I37" i="14"/>
  <c r="T16" i="44"/>
  <c r="S16" i="44"/>
  <c r="R16" i="44"/>
  <c r="Q16" i="44"/>
  <c r="P16" i="44"/>
  <c r="I146" i="45"/>
  <c r="H146" i="45"/>
  <c r="K146" i="45" s="1"/>
  <c r="G146" i="45"/>
  <c r="K43" i="2"/>
  <c r="J43" i="2"/>
  <c r="K117" i="3"/>
  <c r="J117" i="3"/>
  <c r="K141" i="45"/>
  <c r="R28" i="19"/>
  <c r="R19" i="19"/>
  <c r="R10" i="19"/>
  <c r="K140" i="44"/>
  <c r="T16" i="45"/>
  <c r="S16" i="45"/>
  <c r="R16" i="45"/>
  <c r="Q16" i="45"/>
  <c r="P16" i="45"/>
  <c r="J16" i="44"/>
  <c r="I16" i="44"/>
  <c r="H16" i="44"/>
  <c r="J163" i="14"/>
  <c r="I163" i="14"/>
  <c r="K121" i="3"/>
  <c r="J121" i="3"/>
  <c r="O146" i="43"/>
  <c r="N146" i="43"/>
  <c r="M146" i="43"/>
  <c r="L146" i="43"/>
  <c r="K194" i="3"/>
  <c r="J194" i="3"/>
  <c r="K145" i="44"/>
  <c r="R11" i="19"/>
  <c r="J149" i="14"/>
  <c r="I149" i="14"/>
  <c r="J107" i="14"/>
  <c r="I107" i="14"/>
  <c r="K188" i="3"/>
  <c r="J188" i="3"/>
  <c r="M146" i="44"/>
  <c r="L146" i="44"/>
  <c r="N146" i="44"/>
  <c r="O146" i="44"/>
  <c r="J16" i="45"/>
  <c r="I16" i="45"/>
  <c r="H16" i="45"/>
  <c r="K138" i="44"/>
  <c r="K115" i="3"/>
  <c r="J115" i="3"/>
  <c r="N129" i="39"/>
  <c r="M129" i="39"/>
  <c r="L129" i="39"/>
  <c r="O129" i="39"/>
  <c r="K129" i="39"/>
  <c r="J93" i="14"/>
  <c r="I93" i="14"/>
  <c r="J51" i="14"/>
  <c r="I51" i="14"/>
  <c r="K196" i="3"/>
  <c r="J196" i="3"/>
  <c r="I146" i="44"/>
  <c r="H146" i="44"/>
  <c r="K146" i="44" s="1"/>
  <c r="G146" i="44"/>
  <c r="K137" i="44"/>
  <c r="N16" i="44"/>
  <c r="M16" i="44"/>
  <c r="L16" i="44"/>
  <c r="K141" i="44"/>
  <c r="J23" i="14"/>
  <c r="I23" i="14"/>
  <c r="K186" i="3"/>
  <c r="J186" i="3"/>
  <c r="I11" i="39"/>
  <c r="H11" i="39"/>
  <c r="G11" i="39"/>
  <c r="K119" i="3"/>
  <c r="J119" i="3"/>
  <c r="J113" i="3"/>
  <c r="K113" i="3"/>
  <c r="J135" i="14"/>
  <c r="I135" i="14"/>
  <c r="K192" i="3"/>
  <c r="J192" i="3"/>
  <c r="K143" i="45"/>
  <c r="K190" i="3"/>
  <c r="J190" i="3"/>
  <c r="K18" i="2"/>
  <c r="J18" i="2"/>
  <c r="G205" i="51" l="1"/>
  <c r="G51" i="51"/>
  <c r="G29" i="51"/>
  <c r="G253" i="51"/>
  <c r="G183" i="51"/>
  <c r="G117" i="51"/>
  <c r="H8" i="51"/>
  <c r="G73" i="51"/>
  <c r="G161" i="51"/>
  <c r="E7" i="51"/>
  <c r="G227" i="51"/>
  <c r="G139" i="51"/>
  <c r="G95" i="51"/>
  <c r="J8" i="51"/>
  <c r="C29" i="50"/>
  <c r="D30" i="50" s="1"/>
  <c r="D8" i="50"/>
  <c r="E29" i="50"/>
  <c r="F30" i="50" s="1"/>
  <c r="G249" i="49"/>
  <c r="H250" i="49" s="1"/>
  <c r="G161" i="49"/>
  <c r="H162" i="49" s="1"/>
  <c r="G271" i="49"/>
  <c r="H272" i="49" s="1"/>
  <c r="G183" i="49"/>
  <c r="H184" i="49" s="1"/>
  <c r="G95" i="49"/>
  <c r="H96" i="49" s="1"/>
  <c r="G73" i="49"/>
  <c r="H74" i="49" s="1"/>
  <c r="H8" i="49"/>
  <c r="G205" i="49"/>
  <c r="H206" i="49" s="1"/>
  <c r="G117" i="49"/>
  <c r="H118" i="49" s="1"/>
  <c r="G51" i="49"/>
  <c r="H52" i="49" s="1"/>
  <c r="G29" i="49"/>
  <c r="H30" i="49" s="1"/>
  <c r="G227" i="49"/>
  <c r="H228" i="49" s="1"/>
  <c r="G139" i="49"/>
  <c r="H140" i="49" s="1"/>
  <c r="E7" i="49"/>
  <c r="R52" i="18"/>
  <c r="R30" i="18"/>
  <c r="R53" i="18"/>
  <c r="J30" i="18"/>
  <c r="J97" i="18"/>
  <c r="R126" i="18"/>
  <c r="R74" i="18"/>
  <c r="R12" i="18"/>
  <c r="R60" i="18"/>
  <c r="J126" i="19"/>
  <c r="J17" i="18"/>
  <c r="J44" i="18"/>
  <c r="J68" i="18"/>
  <c r="J117" i="18"/>
  <c r="K90" i="16"/>
  <c r="J88" i="18"/>
  <c r="R109" i="18"/>
  <c r="J155" i="18"/>
  <c r="R152" i="18"/>
  <c r="R31" i="18"/>
  <c r="J45" i="18"/>
  <c r="R121" i="18"/>
  <c r="K28" i="16"/>
  <c r="R127" i="18"/>
  <c r="R26" i="18"/>
  <c r="J102" i="19"/>
  <c r="J88" i="19"/>
  <c r="J45" i="19"/>
  <c r="J122" i="19"/>
  <c r="J58" i="18"/>
  <c r="J154" i="18"/>
  <c r="J101" i="18"/>
  <c r="K70" i="16"/>
  <c r="R94" i="18"/>
  <c r="K154" i="16"/>
  <c r="K33" i="17"/>
  <c r="R9" i="18"/>
  <c r="K25" i="17"/>
  <c r="J158" i="18"/>
  <c r="K76" i="17"/>
  <c r="R111" i="18"/>
  <c r="J56" i="18"/>
  <c r="J85" i="18"/>
  <c r="R140" i="18"/>
  <c r="R88" i="18"/>
  <c r="J56" i="19"/>
  <c r="J24" i="18"/>
  <c r="J112" i="19"/>
  <c r="R29" i="18"/>
  <c r="R101" i="18"/>
  <c r="J145" i="18"/>
  <c r="J10" i="18"/>
  <c r="J129" i="18"/>
  <c r="J83" i="18"/>
  <c r="K10" i="16"/>
  <c r="K127" i="16"/>
  <c r="J130" i="18"/>
  <c r="R55" i="18"/>
  <c r="Y18" i="18"/>
  <c r="J12" i="19"/>
  <c r="J19" i="18"/>
  <c r="J142" i="19"/>
  <c r="J76" i="19"/>
  <c r="J114" i="18"/>
  <c r="J141" i="18"/>
  <c r="J111" i="18"/>
  <c r="R137" i="18"/>
  <c r="J51" i="18"/>
  <c r="K42" i="17"/>
  <c r="K144" i="16"/>
  <c r="K19" i="17"/>
  <c r="J59" i="18"/>
  <c r="K10" i="17"/>
  <c r="K98" i="16"/>
  <c r="J54" i="18"/>
  <c r="R108" i="18"/>
  <c r="J84" i="18"/>
  <c r="J32" i="18"/>
  <c r="R143" i="18"/>
  <c r="R41" i="18"/>
  <c r="W15" i="17"/>
  <c r="J151" i="19"/>
  <c r="J85" i="19"/>
  <c r="R81" i="18"/>
  <c r="J47" i="19"/>
  <c r="J132" i="19"/>
  <c r="J124" i="19"/>
  <c r="R54" i="18"/>
  <c r="J113" i="18"/>
  <c r="J61" i="18"/>
  <c r="J27" i="18"/>
  <c r="K44" i="16"/>
  <c r="J107" i="18"/>
  <c r="K31" i="17"/>
  <c r="J95" i="18"/>
  <c r="R68" i="18"/>
  <c r="R17" i="18"/>
  <c r="R103" i="18"/>
  <c r="K15" i="16"/>
  <c r="J137" i="18"/>
  <c r="R37" i="18"/>
  <c r="J87" i="19"/>
  <c r="R122" i="18"/>
  <c r="R70" i="18"/>
  <c r="G57" i="12"/>
  <c r="J41" i="18"/>
  <c r="K89" i="17"/>
  <c r="J123" i="18"/>
  <c r="R114" i="18"/>
  <c r="K86" i="16"/>
  <c r="K100" i="16"/>
  <c r="J71" i="18"/>
  <c r="K74" i="17"/>
  <c r="J144" i="18"/>
  <c r="R14" i="18"/>
  <c r="R66" i="18"/>
  <c r="R79" i="18"/>
  <c r="R85" i="18"/>
  <c r="J153" i="19"/>
  <c r="R112" i="18"/>
  <c r="R24" i="18"/>
  <c r="J150" i="19"/>
  <c r="J38" i="19"/>
  <c r="Y26" i="18"/>
  <c r="J98" i="18"/>
  <c r="J73" i="18"/>
  <c r="K122" i="16"/>
  <c r="R42" i="18"/>
  <c r="K76" i="16"/>
  <c r="K27" i="17"/>
  <c r="K128" i="16"/>
  <c r="J72" i="18"/>
  <c r="J25" i="18"/>
  <c r="K82" i="16"/>
  <c r="K34" i="16"/>
  <c r="K18" i="17"/>
  <c r="K38" i="17"/>
  <c r="K17" i="17"/>
  <c r="K48" i="16"/>
  <c r="R141" i="18"/>
  <c r="R80" i="18"/>
  <c r="K82" i="17"/>
  <c r="R100" i="18"/>
  <c r="J103" i="19"/>
  <c r="R46" i="18"/>
  <c r="J58" i="19"/>
  <c r="J156" i="19"/>
  <c r="J44" i="19"/>
  <c r="J141" i="19"/>
  <c r="R67" i="18"/>
  <c r="J81" i="19"/>
  <c r="R128" i="18"/>
  <c r="J127" i="18"/>
  <c r="J81" i="18"/>
  <c r="J14" i="18"/>
  <c r="R38" i="18"/>
  <c r="R87" i="18"/>
  <c r="J67" i="18"/>
  <c r="J135" i="18"/>
  <c r="K29" i="16"/>
  <c r="J37" i="18"/>
  <c r="J100" i="18"/>
  <c r="K46" i="17"/>
  <c r="K95" i="16"/>
  <c r="J66" i="18"/>
  <c r="J139" i="18"/>
  <c r="W16" i="17"/>
  <c r="K43" i="17"/>
  <c r="K56" i="17"/>
  <c r="J108" i="19"/>
  <c r="J155" i="19"/>
  <c r="J89" i="19"/>
  <c r="R57" i="18"/>
  <c r="J46" i="19"/>
  <c r="R153" i="18"/>
  <c r="J47" i="18"/>
  <c r="J144" i="19"/>
  <c r="J17" i="19"/>
  <c r="J69" i="19"/>
  <c r="J109" i="18"/>
  <c r="J93" i="18"/>
  <c r="J102" i="18"/>
  <c r="R75" i="18"/>
  <c r="K31" i="16"/>
  <c r="J159" i="18"/>
  <c r="R43" i="18"/>
  <c r="K74" i="16"/>
  <c r="K126" i="17"/>
  <c r="R32" i="18"/>
  <c r="J42" i="18"/>
  <c r="K110" i="16"/>
  <c r="K111" i="17"/>
  <c r="R16" i="18"/>
  <c r="R138" i="18"/>
  <c r="R27" i="18"/>
  <c r="R65" i="18"/>
  <c r="J15" i="18"/>
  <c r="Y154" i="18"/>
  <c r="J158" i="19"/>
  <c r="K27" i="16"/>
  <c r="R142" i="18"/>
  <c r="R125" i="18"/>
  <c r="R86" i="18"/>
  <c r="J112" i="18"/>
  <c r="R159" i="18"/>
  <c r="J60" i="18"/>
  <c r="J116" i="18"/>
  <c r="K131" i="16"/>
  <c r="J38" i="18"/>
  <c r="J96" i="18"/>
  <c r="R82" i="18"/>
  <c r="K59" i="16"/>
  <c r="K54" i="17"/>
  <c r="R150" i="18"/>
  <c r="R98" i="18"/>
  <c r="J90" i="19"/>
  <c r="J40" i="19"/>
  <c r="J84" i="19"/>
  <c r="R158" i="18"/>
  <c r="K138" i="43"/>
  <c r="J156" i="18"/>
  <c r="J153" i="18"/>
  <c r="J80" i="18"/>
  <c r="W19" i="16"/>
  <c r="K66" i="17"/>
  <c r="K97" i="16"/>
  <c r="K87" i="17"/>
  <c r="W20" i="16"/>
  <c r="K155" i="17"/>
  <c r="K55" i="17"/>
  <c r="J136" i="18"/>
  <c r="R131" i="18"/>
  <c r="R56" i="18"/>
  <c r="Y52" i="18"/>
  <c r="K45" i="17"/>
  <c r="K17" i="16"/>
  <c r="R113" i="18"/>
  <c r="K80" i="16"/>
  <c r="J60" i="19"/>
  <c r="J157" i="18"/>
  <c r="J13" i="19"/>
  <c r="J160" i="19"/>
  <c r="J48" i="19"/>
  <c r="R19" i="18"/>
  <c r="J146" i="19"/>
  <c r="J83" i="19"/>
  <c r="J152" i="19"/>
  <c r="Y51" i="18"/>
  <c r="J24" i="19"/>
  <c r="J61" i="19"/>
  <c r="J70" i="18"/>
  <c r="J149" i="18"/>
  <c r="J79" i="18"/>
  <c r="J124" i="18"/>
  <c r="K129" i="16"/>
  <c r="J89" i="18"/>
  <c r="K157" i="16"/>
  <c r="K20" i="16"/>
  <c r="K19" i="16"/>
  <c r="J151" i="18"/>
  <c r="K58" i="16"/>
  <c r="J53" i="18"/>
  <c r="R23" i="18"/>
  <c r="J13" i="18"/>
  <c r="R130" i="18"/>
  <c r="J23" i="18"/>
  <c r="R93" i="18"/>
  <c r="J95" i="19"/>
  <c r="Y41" i="18"/>
  <c r="J28" i="19"/>
  <c r="J65" i="18"/>
  <c r="K41" i="16"/>
  <c r="J128" i="18"/>
  <c r="J46" i="18"/>
  <c r="R102" i="18"/>
  <c r="K84" i="16"/>
  <c r="K138" i="17"/>
  <c r="K43" i="16"/>
  <c r="K30" i="16"/>
  <c r="K20" i="17"/>
  <c r="K113" i="16"/>
  <c r="R59" i="18"/>
  <c r="J108" i="18"/>
  <c r="J11" i="18"/>
  <c r="K24" i="17"/>
  <c r="R39" i="18"/>
  <c r="J94" i="19"/>
  <c r="Y23" i="18"/>
  <c r="J43" i="19"/>
  <c r="J127" i="19"/>
  <c r="J9" i="18"/>
  <c r="J52" i="18"/>
  <c r="J152" i="18"/>
  <c r="R149" i="18"/>
  <c r="J43" i="18"/>
  <c r="K39" i="16"/>
  <c r="J16" i="18"/>
  <c r="J31" i="18"/>
  <c r="K155" i="16"/>
  <c r="K11" i="16"/>
  <c r="J40" i="18"/>
  <c r="R154" i="18"/>
  <c r="K118" i="17"/>
  <c r="J52" i="19"/>
  <c r="R11" i="18"/>
  <c r="J154" i="19"/>
  <c r="J42" i="19"/>
  <c r="J86" i="19"/>
  <c r="J18" i="18"/>
  <c r="R44" i="18"/>
  <c r="J28" i="18"/>
  <c r="J55" i="18"/>
  <c r="J140" i="18"/>
  <c r="K145" i="16"/>
  <c r="K153" i="16"/>
  <c r="J26" i="18"/>
  <c r="J94" i="18"/>
  <c r="R97" i="18"/>
  <c r="K160" i="16"/>
  <c r="R73" i="18"/>
  <c r="R89" i="18"/>
  <c r="R45" i="18"/>
  <c r="J20" i="19"/>
  <c r="R10" i="18"/>
  <c r="J97" i="19"/>
  <c r="J27" i="19"/>
  <c r="T161" i="19"/>
  <c r="T135" i="19"/>
  <c r="T133" i="19"/>
  <c r="T149" i="19"/>
  <c r="T147" i="19"/>
  <c r="T93" i="19"/>
  <c r="T91" i="19"/>
  <c r="T65" i="19"/>
  <c r="T63" i="19"/>
  <c r="T37" i="19"/>
  <c r="T35" i="19"/>
  <c r="T119" i="19"/>
  <c r="T105" i="19"/>
  <c r="T79" i="19"/>
  <c r="T77" i="19"/>
  <c r="T51" i="19"/>
  <c r="T49" i="19"/>
  <c r="T107" i="19"/>
  <c r="T121" i="19"/>
  <c r="T23" i="19"/>
  <c r="S7" i="19"/>
  <c r="T21" i="19"/>
  <c r="T9" i="19"/>
  <c r="U23" i="19"/>
  <c r="Z23" i="19" s="1"/>
  <c r="Z24" i="19"/>
  <c r="Z10" i="19"/>
  <c r="U9" i="19"/>
  <c r="Z13" i="19"/>
  <c r="U21" i="19"/>
  <c r="Z21" i="19" s="1"/>
  <c r="U121" i="19"/>
  <c r="Z121" i="19" s="1"/>
  <c r="Z122" i="19"/>
  <c r="Z108" i="19"/>
  <c r="U107" i="19"/>
  <c r="Z107" i="19" s="1"/>
  <c r="U149" i="19"/>
  <c r="Z149" i="19" s="1"/>
  <c r="Z150" i="19"/>
  <c r="Z41" i="19"/>
  <c r="U49" i="19"/>
  <c r="Z49" i="19" s="1"/>
  <c r="U51" i="19"/>
  <c r="Z52" i="19"/>
  <c r="Z69" i="19"/>
  <c r="U77" i="19"/>
  <c r="Z77" i="19" s="1"/>
  <c r="U79" i="19"/>
  <c r="Z79" i="19" s="1"/>
  <c r="Z80" i="19"/>
  <c r="U105" i="19"/>
  <c r="Z105" i="19" s="1"/>
  <c r="Z97" i="19"/>
  <c r="U119" i="19"/>
  <c r="Z119" i="19" s="1"/>
  <c r="Z111" i="19"/>
  <c r="Z139" i="19"/>
  <c r="U147" i="19"/>
  <c r="Z147" i="19" s="1"/>
  <c r="U35" i="19"/>
  <c r="Z35" i="19" s="1"/>
  <c r="Z27" i="19"/>
  <c r="U37" i="19"/>
  <c r="Z37" i="19" s="1"/>
  <c r="Z38" i="19"/>
  <c r="U63" i="19"/>
  <c r="Z55" i="19"/>
  <c r="U65" i="19"/>
  <c r="Z65" i="19" s="1"/>
  <c r="Z66" i="19"/>
  <c r="U91" i="19"/>
  <c r="Z91" i="19" s="1"/>
  <c r="Z83" i="19"/>
  <c r="U93" i="19"/>
  <c r="Z93" i="19" s="1"/>
  <c r="Z94" i="19"/>
  <c r="Z125" i="19"/>
  <c r="U133" i="19"/>
  <c r="Z133" i="19" s="1"/>
  <c r="Z136" i="19"/>
  <c r="U135" i="19"/>
  <c r="Z135" i="19" s="1"/>
  <c r="Z153" i="19"/>
  <c r="U161" i="19"/>
  <c r="Z161" i="19" s="1"/>
  <c r="N9" i="19"/>
  <c r="P9" i="19" s="1"/>
  <c r="P10" i="19"/>
  <c r="N21" i="19"/>
  <c r="P13" i="19"/>
  <c r="M149" i="19"/>
  <c r="M147" i="19"/>
  <c r="M121" i="19"/>
  <c r="M105" i="19"/>
  <c r="M79" i="19"/>
  <c r="M77" i="19"/>
  <c r="M51" i="19"/>
  <c r="M49" i="19"/>
  <c r="M23" i="19"/>
  <c r="M21" i="19"/>
  <c r="M133" i="19"/>
  <c r="M135" i="19"/>
  <c r="M107" i="19"/>
  <c r="M161" i="19"/>
  <c r="M119" i="19"/>
  <c r="M93" i="19"/>
  <c r="M91" i="19"/>
  <c r="M65" i="19"/>
  <c r="M63" i="19"/>
  <c r="M37" i="19"/>
  <c r="M35" i="19"/>
  <c r="L7" i="19"/>
  <c r="M9" i="19"/>
  <c r="N23" i="19"/>
  <c r="P24" i="19"/>
  <c r="J42" i="2"/>
  <c r="K42" i="2"/>
  <c r="K45" i="2"/>
  <c r="J45" i="2"/>
  <c r="K122" i="3"/>
  <c r="J122" i="3"/>
  <c r="K133" i="3"/>
  <c r="J133" i="3"/>
  <c r="L56" i="12"/>
  <c r="K56" i="12"/>
  <c r="J56" i="12"/>
  <c r="I56" i="12"/>
  <c r="K62" i="13"/>
  <c r="J62" i="13"/>
  <c r="I62" i="13"/>
  <c r="K104" i="13"/>
  <c r="J104" i="13"/>
  <c r="I104" i="13"/>
  <c r="J70" i="2"/>
  <c r="K70" i="2"/>
  <c r="K17" i="2"/>
  <c r="J17" i="2"/>
  <c r="L69" i="2"/>
  <c r="K69" i="2"/>
  <c r="J69" i="2"/>
  <c r="L72" i="2"/>
  <c r="K72" i="2"/>
  <c r="J72" i="2"/>
  <c r="U20" i="13"/>
  <c r="W20" i="13"/>
  <c r="V20" i="13"/>
  <c r="K118" i="13"/>
  <c r="J118" i="13"/>
  <c r="I118" i="13"/>
  <c r="I48" i="13"/>
  <c r="K48" i="13"/>
  <c r="J48" i="13"/>
  <c r="K198" i="3"/>
  <c r="J198" i="3"/>
  <c r="K187" i="3"/>
  <c r="J187" i="3"/>
  <c r="K132" i="13"/>
  <c r="J132" i="13"/>
  <c r="I132" i="13"/>
  <c r="K189" i="3"/>
  <c r="J189" i="3"/>
  <c r="K200" i="3"/>
  <c r="J200" i="3"/>
  <c r="K191" i="3"/>
  <c r="J191" i="3"/>
  <c r="K202" i="3"/>
  <c r="J202" i="3"/>
  <c r="K125" i="3"/>
  <c r="J125" i="3"/>
  <c r="K114" i="3"/>
  <c r="J114" i="3"/>
  <c r="K204" i="3"/>
  <c r="J204" i="3"/>
  <c r="J193" i="3"/>
  <c r="K193" i="3"/>
  <c r="K127" i="3"/>
  <c r="J127" i="3"/>
  <c r="K116" i="3"/>
  <c r="J116" i="3"/>
  <c r="K195" i="3"/>
  <c r="J195" i="3"/>
  <c r="K206" i="3"/>
  <c r="J206" i="3"/>
  <c r="T23" i="14"/>
  <c r="S23" i="14"/>
  <c r="K76" i="13"/>
  <c r="J76" i="13"/>
  <c r="I76" i="13"/>
  <c r="I160" i="13"/>
  <c r="K160" i="13"/>
  <c r="J160" i="13"/>
  <c r="K118" i="3"/>
  <c r="J118" i="3"/>
  <c r="K129" i="3"/>
  <c r="J129" i="3"/>
  <c r="J71" i="2"/>
  <c r="K71" i="2"/>
  <c r="K68" i="2"/>
  <c r="J68" i="2"/>
  <c r="K131" i="3"/>
  <c r="J131" i="3"/>
  <c r="K120" i="3"/>
  <c r="J120" i="3"/>
  <c r="K93" i="16"/>
  <c r="J93" i="16"/>
  <c r="I93" i="16"/>
  <c r="J21" i="17"/>
  <c r="I21" i="17"/>
  <c r="K21" i="17"/>
  <c r="Y64" i="18"/>
  <c r="X64" i="18"/>
  <c r="J146" i="18"/>
  <c r="I146" i="18"/>
  <c r="J20" i="18"/>
  <c r="I20" i="18"/>
  <c r="R134" i="18"/>
  <c r="Q134" i="18"/>
  <c r="R50" i="18"/>
  <c r="Q50" i="18"/>
  <c r="R132" i="18"/>
  <c r="Q132" i="18"/>
  <c r="K34" i="13"/>
  <c r="J34" i="13"/>
  <c r="I34" i="13"/>
  <c r="L119" i="15"/>
  <c r="K119" i="15"/>
  <c r="J119" i="15"/>
  <c r="I119" i="15"/>
  <c r="M119" i="15"/>
  <c r="M35" i="15"/>
  <c r="L35" i="15"/>
  <c r="K35" i="15"/>
  <c r="J35" i="15"/>
  <c r="I35" i="15"/>
  <c r="K37" i="16"/>
  <c r="J37" i="16"/>
  <c r="I37" i="16"/>
  <c r="K77" i="17"/>
  <c r="J77" i="17"/>
  <c r="I77" i="17"/>
  <c r="Y146" i="18"/>
  <c r="X146" i="18"/>
  <c r="J120" i="18"/>
  <c r="I120" i="18"/>
  <c r="I118" i="18"/>
  <c r="J118" i="18"/>
  <c r="J90" i="18"/>
  <c r="I90" i="18"/>
  <c r="R106" i="18"/>
  <c r="Q106" i="18"/>
  <c r="I77" i="15"/>
  <c r="M77" i="15"/>
  <c r="K77" i="15"/>
  <c r="J77" i="15"/>
  <c r="L77" i="15"/>
  <c r="I133" i="17"/>
  <c r="K133" i="17"/>
  <c r="J133" i="17"/>
  <c r="K107" i="16"/>
  <c r="J107" i="16"/>
  <c r="I107" i="16"/>
  <c r="Y120" i="18"/>
  <c r="X120" i="18"/>
  <c r="Y62" i="18"/>
  <c r="X62" i="18"/>
  <c r="J92" i="18"/>
  <c r="I92" i="18"/>
  <c r="J64" i="18"/>
  <c r="I64" i="18"/>
  <c r="Y20" i="18"/>
  <c r="X20" i="18"/>
  <c r="J133" i="16"/>
  <c r="I133" i="16"/>
  <c r="K133" i="16"/>
  <c r="K51" i="16"/>
  <c r="J51" i="16"/>
  <c r="I51" i="16"/>
  <c r="K105" i="17"/>
  <c r="J105" i="17"/>
  <c r="I105" i="17"/>
  <c r="J107" i="17"/>
  <c r="I107" i="17"/>
  <c r="K107" i="17"/>
  <c r="W21" i="16"/>
  <c r="V21" i="16"/>
  <c r="U21" i="16"/>
  <c r="Y148" i="18"/>
  <c r="X148" i="18"/>
  <c r="J148" i="18"/>
  <c r="I148" i="18"/>
  <c r="R104" i="18"/>
  <c r="Q104" i="18"/>
  <c r="I54" i="12"/>
  <c r="L54" i="12"/>
  <c r="K54" i="12"/>
  <c r="J54" i="12"/>
  <c r="M49" i="15"/>
  <c r="L49" i="15"/>
  <c r="K49" i="15"/>
  <c r="J49" i="15"/>
  <c r="I49" i="15"/>
  <c r="K79" i="17"/>
  <c r="J79" i="17"/>
  <c r="I79" i="17"/>
  <c r="K161" i="17"/>
  <c r="J161" i="17"/>
  <c r="I161" i="17"/>
  <c r="K65" i="16"/>
  <c r="J65" i="16"/>
  <c r="I65" i="16"/>
  <c r="Y118" i="18"/>
  <c r="X118" i="18"/>
  <c r="Q48" i="18"/>
  <c r="R48" i="18"/>
  <c r="X36" i="18"/>
  <c r="Y36" i="18"/>
  <c r="L55" i="12"/>
  <c r="K55" i="12"/>
  <c r="J55" i="12"/>
  <c r="I55" i="12"/>
  <c r="W9" i="16"/>
  <c r="V9" i="16"/>
  <c r="U9" i="16"/>
  <c r="W12" i="16"/>
  <c r="W16" i="16"/>
  <c r="J119" i="16"/>
  <c r="K119" i="16"/>
  <c r="I119" i="16"/>
  <c r="K49" i="17"/>
  <c r="J49" i="17"/>
  <c r="I49" i="17"/>
  <c r="K135" i="17"/>
  <c r="J135" i="17"/>
  <c r="I135" i="17"/>
  <c r="K23" i="16"/>
  <c r="J23" i="16"/>
  <c r="I23" i="16"/>
  <c r="K149" i="16"/>
  <c r="J149" i="16"/>
  <c r="I149" i="16"/>
  <c r="J8" i="18"/>
  <c r="I8" i="18"/>
  <c r="J33" i="18"/>
  <c r="X92" i="18"/>
  <c r="Y92" i="18"/>
  <c r="U9" i="17"/>
  <c r="W9" i="17"/>
  <c r="V9" i="17"/>
  <c r="W10" i="17"/>
  <c r="W19" i="17"/>
  <c r="W20" i="17"/>
  <c r="W12" i="17"/>
  <c r="W17" i="17"/>
  <c r="W11" i="17"/>
  <c r="W18" i="17"/>
  <c r="W21" i="17"/>
  <c r="V21" i="17"/>
  <c r="U21" i="17"/>
  <c r="M133" i="15"/>
  <c r="L133" i="15"/>
  <c r="K133" i="15"/>
  <c r="J133" i="15"/>
  <c r="I133" i="15"/>
  <c r="K63" i="16"/>
  <c r="J63" i="16"/>
  <c r="I63" i="16"/>
  <c r="K21" i="16"/>
  <c r="J21" i="16"/>
  <c r="I21" i="16"/>
  <c r="K51" i="17"/>
  <c r="J51" i="17"/>
  <c r="I51" i="17"/>
  <c r="R118" i="18"/>
  <c r="Q118" i="18"/>
  <c r="J90" i="13"/>
  <c r="I90" i="13"/>
  <c r="K90" i="13"/>
  <c r="K147" i="16"/>
  <c r="J147" i="16"/>
  <c r="I147" i="16"/>
  <c r="J77" i="16"/>
  <c r="I77" i="16"/>
  <c r="K77" i="16"/>
  <c r="K149" i="17"/>
  <c r="J149" i="17"/>
  <c r="I149" i="17"/>
  <c r="J91" i="15"/>
  <c r="I91" i="15"/>
  <c r="M91" i="15"/>
  <c r="L91" i="15"/>
  <c r="K91" i="15"/>
  <c r="K121" i="16"/>
  <c r="J121" i="16"/>
  <c r="I121" i="16"/>
  <c r="K147" i="17"/>
  <c r="J147" i="17"/>
  <c r="I147" i="17"/>
  <c r="K91" i="16"/>
  <c r="J91" i="16"/>
  <c r="I91" i="16"/>
  <c r="Y132" i="18"/>
  <c r="X132" i="18"/>
  <c r="J78" i="18"/>
  <c r="I78" i="18"/>
  <c r="J160" i="18"/>
  <c r="I160" i="18"/>
  <c r="J76" i="18"/>
  <c r="I76" i="18"/>
  <c r="M147" i="15"/>
  <c r="L147" i="15"/>
  <c r="K147" i="15"/>
  <c r="J147" i="15"/>
  <c r="I147" i="15"/>
  <c r="K121" i="17"/>
  <c r="J121" i="17"/>
  <c r="I121" i="17"/>
  <c r="K91" i="17"/>
  <c r="I91" i="17"/>
  <c r="J91" i="17"/>
  <c r="K49" i="16"/>
  <c r="J49" i="16"/>
  <c r="I49" i="16"/>
  <c r="Y104" i="18"/>
  <c r="X104" i="18"/>
  <c r="Y106" i="18"/>
  <c r="X106" i="18"/>
  <c r="J134" i="18"/>
  <c r="I134" i="18"/>
  <c r="J132" i="18"/>
  <c r="I132" i="18"/>
  <c r="R148" i="18"/>
  <c r="Q148" i="18"/>
  <c r="M63" i="15"/>
  <c r="L63" i="15"/>
  <c r="I63" i="15"/>
  <c r="J63" i="15"/>
  <c r="K63" i="15"/>
  <c r="I65" i="17"/>
  <c r="J65" i="17"/>
  <c r="K65" i="17"/>
  <c r="K105" i="16"/>
  <c r="J105" i="16"/>
  <c r="I105" i="16"/>
  <c r="Y78" i="18"/>
  <c r="X78" i="18"/>
  <c r="J106" i="18"/>
  <c r="I106" i="18"/>
  <c r="J36" i="18"/>
  <c r="I36" i="18"/>
  <c r="K20" i="13"/>
  <c r="J20" i="13"/>
  <c r="I20" i="13"/>
  <c r="M21" i="15"/>
  <c r="L21" i="15"/>
  <c r="K21" i="15"/>
  <c r="J21" i="15"/>
  <c r="I21" i="15"/>
  <c r="K35" i="17"/>
  <c r="J35" i="17"/>
  <c r="I35" i="17"/>
  <c r="Y160" i="18"/>
  <c r="X160" i="18"/>
  <c r="Y76" i="18"/>
  <c r="X76" i="18"/>
  <c r="K146" i="13"/>
  <c r="J146" i="13"/>
  <c r="I146" i="13"/>
  <c r="K105" i="15"/>
  <c r="J105" i="15"/>
  <c r="I105" i="15"/>
  <c r="M105" i="15"/>
  <c r="L105" i="15"/>
  <c r="Y21" i="15"/>
  <c r="X21" i="15"/>
  <c r="W21" i="15"/>
  <c r="K161" i="16"/>
  <c r="J161" i="16"/>
  <c r="I161" i="16"/>
  <c r="J34" i="18"/>
  <c r="I34" i="18"/>
  <c r="Y134" i="18"/>
  <c r="X134" i="18"/>
  <c r="R8" i="18"/>
  <c r="Q8" i="18"/>
  <c r="R33" i="18"/>
  <c r="R15" i="18"/>
  <c r="R25" i="18"/>
  <c r="R13" i="18"/>
  <c r="I50" i="18"/>
  <c r="J50" i="18"/>
  <c r="L53" i="12"/>
  <c r="K53" i="12"/>
  <c r="J53" i="12"/>
  <c r="H57" i="12"/>
  <c r="I53" i="12"/>
  <c r="K135" i="16"/>
  <c r="J135" i="16"/>
  <c r="I135" i="16"/>
  <c r="K63" i="17"/>
  <c r="J63" i="17"/>
  <c r="I63" i="17"/>
  <c r="K9" i="16"/>
  <c r="J9" i="16"/>
  <c r="I9" i="16"/>
  <c r="K140" i="16"/>
  <c r="M161" i="15"/>
  <c r="L161" i="15"/>
  <c r="K161" i="15"/>
  <c r="J161" i="15"/>
  <c r="I161" i="15"/>
  <c r="K119" i="17"/>
  <c r="J119" i="17"/>
  <c r="I119" i="17"/>
  <c r="K37" i="17"/>
  <c r="J37" i="17"/>
  <c r="I37" i="17"/>
  <c r="K9" i="17"/>
  <c r="J9" i="17"/>
  <c r="I9" i="17"/>
  <c r="K15" i="17"/>
  <c r="K93" i="17"/>
  <c r="J93" i="17"/>
  <c r="I93" i="17"/>
  <c r="Y90" i="18"/>
  <c r="X90" i="18"/>
  <c r="J62" i="18"/>
  <c r="I62" i="18"/>
  <c r="R160" i="18"/>
  <c r="Q160" i="18"/>
  <c r="R76" i="18"/>
  <c r="Q76" i="18"/>
  <c r="X79" i="19"/>
  <c r="X63" i="19"/>
  <c r="J49" i="19"/>
  <c r="I49" i="19"/>
  <c r="H49" i="19"/>
  <c r="R133" i="19"/>
  <c r="P133" i="19"/>
  <c r="R49" i="19"/>
  <c r="P49" i="19"/>
  <c r="I120" i="21"/>
  <c r="H120" i="21"/>
  <c r="X93" i="19"/>
  <c r="J79" i="19"/>
  <c r="I79" i="19"/>
  <c r="H79" i="19"/>
  <c r="R147" i="19"/>
  <c r="P147" i="19"/>
  <c r="R135" i="19"/>
  <c r="P135" i="19"/>
  <c r="R79" i="19"/>
  <c r="P79" i="19"/>
  <c r="X23" i="19"/>
  <c r="X35" i="19"/>
  <c r="I22" i="21"/>
  <c r="H22" i="21"/>
  <c r="R146" i="18"/>
  <c r="Q146" i="18"/>
  <c r="J135" i="19"/>
  <c r="I135" i="19"/>
  <c r="H135" i="19"/>
  <c r="X9" i="19"/>
  <c r="X21" i="19"/>
  <c r="R63" i="19"/>
  <c r="P63" i="19"/>
  <c r="L63" i="22"/>
  <c r="K63" i="22"/>
  <c r="J63" i="22"/>
  <c r="J104" i="18"/>
  <c r="I104" i="18"/>
  <c r="R22" i="18"/>
  <c r="Q22" i="18"/>
  <c r="R120" i="18"/>
  <c r="Q120" i="18"/>
  <c r="R21" i="19"/>
  <c r="P21" i="19"/>
  <c r="R107" i="19"/>
  <c r="P107" i="19"/>
  <c r="R93" i="19"/>
  <c r="P93" i="19"/>
  <c r="I78" i="21"/>
  <c r="H78" i="21"/>
  <c r="X161" i="19"/>
  <c r="X77" i="19"/>
  <c r="J147" i="19"/>
  <c r="I147" i="19"/>
  <c r="H147" i="19"/>
  <c r="J119" i="19"/>
  <c r="I119" i="19"/>
  <c r="H119" i="19"/>
  <c r="J65" i="19"/>
  <c r="I65" i="19"/>
  <c r="H65" i="19"/>
  <c r="R22" i="21"/>
  <c r="Q22" i="21"/>
  <c r="J161" i="22"/>
  <c r="L161" i="22"/>
  <c r="K161" i="22"/>
  <c r="R90" i="18"/>
  <c r="Q90" i="18"/>
  <c r="J48" i="18"/>
  <c r="I48" i="18"/>
  <c r="Y8" i="18"/>
  <c r="X8" i="18"/>
  <c r="Y33" i="18"/>
  <c r="J133" i="19"/>
  <c r="I133" i="19"/>
  <c r="H133" i="19"/>
  <c r="I23" i="17"/>
  <c r="K23" i="17"/>
  <c r="J23" i="17"/>
  <c r="R64" i="18"/>
  <c r="Q64" i="18"/>
  <c r="X107" i="19"/>
  <c r="X37" i="19"/>
  <c r="R91" i="19"/>
  <c r="P91" i="19"/>
  <c r="L105" i="22"/>
  <c r="K105" i="22"/>
  <c r="J105" i="22"/>
  <c r="K79" i="16"/>
  <c r="J79" i="16"/>
  <c r="I79" i="16"/>
  <c r="R78" i="18"/>
  <c r="Q78" i="18"/>
  <c r="J22" i="18"/>
  <c r="I22" i="18"/>
  <c r="X149" i="19"/>
  <c r="X121" i="19"/>
  <c r="J107" i="19"/>
  <c r="I107" i="19"/>
  <c r="H107" i="19"/>
  <c r="J63" i="19"/>
  <c r="I63" i="19"/>
  <c r="H63" i="19"/>
  <c r="R121" i="19"/>
  <c r="P121" i="19"/>
  <c r="X21" i="22"/>
  <c r="W21" i="22"/>
  <c r="V21" i="22"/>
  <c r="L35" i="22"/>
  <c r="K35" i="22"/>
  <c r="J35" i="22"/>
  <c r="L119" i="22"/>
  <c r="K119" i="22"/>
  <c r="J119" i="22"/>
  <c r="L21" i="22"/>
  <c r="K21" i="22"/>
  <c r="J21" i="22"/>
  <c r="R92" i="18"/>
  <c r="Q92" i="18"/>
  <c r="Y48" i="18"/>
  <c r="X48" i="18"/>
  <c r="J21" i="19"/>
  <c r="I21" i="19"/>
  <c r="H21" i="19"/>
  <c r="X147" i="19"/>
  <c r="X105" i="19"/>
  <c r="J93" i="19"/>
  <c r="I93" i="19"/>
  <c r="H93" i="19"/>
  <c r="J9" i="19"/>
  <c r="I9" i="19"/>
  <c r="H9" i="19"/>
  <c r="J25" i="19"/>
  <c r="J19" i="19"/>
  <c r="J18" i="19"/>
  <c r="R37" i="19"/>
  <c r="P37" i="19"/>
  <c r="H36" i="21"/>
  <c r="I36" i="21"/>
  <c r="R36" i="18"/>
  <c r="Q36" i="18"/>
  <c r="J105" i="19"/>
  <c r="I105" i="19"/>
  <c r="H105" i="19"/>
  <c r="J35" i="19"/>
  <c r="I35" i="19"/>
  <c r="H35" i="19"/>
  <c r="R105" i="19"/>
  <c r="P105" i="19"/>
  <c r="I92" i="21"/>
  <c r="H92" i="21"/>
  <c r="I162" i="21"/>
  <c r="H162" i="21"/>
  <c r="I148" i="21"/>
  <c r="H148" i="21"/>
  <c r="L49" i="22"/>
  <c r="K49" i="22"/>
  <c r="J49" i="22"/>
  <c r="X135" i="19"/>
  <c r="X119" i="19"/>
  <c r="X51" i="19"/>
  <c r="J161" i="19"/>
  <c r="I161" i="19"/>
  <c r="H161" i="19"/>
  <c r="L91" i="22"/>
  <c r="K91" i="22"/>
  <c r="J91" i="22"/>
  <c r="R34" i="18"/>
  <c r="Q34" i="18"/>
  <c r="Y22" i="18"/>
  <c r="X22" i="18"/>
  <c r="R20" i="18"/>
  <c r="Q20" i="18"/>
  <c r="X65" i="19"/>
  <c r="J51" i="19"/>
  <c r="I51" i="19"/>
  <c r="H51" i="19"/>
  <c r="R119" i="19"/>
  <c r="P119" i="19"/>
  <c r="R51" i="19"/>
  <c r="P51" i="19"/>
  <c r="I106" i="21"/>
  <c r="H106" i="21"/>
  <c r="I35" i="16"/>
  <c r="K35" i="16"/>
  <c r="J35" i="16"/>
  <c r="J91" i="19"/>
  <c r="I91" i="19"/>
  <c r="H91" i="19"/>
  <c r="R149" i="19"/>
  <c r="P149" i="19"/>
  <c r="R161" i="19"/>
  <c r="P161" i="19"/>
  <c r="R23" i="19"/>
  <c r="P23" i="19"/>
  <c r="R35" i="19"/>
  <c r="P35" i="19"/>
  <c r="L133" i="22"/>
  <c r="K133" i="22"/>
  <c r="J133" i="22"/>
  <c r="R65" i="19"/>
  <c r="P65" i="19"/>
  <c r="I64" i="21"/>
  <c r="H64" i="21"/>
  <c r="Y50" i="18"/>
  <c r="X50" i="18"/>
  <c r="X133" i="19"/>
  <c r="X49" i="19"/>
  <c r="J149" i="19"/>
  <c r="I149" i="19"/>
  <c r="H149" i="19"/>
  <c r="J37" i="19"/>
  <c r="I37" i="19"/>
  <c r="H37" i="19"/>
  <c r="J23" i="19"/>
  <c r="I23" i="19"/>
  <c r="H23" i="19"/>
  <c r="I50" i="21"/>
  <c r="H50" i="21"/>
  <c r="H134" i="21"/>
  <c r="I134" i="21"/>
  <c r="L147" i="22"/>
  <c r="K147" i="22"/>
  <c r="J147" i="22"/>
  <c r="M146" i="28"/>
  <c r="L146" i="28"/>
  <c r="K146" i="28"/>
  <c r="J146" i="28"/>
  <c r="I146" i="28"/>
  <c r="K62" i="26"/>
  <c r="J62" i="26"/>
  <c r="I62" i="26"/>
  <c r="K118" i="27"/>
  <c r="J118" i="27"/>
  <c r="I118" i="27"/>
  <c r="K62" i="27"/>
  <c r="J62" i="27"/>
  <c r="I62" i="27"/>
  <c r="M62" i="28"/>
  <c r="L62" i="28"/>
  <c r="K62" i="28"/>
  <c r="J62" i="28"/>
  <c r="I62" i="28"/>
  <c r="M132" i="28"/>
  <c r="L132" i="28"/>
  <c r="K132" i="28"/>
  <c r="J132" i="28"/>
  <c r="I132" i="28"/>
  <c r="K48" i="26"/>
  <c r="J48" i="26"/>
  <c r="I48" i="26"/>
  <c r="K34" i="26"/>
  <c r="J34" i="26"/>
  <c r="I34" i="26"/>
  <c r="K20" i="27"/>
  <c r="J20" i="27"/>
  <c r="I20" i="27"/>
  <c r="K20" i="26"/>
  <c r="J20" i="26"/>
  <c r="I20" i="26"/>
  <c r="J121" i="19"/>
  <c r="I121" i="19"/>
  <c r="H121" i="19"/>
  <c r="L77" i="22"/>
  <c r="K77" i="22"/>
  <c r="J77" i="22"/>
  <c r="I104" i="27"/>
  <c r="K104" i="27"/>
  <c r="J104" i="27"/>
  <c r="J160" i="27"/>
  <c r="I160" i="27"/>
  <c r="K160" i="27"/>
  <c r="M160" i="28"/>
  <c r="L160" i="28"/>
  <c r="K160" i="28"/>
  <c r="J160" i="28"/>
  <c r="I160" i="28"/>
  <c r="J77" i="19"/>
  <c r="I77" i="19"/>
  <c r="H77" i="19"/>
  <c r="K48" i="27"/>
  <c r="J48" i="27"/>
  <c r="I48" i="27"/>
  <c r="K34" i="27"/>
  <c r="J34" i="27"/>
  <c r="I34" i="27"/>
  <c r="Y34" i="18"/>
  <c r="X34" i="18"/>
  <c r="K90" i="26"/>
  <c r="J90" i="26"/>
  <c r="I90" i="26"/>
  <c r="K104" i="26"/>
  <c r="J104" i="26"/>
  <c r="I104" i="26"/>
  <c r="R77" i="19"/>
  <c r="P77" i="19"/>
  <c r="I76" i="26"/>
  <c r="J76" i="26"/>
  <c r="K76" i="26"/>
  <c r="K90" i="27"/>
  <c r="J90" i="27"/>
  <c r="I90" i="27"/>
  <c r="R62" i="18"/>
  <c r="Q62" i="18"/>
  <c r="K146" i="26"/>
  <c r="J146" i="26"/>
  <c r="I146" i="26"/>
  <c r="K76" i="27"/>
  <c r="J76" i="27"/>
  <c r="I76" i="27"/>
  <c r="I76" i="28"/>
  <c r="M76" i="28"/>
  <c r="L76" i="28"/>
  <c r="K76" i="28"/>
  <c r="J76" i="28"/>
  <c r="M48" i="28"/>
  <c r="L48" i="28"/>
  <c r="K48" i="28"/>
  <c r="J48" i="28"/>
  <c r="I48" i="28"/>
  <c r="X91" i="19"/>
  <c r="K132" i="26"/>
  <c r="J132" i="26"/>
  <c r="I132" i="26"/>
  <c r="J118" i="26"/>
  <c r="I118" i="26"/>
  <c r="K118" i="26"/>
  <c r="L104" i="28"/>
  <c r="K104" i="28"/>
  <c r="I104" i="28"/>
  <c r="M104" i="28"/>
  <c r="J104" i="28"/>
  <c r="M118" i="28"/>
  <c r="L118" i="28"/>
  <c r="K118" i="28"/>
  <c r="J118" i="28"/>
  <c r="I118" i="28"/>
  <c r="J146" i="27"/>
  <c r="I146" i="27"/>
  <c r="K146" i="27"/>
  <c r="K160" i="26"/>
  <c r="J160" i="26"/>
  <c r="I160" i="26"/>
  <c r="K132" i="27"/>
  <c r="J132" i="27"/>
  <c r="I132" i="27"/>
  <c r="J90" i="28"/>
  <c r="M90" i="28"/>
  <c r="L90" i="28"/>
  <c r="K90" i="28"/>
  <c r="I90" i="28"/>
  <c r="R16" i="43"/>
  <c r="Q16" i="43"/>
  <c r="P16" i="43"/>
  <c r="T16" i="43"/>
  <c r="S16" i="43"/>
  <c r="J16" i="43"/>
  <c r="H16" i="43"/>
  <c r="I16" i="43"/>
  <c r="O146" i="45"/>
  <c r="N146" i="45"/>
  <c r="M146" i="45"/>
  <c r="L146" i="45"/>
  <c r="M34" i="28"/>
  <c r="L34" i="28"/>
  <c r="K34" i="28"/>
  <c r="J34" i="28"/>
  <c r="I34" i="28"/>
  <c r="N16" i="43"/>
  <c r="M16" i="43"/>
  <c r="L16" i="43"/>
  <c r="L20" i="28"/>
  <c r="K20" i="28"/>
  <c r="J20" i="28"/>
  <c r="I20" i="28"/>
  <c r="M20" i="28"/>
  <c r="I129" i="39"/>
  <c r="G129" i="39"/>
  <c r="H129" i="39"/>
  <c r="I146" i="43"/>
  <c r="G146" i="43"/>
  <c r="H146" i="43"/>
  <c r="K146" i="43" s="1"/>
  <c r="E227" i="51" l="1"/>
  <c r="E51" i="51"/>
  <c r="E205" i="51"/>
  <c r="E95" i="51"/>
  <c r="E73" i="51"/>
  <c r="E29" i="51"/>
  <c r="E183" i="51"/>
  <c r="E139" i="51"/>
  <c r="E117" i="51"/>
  <c r="E161" i="51"/>
  <c r="C7" i="51"/>
  <c r="F8" i="51" s="1"/>
  <c r="E253" i="51"/>
  <c r="E73" i="49"/>
  <c r="F74" i="49" s="1"/>
  <c r="E29" i="49"/>
  <c r="F30" i="49" s="1"/>
  <c r="E117" i="49"/>
  <c r="F118" i="49" s="1"/>
  <c r="E271" i="49"/>
  <c r="F272" i="49" s="1"/>
  <c r="E183" i="49"/>
  <c r="F184" i="49" s="1"/>
  <c r="E95" i="49"/>
  <c r="F96" i="49" s="1"/>
  <c r="E51" i="49"/>
  <c r="F52" i="49" s="1"/>
  <c r="E139" i="49"/>
  <c r="F140" i="49" s="1"/>
  <c r="C7" i="49"/>
  <c r="E249" i="49"/>
  <c r="F250" i="49" s="1"/>
  <c r="E161" i="49"/>
  <c r="F162" i="49" s="1"/>
  <c r="F8" i="49"/>
  <c r="E205" i="49"/>
  <c r="F206" i="49" s="1"/>
  <c r="E227" i="49"/>
  <c r="F228" i="49" s="1"/>
  <c r="Z63" i="19"/>
  <c r="Z51" i="19"/>
  <c r="Z9" i="19"/>
  <c r="Z123" i="19"/>
  <c r="Z74" i="19"/>
  <c r="Z25" i="19"/>
  <c r="Z141" i="19"/>
  <c r="Z60" i="19"/>
  <c r="Z32" i="19"/>
  <c r="Z20" i="19"/>
  <c r="Z116" i="19"/>
  <c r="Z70" i="19"/>
  <c r="Z18" i="19"/>
  <c r="Z109" i="19"/>
  <c r="Z56" i="19"/>
  <c r="Z12" i="19"/>
  <c r="Z127" i="19"/>
  <c r="Z160" i="19"/>
  <c r="Z68" i="19"/>
  <c r="Z16" i="19"/>
  <c r="Z103" i="19"/>
  <c r="Z54" i="19"/>
  <c r="Z11" i="19"/>
  <c r="Z124" i="19"/>
  <c r="Z159" i="19"/>
  <c r="Z158" i="19"/>
  <c r="Z61" i="19"/>
  <c r="Z14" i="19"/>
  <c r="Z99" i="19"/>
  <c r="Z47" i="19"/>
  <c r="Z19" i="19"/>
  <c r="Z157" i="19"/>
  <c r="Z156" i="19"/>
  <c r="Z59" i="19"/>
  <c r="Z154" i="19"/>
  <c r="Z95" i="19"/>
  <c r="Z45" i="19"/>
  <c r="Z15" i="19"/>
  <c r="Z29" i="19"/>
  <c r="Z62" i="19"/>
  <c r="Z58" i="19"/>
  <c r="Z155" i="19"/>
  <c r="Z143" i="19"/>
  <c r="Z57" i="19"/>
  <c r="Z115" i="19"/>
  <c r="Z90" i="19"/>
  <c r="Z43" i="19"/>
  <c r="Z26" i="19"/>
  <c r="Z151" i="19"/>
  <c r="Z53" i="19"/>
  <c r="Z88" i="19"/>
  <c r="Z17" i="19"/>
  <c r="Z142" i="19"/>
  <c r="Z96" i="19"/>
  <c r="Z44" i="19"/>
  <c r="Z82" i="19"/>
  <c r="Z130" i="19"/>
  <c r="Z113" i="19"/>
  <c r="Z110" i="19"/>
  <c r="Z39" i="19"/>
  <c r="Z34" i="19"/>
  <c r="Z46" i="19"/>
  <c r="Z100" i="19"/>
  <c r="Z84" i="19"/>
  <c r="Z137" i="19"/>
  <c r="Z89" i="19"/>
  <c r="Z118" i="19"/>
  <c r="Z146" i="19"/>
  <c r="Z101" i="19"/>
  <c r="Z48" i="19"/>
  <c r="Z128" i="19"/>
  <c r="Z86" i="19"/>
  <c r="Z144" i="19"/>
  <c r="Z152" i="19"/>
  <c r="Z104" i="19"/>
  <c r="Z98" i="19"/>
  <c r="Z117" i="19"/>
  <c r="Z140" i="19"/>
  <c r="Z42" i="19"/>
  <c r="Z75" i="19"/>
  <c r="Z76" i="19"/>
  <c r="Z28" i="19"/>
  <c r="Z72" i="19"/>
  <c r="Z138" i="19"/>
  <c r="Z87" i="19"/>
  <c r="Z40" i="19"/>
  <c r="Z126" i="19"/>
  <c r="Z73" i="19"/>
  <c r="Z102" i="19"/>
  <c r="Z131" i="19"/>
  <c r="Z85" i="19"/>
  <c r="Z33" i="19"/>
  <c r="Z145" i="19"/>
  <c r="Z71" i="19"/>
  <c r="Z114" i="19"/>
  <c r="Z129" i="19"/>
  <c r="Z81" i="19"/>
  <c r="Z31" i="19"/>
  <c r="Z132" i="19"/>
  <c r="Z67" i="19"/>
  <c r="Z112" i="19"/>
  <c r="Z30" i="19"/>
  <c r="L57" i="12"/>
  <c r="K57" i="12"/>
  <c r="J57" i="12"/>
  <c r="I57" i="12"/>
  <c r="L149" i="19"/>
  <c r="L147" i="19"/>
  <c r="L121" i="19"/>
  <c r="L161" i="19"/>
  <c r="L135" i="19"/>
  <c r="L105" i="19"/>
  <c r="L79" i="19"/>
  <c r="L77" i="19"/>
  <c r="L51" i="19"/>
  <c r="L49" i="19"/>
  <c r="L23" i="19"/>
  <c r="L133" i="19"/>
  <c r="L107" i="19"/>
  <c r="L119" i="19"/>
  <c r="L93" i="19"/>
  <c r="L91" i="19"/>
  <c r="L65" i="19"/>
  <c r="L63" i="19"/>
  <c r="L37" i="19"/>
  <c r="L9" i="19"/>
  <c r="L35" i="19"/>
  <c r="K7" i="19"/>
  <c r="L21" i="19"/>
  <c r="S149" i="19"/>
  <c r="Y149" i="19" s="1"/>
  <c r="S147" i="19"/>
  <c r="Y147" i="19" s="1"/>
  <c r="S121" i="19"/>
  <c r="Y121" i="19" s="1"/>
  <c r="S119" i="19"/>
  <c r="Y119" i="19" s="1"/>
  <c r="S161" i="19"/>
  <c r="Y161" i="19" s="1"/>
  <c r="S135" i="19"/>
  <c r="Y135" i="19" s="1"/>
  <c r="S133" i="19"/>
  <c r="Y133" i="19" s="1"/>
  <c r="S93" i="19"/>
  <c r="Y93" i="19" s="1"/>
  <c r="S91" i="19"/>
  <c r="Y91" i="19" s="1"/>
  <c r="S65" i="19"/>
  <c r="Y65" i="19" s="1"/>
  <c r="S63" i="19"/>
  <c r="Y63" i="19" s="1"/>
  <c r="S37" i="19"/>
  <c r="Y37" i="19" s="1"/>
  <c r="S105" i="19"/>
  <c r="Y105" i="19" s="1"/>
  <c r="S79" i="19"/>
  <c r="Y79" i="19" s="1"/>
  <c r="S77" i="19"/>
  <c r="Y77" i="19" s="1"/>
  <c r="S51" i="19"/>
  <c r="Y51" i="19" s="1"/>
  <c r="S107" i="19"/>
  <c r="Y107" i="19" s="1"/>
  <c r="S35" i="19"/>
  <c r="Y35" i="19" s="1"/>
  <c r="S49" i="19"/>
  <c r="Y49" i="19" s="1"/>
  <c r="S21" i="19"/>
  <c r="Y21" i="19" s="1"/>
  <c r="S9" i="19"/>
  <c r="Y9" i="19" s="1"/>
  <c r="Y7" i="19"/>
  <c r="C253" i="51" l="1"/>
  <c r="D254" i="51" s="1"/>
  <c r="C139" i="51"/>
  <c r="D140" i="51" s="1"/>
  <c r="C73" i="51"/>
  <c r="D74" i="51" s="1"/>
  <c r="C227" i="51"/>
  <c r="D228" i="51" s="1"/>
  <c r="C161" i="51"/>
  <c r="D162" i="51" s="1"/>
  <c r="C205" i="51"/>
  <c r="D206" i="51" s="1"/>
  <c r="C95" i="51"/>
  <c r="D96" i="51" s="1"/>
  <c r="C51" i="51"/>
  <c r="D52" i="51" s="1"/>
  <c r="C29" i="51"/>
  <c r="D30" i="51" s="1"/>
  <c r="C183" i="51"/>
  <c r="D184" i="51" s="1"/>
  <c r="C117" i="51"/>
  <c r="D118" i="51" s="1"/>
  <c r="D8" i="51"/>
  <c r="C227" i="49"/>
  <c r="D228" i="49" s="1"/>
  <c r="C139" i="49"/>
  <c r="D140" i="49" s="1"/>
  <c r="C249" i="49"/>
  <c r="D250" i="49" s="1"/>
  <c r="C161" i="49"/>
  <c r="D162" i="49" s="1"/>
  <c r="D8" i="49"/>
  <c r="C29" i="49"/>
  <c r="D30" i="49" s="1"/>
  <c r="C73" i="49"/>
  <c r="D74" i="49" s="1"/>
  <c r="C271" i="49"/>
  <c r="D272" i="49" s="1"/>
  <c r="C183" i="49"/>
  <c r="D184" i="49" s="1"/>
  <c r="C95" i="49"/>
  <c r="D96" i="49" s="1"/>
  <c r="C205" i="49"/>
  <c r="D206" i="49" s="1"/>
  <c r="C117" i="49"/>
  <c r="D118" i="49" s="1"/>
  <c r="C51" i="49"/>
  <c r="D52" i="49" s="1"/>
  <c r="S23" i="19"/>
  <c r="Y23" i="19" s="1"/>
  <c r="Y24" i="19"/>
  <c r="K161" i="19"/>
  <c r="Q161" i="19" s="1"/>
  <c r="K135" i="19"/>
  <c r="Q135" i="19" s="1"/>
  <c r="K133" i="19"/>
  <c r="Q133" i="19" s="1"/>
  <c r="K149" i="19"/>
  <c r="Q149" i="19" s="1"/>
  <c r="K147" i="19"/>
  <c r="Q147" i="19" s="1"/>
  <c r="K121" i="19"/>
  <c r="Q121" i="19" s="1"/>
  <c r="K105" i="19"/>
  <c r="Q105" i="19" s="1"/>
  <c r="K79" i="19"/>
  <c r="Q79" i="19" s="1"/>
  <c r="K77" i="19"/>
  <c r="Q77" i="19" s="1"/>
  <c r="K51" i="19"/>
  <c r="Q51" i="19" s="1"/>
  <c r="K49" i="19"/>
  <c r="Q49" i="19" s="1"/>
  <c r="K107" i="19"/>
  <c r="Q107" i="19" s="1"/>
  <c r="K119" i="19"/>
  <c r="Q119" i="19" s="1"/>
  <c r="K93" i="19"/>
  <c r="Q93" i="19" s="1"/>
  <c r="K91" i="19"/>
  <c r="Q91" i="19" s="1"/>
  <c r="K65" i="19"/>
  <c r="Q65" i="19" s="1"/>
  <c r="K63" i="19"/>
  <c r="Q63" i="19" s="1"/>
  <c r="Q15" i="19"/>
  <c r="Q11" i="19"/>
  <c r="Q16" i="19"/>
  <c r="K35" i="19"/>
  <c r="Q35" i="19" s="1"/>
  <c r="Q30" i="19"/>
  <c r="Q18" i="19"/>
  <c r="K37" i="19"/>
  <c r="Q37" i="19" s="1"/>
  <c r="Q25" i="19"/>
  <c r="Q28" i="19"/>
  <c r="Q19" i="19"/>
  <c r="Q26" i="19"/>
  <c r="Q12" i="19"/>
  <c r="Q14" i="19"/>
  <c r="Q7" i="19"/>
  <c r="K21" i="19" l="1"/>
  <c r="Q21" i="19" s="1"/>
  <c r="Q13" i="19"/>
  <c r="K23" i="19"/>
  <c r="Q23" i="19" s="1"/>
  <c r="Q24" i="19"/>
  <c r="K9" i="19"/>
  <c r="Q9" i="19" s="1"/>
  <c r="Q10" i="19"/>
</calcChain>
</file>

<file path=xl/sharedStrings.xml><?xml version="1.0" encoding="utf-8"?>
<sst xmlns="http://schemas.openxmlformats.org/spreadsheetml/2006/main" count="5418" uniqueCount="303">
  <si>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</si>
  <si>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</si>
  <si>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</si>
  <si>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</si>
  <si>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</si>
  <si>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</si>
  <si>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</si>
  <si>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</si>
  <si>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</si>
  <si>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</si>
  <si>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</si>
  <si>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</si>
  <si>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</si>
  <si>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</si>
  <si>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</si>
  <si>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</si>
  <si>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</si>
  <si>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</si>
  <si>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</si>
  <si>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</si>
  <si>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</si>
  <si>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</si>
  <si>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</si>
  <si>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</si>
  <si>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</si>
  <si>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</si>
  <si>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</si>
  <si>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</si>
  <si>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</si>
  <si>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</si>
  <si>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</si>
  <si>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</si>
  <si>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</si>
  <si>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</si>
  <si>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</si>
  <si>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</si>
  <si>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</si>
  <si>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</si>
  <si>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</si>
  <si>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</si>
  <si>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</si>
  <si>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</si>
  <si>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</si>
  <si>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</si>
  <si>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</si>
  <si>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</si>
  <si>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</si>
  <si>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</si>
  <si>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</si>
  <si>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</si>
  <si>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</si>
  <si>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</si>
  <si>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</si>
  <si>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</si>
  <si>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</si>
  <si>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</si>
  <si>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</si>
  <si>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</si>
  <si>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</si>
  <si>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</si>
  <si>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</si>
  <si>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</si>
  <si>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</si>
  <si>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</si>
  <si>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</si>
  <si>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</si>
  <si>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</si>
  <si>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</si>
  <si>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</si>
  <si>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</si>
  <si>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</si>
  <si>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</si>
  <si>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</si>
  <si>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</si>
  <si>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</si>
  <si>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</si>
  <si>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</si>
  <si>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</si>
  <si>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</si>
  <si>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</si>
  <si>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</si>
  <si>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</si>
  <si>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</si>
  <si>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</si>
  <si>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</si>
  <si>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</si>
  <si>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</si>
  <si>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</si>
  <si>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</si>
  <si>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</si>
  <si>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</si>
  <si>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</si>
  <si>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</si>
  <si>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</si>
  <si>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</si>
  <si>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</si>
  <si>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</si>
  <si>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</si>
  <si>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</si>
  <si>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</si>
  <si>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</si>
  <si>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</si>
  <si>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</si>
  <si>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</si>
  <si>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</si>
  <si>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</si>
  <si>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</si>
  <si>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</si>
  <si>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</si>
  <si>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</si>
  <si>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</si>
  <si>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</si>
  <si>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</si>
  <si>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</si>
  <si>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</si>
  <si>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</si>
  <si>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</si>
  <si>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</si>
  <si>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</si>
  <si>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</si>
  <si>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</si>
  <si>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</si>
  <si>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</si>
  <si>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</si>
  <si>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</si>
  <si>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</si>
  <si>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</si>
  <si>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</si>
  <si>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</si>
  <si>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</si>
  <si>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</si>
  <si>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</si>
  <si>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</si>
  <si>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</si>
  <si>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</si>
  <si>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</si>
  <si>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</si>
  <si>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</si>
  <si>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</si>
  <si>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</si>
  <si>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</si>
  <si>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</si>
  <si>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</si>
  <si>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</si>
  <si>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</si>
  <si>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</si>
  <si>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</si>
  <si>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</si>
  <si>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</si>
  <si>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</si>
  <si>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</si>
  <si>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</si>
  <si>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</si>
  <si>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</si>
  <si>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</si>
  <si>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</si>
  <si>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</si>
  <si>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</si>
  <si>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</si>
  <si>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</si>
  <si>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</si>
  <si>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</si>
  <si>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</si>
  <si>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</si>
  <si>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</si>
  <si>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</si>
  <si>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</si>
  <si>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</si>
  <si>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</si>
  <si>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</si>
  <si>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</si>
  <si>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</si>
  <si>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</si>
  <si>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</si>
  <si>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</si>
  <si>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</si>
  <si>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</si>
  <si>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</si>
  <si>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</si>
  <si>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</si>
  <si>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</si>
  <si>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</si>
  <si>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</si>
  <si>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</si>
  <si>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</si>
  <si>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</si>
  <si>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</si>
  <si>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</si>
  <si>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</si>
  <si>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</si>
  <si>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</si>
  <si>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</si>
  <si>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</si>
  <si>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</si>
  <si>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</si>
  <si>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</si>
  <si>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</si>
  <si>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</si>
  <si>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</si>
  <si>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</si>
  <si>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</si>
  <si>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</si>
  <si>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</si>
  <si>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</si>
  <si>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</si>
  <si>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</si>
  <si>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</si>
  <si>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</si>
  <si>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</si>
  <si>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</si>
  <si>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</si>
  <si>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</si>
  <si>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</si>
  <si>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</si>
  <si>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</si>
  <si>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</si>
  <si>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</si>
  <si>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</si>
  <si>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</si>
  <si>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junio 2021</t>
  </si>
  <si>
    <t>junio 2022</t>
  </si>
  <si>
    <t>junio 2023</t>
  </si>
  <si>
    <t>junio 2024</t>
  </si>
  <si>
    <t>junio 2025</t>
  </si>
  <si>
    <t>acumulado a junio 2021</t>
  </si>
  <si>
    <t>acumulado a junio 2022</t>
  </si>
  <si>
    <t>acumulado a junio 2023</t>
  </si>
  <si>
    <t>acumulado a junio 2024</t>
  </si>
  <si>
    <t>acumulado a junio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</si>
  <si>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</si>
  <si>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</si>
  <si>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</si>
  <si>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</si>
  <si>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</si>
  <si>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</si>
  <si>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</si>
  <si>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</si>
  <si>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</si>
  <si>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</si>
  <si>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</si>
  <si>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</si>
  <si>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</si>
  <si>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</si>
  <si>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</si>
  <si>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</si>
  <si>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</si>
  <si>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</si>
  <si>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</si>
  <si>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</si>
  <si>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</si>
  <si>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junio 2020</t>
  </si>
  <si>
    <t>junio 2020</t>
  </si>
  <si>
    <t>Viajeros entrados en los establecimientos alojativos de Granadilla de Abona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</si>
  <si>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</si>
  <si>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</si>
  <si>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</si>
  <si>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</si>
  <si>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</si>
  <si>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</si>
  <si>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</si>
  <si>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</si>
  <si>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</si>
  <si>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junio 2019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</si>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</sst>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8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C19E126D-803B-4776-81BF-37929FE581C3}"/>
    <cellStyle name="Normal 2 6" xfId="3" xr:uid="{374FDCDB-BEC3-4BBC-A601-CF6B54574986}"/>
    <cellStyle name="Porcentaje" xfId="1" builtinId="5"/>
  </cellStyles>
  <dxfs count="0"/>
  <tableStyles count="1" defaultTableStyle="TableStyleMedium2" defaultPivotStyle="PivotStyleLight16">
    <tableStyle name="Invisible" pivot="0" table="0" count="0" xr9:uid="{AD265F30-C6A1-4D3E-B72C-DBC2000D342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7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6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2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2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12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58-4545-A2D5-01935607FC90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8-4545-A2D5-01935607FC90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58-4545-A2D5-01935607FC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8-4545-A2D5-01935607FC90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58-4545-A2D5-01935607FC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58-4545-A2D5-01935607FC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12">
                  <c:v>21785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58-4545-A2D5-01935607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58-4545-A2D5-01935607FC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58-4545-A2D5-01935607FC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58-4545-A2D5-01935607FC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58-4545-A2D5-01935607FC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58-4545-A2D5-01935607FC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58-4545-A2D5-01935607FC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58-4545-A2D5-01935607FC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58-4545-A2D5-01935607FC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58-4545-A2D5-01935607FC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58-4545-A2D5-01935607FC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58-4545-A2D5-01935607FC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58-4545-A2D5-01935607FC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58-4545-A2D5-01935607FC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58-4545-A2D5-01935607FC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58-4545-A2D5-01935607FC90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12">
                  <c:v>-6.2244414790581515E-2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58-4545-A2D5-01935607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D-449E-8A12-47A53BA8DC1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D-449E-8A12-47A53BA8DC1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5D-449E-8A12-47A53BA8DC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5D-449E-8A12-47A53BA8DC1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5D-449E-8A12-47A53BA8DC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5D-449E-8A12-47A53BA8DC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5">
                  <c:v>90</c:v>
                </c:pt>
                <c:pt idx="12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5D-449E-8A12-47A53BA8D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5D-449E-8A12-47A53BA8DC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5D-449E-8A12-47A53BA8DC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5D-449E-8A12-47A53BA8DC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5D-449E-8A12-47A53BA8DC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5D-449E-8A12-47A53BA8DC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5D-449E-8A12-47A53BA8DC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D-449E-8A12-47A53BA8DC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D-449E-8A12-47A53BA8DC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D-449E-8A12-47A53BA8DC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D-449E-8A12-47A53BA8DC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D-449E-8A12-47A53BA8DC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D-449E-8A12-47A53BA8DC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D-449E-8A12-47A53BA8DC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D-449E-8A12-47A53BA8DC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D-449E-8A12-47A53BA8DC1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2">
                  <c:v>-0.18045112781954886</c:v>
                </c:pt>
                <c:pt idx="3">
                  <c:v>-0.43269230769230771</c:v>
                </c:pt>
                <c:pt idx="4">
                  <c:v>2.25</c:v>
                </c:pt>
                <c:pt idx="5">
                  <c:v>5.9230769230769234</c:v>
                </c:pt>
                <c:pt idx="12">
                  <c:v>-2.3636363636363678E-2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5D-449E-8A12-47A53BA8D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8-4EA3-B777-EE339DFC48A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8-4EA3-B777-EE339DFC48A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D8-4EA3-B777-EE339DFC48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D8-4EA3-B777-EE339DFC48A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D8-4EA3-B777-EE339DFC48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D8-4EA3-B777-EE339DFC48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12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D8-4EA3-B777-EE339DFC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D8-4EA3-B777-EE339DFC48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D8-4EA3-B777-EE339DFC48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D8-4EA3-B777-EE339DFC48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D8-4EA3-B777-EE339DFC48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D8-4EA3-B777-EE339DFC48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D8-4EA3-B777-EE339DFC48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D8-4EA3-B777-EE339DFC48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D8-4EA3-B777-EE339DFC48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D8-4EA3-B777-EE339DFC48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D8-4EA3-B777-EE339DFC48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D8-4EA3-B777-EE339DFC48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D8-4EA3-B777-EE339DFC48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D8-4EA3-B777-EE339DFC48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D8-4EA3-B777-EE339DFC48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D8-4EA3-B777-EE339DFC48A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12">
                  <c:v>0.21319796954314718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D8-4EA3-B777-EE339DFC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B4-460B-A996-801F4EA2FF00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4-460B-A996-801F4EA2FF00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B4-460B-A996-801F4EA2FF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B4-460B-A996-801F4EA2FF00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B4-460B-A996-801F4EA2FF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B4-460B-A996-801F4EA2FF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2</c:v>
                </c:pt>
                <c:pt idx="12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B4-460B-A996-801F4EA2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B4-460B-A996-801F4EA2FF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B4-460B-A996-801F4EA2FF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B4-460B-A996-801F4EA2FF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B4-460B-A996-801F4EA2FF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B4-460B-A996-801F4EA2FF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B4-460B-A996-801F4EA2FF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B4-460B-A996-801F4EA2FF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B4-460B-A996-801F4EA2FF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B4-460B-A996-801F4EA2FF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B4-460B-A996-801F4EA2FF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B4-460B-A996-801F4EA2FF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B4-460B-A996-801F4EA2FF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B4-460B-A996-801F4EA2FF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B4-460B-A996-801F4EA2FF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B4-460B-A996-801F4EA2FF00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2">
                  <c:v>0.63157894736842102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12">
                  <c:v>1.1282051282051282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B4-460B-A996-801F4EA2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52-4105-BDED-2CA6803346F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2-4105-BDED-2CA6803346F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52-4105-BDED-2CA6803346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52-4105-BDED-2CA6803346F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2-4105-BDED-2CA6803346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52-4105-BDED-2CA6803346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5">
                  <c:v>84</c:v>
                </c:pt>
                <c:pt idx="12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52-4105-BDED-2CA68033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52-4105-BDED-2CA6803346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52-4105-BDED-2CA6803346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52-4105-BDED-2CA6803346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52-4105-BDED-2CA6803346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52-4105-BDED-2CA6803346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52-4105-BDED-2CA6803346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2-4105-BDED-2CA6803346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2-4105-BDED-2CA6803346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2-4105-BDED-2CA6803346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2-4105-BDED-2CA6803346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2-4105-BDED-2CA6803346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2-4105-BDED-2CA6803346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2-4105-BDED-2CA6803346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52-4105-BDED-2CA6803346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52-4105-BDED-2CA6803346F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2">
                  <c:v>0.9375</c:v>
                </c:pt>
                <c:pt idx="3">
                  <c:v>-0.125</c:v>
                </c:pt>
                <c:pt idx="4">
                  <c:v>0</c:v>
                </c:pt>
                <c:pt idx="5">
                  <c:v>83</c:v>
                </c:pt>
                <c:pt idx="12">
                  <c:v>3.7441860465116283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52-4105-BDED-2CA68033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FC-4973-B6C1-51EE7612012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C-4973-B6C1-51EE7612012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C-4973-B6C1-51EE761201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C-4973-B6C1-51EE7612012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C-4973-B6C1-51EE761201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FC-4973-B6C1-51EE761201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12">
                  <c:v>21785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FC-4973-B6C1-51EE76120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FC-4973-B6C1-51EE761201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FC-4973-B6C1-51EE761201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FC-4973-B6C1-51EE761201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FC-4973-B6C1-51EE761201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FC-4973-B6C1-51EE761201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C-4973-B6C1-51EE761201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C-4973-B6C1-51EE761201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C-4973-B6C1-51EE761201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C-4973-B6C1-51EE761201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C-4973-B6C1-51EE761201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C-4973-B6C1-51EE761201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C-4973-B6C1-51EE761201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C-4973-B6C1-51EE761201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C-4973-B6C1-51EE761201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C-4973-B6C1-51EE7612012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12">
                  <c:v>-6.2244414790581515E-2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FC-4973-B6C1-51EE76120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3D-496E-AE3B-AC47D68AB93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D-496E-AE3B-AC47D68AB93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3D-496E-AE3B-AC47D68AB93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3D-496E-AE3B-AC47D68AB93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3D-496E-AE3B-AC47D68AB9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3D-496E-AE3B-AC47D68AB93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4">
                  <c:v>2603</c:v>
                </c:pt>
                <c:pt idx="5">
                  <c:v>3330</c:v>
                </c:pt>
                <c:pt idx="12">
                  <c:v>21490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3D-496E-AE3B-AC47D68AB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3D-496E-AE3B-AC47D68AB9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3D-496E-AE3B-AC47D68AB9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3D-496E-AE3B-AC47D68AB9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3D-496E-AE3B-AC47D68AB9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3D-496E-AE3B-AC47D68AB9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3D-496E-AE3B-AC47D68AB9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D-496E-AE3B-AC47D68AB9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D-496E-AE3B-AC47D68AB9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D-496E-AE3B-AC47D68AB9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D-496E-AE3B-AC47D68AB9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3D-496E-AE3B-AC47D68AB9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3D-496E-AE3B-AC47D68AB9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3D-496E-AE3B-AC47D68AB9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3D-496E-AE3B-AC47D68AB9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3D-496E-AE3B-AC47D68AB93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2">
                  <c:v>-0.3165082108902334</c:v>
                </c:pt>
                <c:pt idx="3">
                  <c:v>-0.1739811912225705</c:v>
                </c:pt>
                <c:pt idx="4">
                  <c:v>0.42007637752318594</c:v>
                </c:pt>
                <c:pt idx="5">
                  <c:v>0.4146134239592183</c:v>
                </c:pt>
                <c:pt idx="12">
                  <c:v>-6.3126689336472253E-2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3D-496E-AE3B-AC47D68AB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F-45B7-A10F-36CF4867B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F-45B7-A10F-36CF4867B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1-40B7-B68F-C6602A163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41-40B7-B68F-C6602A163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F-4836-BC1A-AA277C2D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F-4836-BC1A-AA277C2D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C-440B-876E-1FC38509CA6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1C-440B-876E-1FC38509CA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1C-440B-876E-1FC38509CA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1C-440B-876E-1FC38509CA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1C-440B-876E-1FC38509CA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1C-440B-876E-1FC38509CA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1C-440B-876E-1FC38509CA6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91C-440B-876E-1FC38509CA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1C-440B-876E-1FC38509CA68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1C-440B-876E-1FC38509CA6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91C-440B-876E-1FC38509CA6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91C-440B-876E-1FC38509CA6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91C-440B-876E-1FC38509CA6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91C-440B-876E-1FC38509CA6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91C-440B-876E-1FC38509CA6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91C-440B-876E-1FC38509CA6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91C-440B-876E-1FC38509CA68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91C-440B-876E-1FC38509C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24-47FB-ACD3-CC32B66E36DF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4-47FB-ACD3-CC32B66E36DF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24-47FB-ACD3-CC32B66E36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4-47FB-ACD3-CC32B66E36DF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24-47FB-ACD3-CC32B66E36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24-47FB-ACD3-CC32B66E36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5">
                  <c:v>908</c:v>
                </c:pt>
                <c:pt idx="12">
                  <c:v>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24-47FB-ACD3-CC32B66E3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24-47FB-ACD3-CC32B66E36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24-47FB-ACD3-CC32B66E36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24-47FB-ACD3-CC32B66E36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24-47FB-ACD3-CC32B66E36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24-47FB-ACD3-CC32B66E36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24-47FB-ACD3-CC32B66E36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24-47FB-ACD3-CC32B66E36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24-47FB-ACD3-CC32B66E36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24-47FB-ACD3-CC32B66E36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24-47FB-ACD3-CC32B66E36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24-47FB-ACD3-CC32B66E36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24-47FB-ACD3-CC32B66E36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24-47FB-ACD3-CC32B66E36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24-47FB-ACD3-CC32B66E36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24-47FB-ACD3-CC32B66E36DF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2">
                  <c:v>-0.67840069534984782</c:v>
                </c:pt>
                <c:pt idx="3">
                  <c:v>-0.42218543046357615</c:v>
                </c:pt>
                <c:pt idx="4">
                  <c:v>-0.1149068322981367</c:v>
                </c:pt>
                <c:pt idx="5">
                  <c:v>0.40557275541795668</c:v>
                </c:pt>
                <c:pt idx="12">
                  <c:v>-0.30542807406235162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24-47FB-ACD3-CC32B66E3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B-45A2-BECB-8327121A224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BB-45A2-BECB-8327121A22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BB-45A2-BECB-8327121A22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BB-45A2-BECB-8327121A22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BB-45A2-BECB-8327121A224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BB-45A2-BECB-8327121A224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BB-45A2-BECB-8327121A224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4BB-45A2-BECB-8327121A22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2377</c:v>
                </c:pt>
                <c:pt idx="1">
                  <c:v>646</c:v>
                </c:pt>
                <c:pt idx="2">
                  <c:v>363</c:v>
                </c:pt>
                <c:pt idx="3">
                  <c:v>283</c:v>
                </c:pt>
                <c:pt idx="4">
                  <c:v>1731</c:v>
                </c:pt>
                <c:pt idx="5">
                  <c:v>1203</c:v>
                </c:pt>
                <c:pt idx="6">
                  <c:v>139</c:v>
                </c:pt>
                <c:pt idx="7">
                  <c:v>70</c:v>
                </c:pt>
                <c:pt idx="8">
                  <c:v>13</c:v>
                </c:pt>
                <c:pt idx="9">
                  <c:v>7</c:v>
                </c:pt>
                <c:pt idx="10">
                  <c:v>0</c:v>
                </c:pt>
                <c:pt idx="11">
                  <c:v>1</c:v>
                </c:pt>
                <c:pt idx="12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BB-45A2-BECB-8327121A224B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-0.22824675324675325</c:v>
                </c:pt>
                <c:pt idx="1">
                  <c:v>-0.55448275862068963</c:v>
                </c:pt>
                <c:pt idx="2">
                  <c:v>-0.66263940520446096</c:v>
                </c:pt>
                <c:pt idx="3">
                  <c:v>-0.24331550802139035</c:v>
                </c:pt>
                <c:pt idx="4">
                  <c:v>6.1963190184049166E-2</c:v>
                </c:pt>
                <c:pt idx="5">
                  <c:v>0.62348178137651833</c:v>
                </c:pt>
                <c:pt idx="6">
                  <c:v>-0.3794642857142857</c:v>
                </c:pt>
                <c:pt idx="7">
                  <c:v>-0.43999999999999995</c:v>
                </c:pt>
                <c:pt idx="8">
                  <c:v>-0.56666666666666665</c:v>
                </c:pt>
                <c:pt idx="9">
                  <c:v>-0.75862068965517238</c:v>
                </c:pt>
                <c:pt idx="10">
                  <c:v>-1</c:v>
                </c:pt>
                <c:pt idx="11">
                  <c:v>-0.8</c:v>
                </c:pt>
                <c:pt idx="12">
                  <c:v>-0.36864406779661019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BB-45A2-BECB-8327121A224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4BB-45A2-BECB-8327121A22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4BB-45A2-BECB-8327121A22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4BB-45A2-BECB-8327121A22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4BB-45A2-BECB-8327121A22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4BB-45A2-BECB-8327121A22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4BB-45A2-BECB-8327121A22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4BB-45A2-BECB-8327121A224B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0.27177114009255365</c:v>
                </c:pt>
                <c:pt idx="2">
                  <c:v>0.15271350441733278</c:v>
                </c:pt>
                <c:pt idx="3">
                  <c:v>0.11905763567522086</c:v>
                </c:pt>
                <c:pt idx="4">
                  <c:v>0.72822885990744635</c:v>
                </c:pt>
                <c:pt idx="5">
                  <c:v>0.50610012620950773</c:v>
                </c:pt>
                <c:pt idx="6">
                  <c:v>5.8477071939419437E-2</c:v>
                </c:pt>
                <c:pt idx="7">
                  <c:v>2.9448885149347917E-2</c:v>
                </c:pt>
                <c:pt idx="8">
                  <c:v>5.4690786705931848E-3</c:v>
                </c:pt>
                <c:pt idx="9">
                  <c:v>2.944888514934792E-3</c:v>
                </c:pt>
                <c:pt idx="10">
                  <c:v>0</c:v>
                </c:pt>
                <c:pt idx="11">
                  <c:v>4.2069835927639884E-4</c:v>
                </c:pt>
                <c:pt idx="12">
                  <c:v>0.12536811106436685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4BB-45A2-BECB-8327121A2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5-4B41-8956-CDDA18B23FC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55-4B41-8956-CDDA18B23FC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55-4B41-8956-CDDA18B23F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55-4B41-8956-CDDA18B23FC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55-4B41-8956-CDDA18B23FC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55-4B41-8956-CDDA18B23FC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55-4B41-8956-CDDA18B23FC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C55-4B41-8956-CDDA18B23F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21785</c:v>
                </c:pt>
                <c:pt idx="1">
                  <c:v>4389</c:v>
                </c:pt>
                <c:pt idx="2">
                  <c:v>17396</c:v>
                </c:pt>
                <c:pt idx="3">
                  <c:v>6111</c:v>
                </c:pt>
                <c:pt idx="4">
                  <c:v>3606</c:v>
                </c:pt>
                <c:pt idx="5">
                  <c:v>1094</c:v>
                </c:pt>
                <c:pt idx="6">
                  <c:v>537</c:v>
                </c:pt>
                <c:pt idx="7">
                  <c:v>478</c:v>
                </c:pt>
                <c:pt idx="8">
                  <c:v>166</c:v>
                </c:pt>
                <c:pt idx="9">
                  <c:v>408</c:v>
                </c:pt>
                <c:pt idx="10">
                  <c:v>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55-4B41-8956-CDDA18B23FC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-6.2244414790581515E-2</c:v>
                </c:pt>
                <c:pt idx="1">
                  <c:v>-0.30542807406235162</c:v>
                </c:pt>
                <c:pt idx="2">
                  <c:v>2.8618732261116442E-2</c:v>
                </c:pt>
                <c:pt idx="3">
                  <c:v>6.5934065934065922E-2</c:v>
                </c:pt>
                <c:pt idx="4">
                  <c:v>3.7399309551208182E-2</c:v>
                </c:pt>
                <c:pt idx="5">
                  <c:v>-0.1141700404858299</c:v>
                </c:pt>
                <c:pt idx="6">
                  <c:v>-2.3636363636363678E-2</c:v>
                </c:pt>
                <c:pt idx="7">
                  <c:v>0.21319796954314718</c:v>
                </c:pt>
                <c:pt idx="8">
                  <c:v>1.1282051282051282</c:v>
                </c:pt>
                <c:pt idx="9">
                  <c:v>3.7441860465116283</c:v>
                </c:pt>
                <c:pt idx="10">
                  <c:v>-6.7910447761194037E-2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55-4B41-8956-CDDA18B23FC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55-4B41-8956-CDDA18B23FC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55-4B41-8956-CDDA18B23FC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55-4B41-8956-CDDA18B23FC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55-4B41-8956-CDDA18B23FC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55-4B41-8956-CDDA18B23FC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55-4B41-8956-CDDA18B23FC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55-4B41-8956-CDDA18B23FC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0.20146890061969244</c:v>
                </c:pt>
                <c:pt idx="2">
                  <c:v>0.79853109938030753</c:v>
                </c:pt>
                <c:pt idx="3">
                  <c:v>0.28051411521689235</c:v>
                </c:pt>
                <c:pt idx="4">
                  <c:v>0.16552673858159284</c:v>
                </c:pt>
                <c:pt idx="5">
                  <c:v>5.0218039935735599E-2</c:v>
                </c:pt>
                <c:pt idx="6">
                  <c:v>2.464998852421391E-2</c:v>
                </c:pt>
                <c:pt idx="7">
                  <c:v>2.1941703006655957E-2</c:v>
                </c:pt>
                <c:pt idx="8">
                  <c:v>7.6199219646545784E-3</c:v>
                </c:pt>
                <c:pt idx="9">
                  <c:v>1.8728482901078723E-2</c:v>
                </c:pt>
                <c:pt idx="10">
                  <c:v>0.22933210924948358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C55-4B41-8956-CDDA18B2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58-4296-B687-A35F948447D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58-4296-B687-A35F948447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58-4296-B687-A35F948447D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8-4296-B687-A35F948447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58-4296-B687-A35F948447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8-4296-B687-A35F948447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58-4296-B687-A35F948447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8-4296-B687-A35F948447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21490</c:v>
                </c:pt>
                <c:pt idx="1">
                  <c:v>4341</c:v>
                </c:pt>
                <c:pt idx="2">
                  <c:v>17149</c:v>
                </c:pt>
                <c:pt idx="3">
                  <c:v>6076</c:v>
                </c:pt>
                <c:pt idx="4">
                  <c:v>3491</c:v>
                </c:pt>
                <c:pt idx="5">
                  <c:v>1091</c:v>
                </c:pt>
                <c:pt idx="6">
                  <c:v>519</c:v>
                </c:pt>
                <c:pt idx="7">
                  <c:v>475</c:v>
                </c:pt>
                <c:pt idx="8">
                  <c:v>164</c:v>
                </c:pt>
                <c:pt idx="9">
                  <c:v>405</c:v>
                </c:pt>
                <c:pt idx="10">
                  <c:v>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8-4296-B687-A35F948447D0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-6.3126689336472253E-2</c:v>
                </c:pt>
                <c:pt idx="1">
                  <c:v>-0.30853775087607516</c:v>
                </c:pt>
                <c:pt idx="2">
                  <c:v>2.9351740696278439E-2</c:v>
                </c:pt>
                <c:pt idx="3">
                  <c:v>7.0095103909827428E-2</c:v>
                </c:pt>
                <c:pt idx="4">
                  <c:v>3.0401416765053035E-2</c:v>
                </c:pt>
                <c:pt idx="5">
                  <c:v>-0.1115635179153095</c:v>
                </c:pt>
                <c:pt idx="6">
                  <c:v>-2.9906542056074792E-2</c:v>
                </c:pt>
                <c:pt idx="7">
                  <c:v>0.21794871794871784</c:v>
                </c:pt>
                <c:pt idx="8">
                  <c:v>1.1025641025641026</c:v>
                </c:pt>
                <c:pt idx="9">
                  <c:v>3.8214285714285712</c:v>
                </c:pt>
                <c:pt idx="10">
                  <c:v>-6.6489865504830492E-2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58-4296-B687-A35F948447D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58-4296-B687-A35F948447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58-4296-B687-A35F948447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58-4296-B687-A35F948447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58-4296-B687-A35F948447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58-4296-B687-A35F948447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58-4296-B687-A35F948447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58-4296-B687-A35F948447D0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0.20200093066542579</c:v>
                </c:pt>
                <c:pt idx="2">
                  <c:v>0.79799906933457421</c:v>
                </c:pt>
                <c:pt idx="3">
                  <c:v>0.28273615635179156</c:v>
                </c:pt>
                <c:pt idx="4">
                  <c:v>0.16244765006979991</c:v>
                </c:pt>
                <c:pt idx="5">
                  <c:v>5.0767798976268035E-2</c:v>
                </c:pt>
                <c:pt idx="6">
                  <c:v>2.4150767798976267E-2</c:v>
                </c:pt>
                <c:pt idx="7">
                  <c:v>2.2103303862261517E-2</c:v>
                </c:pt>
                <c:pt idx="8">
                  <c:v>7.6314564913913452E-3</c:v>
                </c:pt>
                <c:pt idx="9">
                  <c:v>1.8845974872033502E-2</c:v>
                </c:pt>
                <c:pt idx="10">
                  <c:v>0.22931596091205211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C58-4296-B687-A35F948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9A-4F3A-9CCC-08E19926465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9A-4F3A-9CCC-08E1992646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9A-4F3A-9CCC-08E1992646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9A-4F3A-9CCC-08E1992646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9A-4F3A-9CCC-08E1992646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9A-4F3A-9CCC-08E1992646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9A-4F3A-9CCC-08E19926465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9A-4F3A-9CCC-08E1992646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3626</c:v>
                </c:pt>
                <c:pt idx="1">
                  <c:v>932</c:v>
                </c:pt>
                <c:pt idx="2">
                  <c:v>2694</c:v>
                </c:pt>
                <c:pt idx="3">
                  <c:v>1083</c:v>
                </c:pt>
                <c:pt idx="4">
                  <c:v>431</c:v>
                </c:pt>
                <c:pt idx="5">
                  <c:v>208</c:v>
                </c:pt>
                <c:pt idx="6">
                  <c:v>112</c:v>
                </c:pt>
                <c:pt idx="7">
                  <c:v>60</c:v>
                </c:pt>
                <c:pt idx="8">
                  <c:v>2</c:v>
                </c:pt>
                <c:pt idx="9">
                  <c:v>84</c:v>
                </c:pt>
                <c:pt idx="10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9A-4F3A-9CCC-08E19926465A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0.34196891191709855</c:v>
                </c:pt>
                <c:pt idx="1">
                  <c:v>0.37463126843657824</c:v>
                </c:pt>
                <c:pt idx="2">
                  <c:v>0.3310276679841897</c:v>
                </c:pt>
                <c:pt idx="3">
                  <c:v>-0.25155494125777467</c:v>
                </c:pt>
                <c:pt idx="4">
                  <c:v>1.9724137931034482</c:v>
                </c:pt>
                <c:pt idx="5">
                  <c:v>1.9714285714285715</c:v>
                </c:pt>
                <c:pt idx="6">
                  <c:v>7.615384615384615</c:v>
                </c:pt>
                <c:pt idx="7">
                  <c:v>7.5714285714285712</c:v>
                </c:pt>
                <c:pt idx="8">
                  <c:v>0</c:v>
                </c:pt>
                <c:pt idx="9">
                  <c:v>83</c:v>
                </c:pt>
                <c:pt idx="10">
                  <c:v>1.0938416422287389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9A-4F3A-9CCC-08E19926465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9A-4F3A-9CCC-08E19926465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9A-4F3A-9CCC-08E19926465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9A-4F3A-9CCC-08E19926465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9A-4F3A-9CCC-08E19926465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79A-4F3A-9CCC-08E19926465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79A-4F3A-9CCC-08E19926465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79A-4F3A-9CCC-08E19926465A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0.25703254274682846</c:v>
                </c:pt>
                <c:pt idx="2">
                  <c:v>0.74296745725317159</c:v>
                </c:pt>
                <c:pt idx="3">
                  <c:v>0.2986762272476558</c:v>
                </c:pt>
                <c:pt idx="4">
                  <c:v>0.11886376172090458</c:v>
                </c:pt>
                <c:pt idx="5">
                  <c:v>5.7363485934914506E-2</c:v>
                </c:pt>
                <c:pt idx="6">
                  <c:v>3.0888030888030889E-2</c:v>
                </c:pt>
                <c:pt idx="7">
                  <c:v>1.6547159404302261E-2</c:v>
                </c:pt>
                <c:pt idx="8">
                  <c:v>5.5157198014340876E-4</c:v>
                </c:pt>
                <c:pt idx="9">
                  <c:v>2.3166023166023165E-2</c:v>
                </c:pt>
                <c:pt idx="10">
                  <c:v>0.19691119691119691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9A-4F3A-9CCC-08E199264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BD-4FDF-9C83-48ABADAB460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BD-4FDF-9C83-48ABADAB46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BD-4FDF-9C83-48ABADAB46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BD-4FDF-9C83-48ABADAB46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BD-4FDF-9C83-48ABADAB46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BD-4FDF-9C83-48ABADAB460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BD-4FDF-9C83-48ABADAB460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BD-4FDF-9C83-48ABADAB4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24307</c:v>
                </c:pt>
                <c:pt idx="1">
                  <c:v>4608</c:v>
                </c:pt>
                <c:pt idx="2">
                  <c:v>2935</c:v>
                </c:pt>
                <c:pt idx="3">
                  <c:v>1673</c:v>
                </c:pt>
                <c:pt idx="4">
                  <c:v>19699</c:v>
                </c:pt>
                <c:pt idx="5">
                  <c:v>7123</c:v>
                </c:pt>
                <c:pt idx="6">
                  <c:v>4162</c:v>
                </c:pt>
                <c:pt idx="7">
                  <c:v>1139</c:v>
                </c:pt>
                <c:pt idx="8">
                  <c:v>593</c:v>
                </c:pt>
                <c:pt idx="9">
                  <c:v>521</c:v>
                </c:pt>
                <c:pt idx="10">
                  <c:v>174</c:v>
                </c:pt>
                <c:pt idx="11">
                  <c:v>425</c:v>
                </c:pt>
                <c:pt idx="12">
                  <c:v>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BD-4FDF-9C83-48ABADAB4606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-5.3686833294401604E-2</c:v>
                </c:pt>
                <c:pt idx="1">
                  <c:v>-0.29216589861751152</c:v>
                </c:pt>
                <c:pt idx="2">
                  <c:v>-0.32028716998610463</c:v>
                </c:pt>
                <c:pt idx="3">
                  <c:v>-0.2367700729927007</c:v>
                </c:pt>
                <c:pt idx="4">
                  <c:v>2.7273675427617938E-2</c:v>
                </c:pt>
                <c:pt idx="5">
                  <c:v>6.679646547850826E-2</c:v>
                </c:pt>
                <c:pt idx="6">
                  <c:v>3.4294234592445294E-2</c:v>
                </c:pt>
                <c:pt idx="7">
                  <c:v>-0.1115444617784711</c:v>
                </c:pt>
                <c:pt idx="8">
                  <c:v>-7.0532915360501547E-2</c:v>
                </c:pt>
                <c:pt idx="9">
                  <c:v>0.14757709251101314</c:v>
                </c:pt>
                <c:pt idx="10">
                  <c:v>0.87096774193548376</c:v>
                </c:pt>
                <c:pt idx="11">
                  <c:v>3.3814432989690726</c:v>
                </c:pt>
                <c:pt idx="12">
                  <c:v>-5.9042463204195594E-2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BD-4FDF-9C83-48ABADAB46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BD-4FDF-9C83-48ABADAB46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BD-4FDF-9C83-48ABADAB46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BD-4FDF-9C83-48ABADAB46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BD-4FDF-9C83-48ABADAB46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BD-4FDF-9C83-48ABADAB46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BD-4FDF-9C83-48ABADAB46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BD-4FDF-9C83-48ABADAB4606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0.18957501954169581</c:v>
                </c:pt>
                <c:pt idx="2">
                  <c:v>0.12074710988604105</c:v>
                </c:pt>
                <c:pt idx="3">
                  <c:v>6.8827909655654745E-2</c:v>
                </c:pt>
                <c:pt idx="4">
                  <c:v>0.81042498045830424</c:v>
                </c:pt>
                <c:pt idx="5">
                  <c:v>0.29304315629242605</c:v>
                </c:pt>
                <c:pt idx="6">
                  <c:v>0.1712263956884848</c:v>
                </c:pt>
                <c:pt idx="7">
                  <c:v>4.6858929526473858E-2</c:v>
                </c:pt>
                <c:pt idx="8">
                  <c:v>2.4396264450569794E-2</c:v>
                </c:pt>
                <c:pt idx="9">
                  <c:v>2.1434154770230796E-2</c:v>
                </c:pt>
                <c:pt idx="10">
                  <c:v>7.158431727485909E-3</c:v>
                </c:pt>
                <c:pt idx="11">
                  <c:v>1.7484675196445469E-2</c:v>
                </c:pt>
                <c:pt idx="12">
                  <c:v>0.22882297280618752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BD-4FDF-9C83-48ABADAB4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C0-4285-957F-6A3B821330E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0-4285-957F-6A3B821330E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C0-4285-957F-6A3B821330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C0-4285-957F-6A3B821330E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C0-4285-957F-6A3B821330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C0-4285-957F-6A3B821330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12">
                  <c:v>98196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C0-4285-957F-6A3B8213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C0-4285-957F-6A3B821330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C0-4285-957F-6A3B821330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C0-4285-957F-6A3B821330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C0-4285-957F-6A3B821330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C0-4285-957F-6A3B821330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C0-4285-957F-6A3B821330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C0-4285-957F-6A3B821330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C0-4285-957F-6A3B821330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C0-4285-957F-6A3B821330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C0-4285-957F-6A3B821330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C0-4285-957F-6A3B821330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C0-4285-957F-6A3B821330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C0-4285-957F-6A3B821330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C0-4285-957F-6A3B821330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C0-4285-957F-6A3B821330E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12">
                  <c:v>2.8887561688617946E-2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C0-4285-957F-6A3B8213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B7-4663-BF4B-F3DBF467ED34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7-4663-BF4B-F3DBF467ED34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B7-4663-BF4B-F3DBF467ED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B7-4663-BF4B-F3DBF467ED34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B7-4663-BF4B-F3DBF467ED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B7-4663-BF4B-F3DBF467ED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4">
                  <c:v>1280</c:v>
                </c:pt>
                <c:pt idx="5">
                  <c:v>5317</c:v>
                </c:pt>
                <c:pt idx="12">
                  <c:v>13820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B7-4663-BF4B-F3DBF467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B7-4663-BF4B-F3DBF467ED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B7-4663-BF4B-F3DBF467ED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B7-4663-BF4B-F3DBF467ED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B7-4663-BF4B-F3DBF467ED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B7-4663-BF4B-F3DBF467ED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B7-4663-BF4B-F3DBF467ED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B7-4663-BF4B-F3DBF467ED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7-4663-BF4B-F3DBF467ED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7-4663-BF4B-F3DBF467ED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7-4663-BF4B-F3DBF467ED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7-4663-BF4B-F3DBF467ED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7-4663-BF4B-F3DBF467ED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B7-4663-BF4B-F3DBF467ED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B7-4663-BF4B-F3DBF467ED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B7-4663-BF4B-F3DBF467ED34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2">
                  <c:v>-0.67371037911746434</c:v>
                </c:pt>
                <c:pt idx="3">
                  <c:v>-0.39587242026266412</c:v>
                </c:pt>
                <c:pt idx="4">
                  <c:v>-0.15343915343915349</c:v>
                </c:pt>
                <c:pt idx="5">
                  <c:v>1.8117398202009518</c:v>
                </c:pt>
                <c:pt idx="12">
                  <c:v>-5.1112230940897341E-3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B7-4663-BF4B-F3DBF467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10-4E9C-A357-4CE0B0DA74A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0-4E9C-A357-4CE0B0DA74A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10-4E9C-A357-4CE0B0DA74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10-4E9C-A357-4CE0B0DA74A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10-4E9C-A357-4CE0B0DA74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10-4E9C-A357-4CE0B0DA74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4">
                  <c:v>694</c:v>
                </c:pt>
                <c:pt idx="5">
                  <c:v>753</c:v>
                </c:pt>
                <c:pt idx="12">
                  <c:v>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0-4E9C-A357-4CE0B0DA7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10-4E9C-A357-4CE0B0DA74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10-4E9C-A357-4CE0B0DA74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10-4E9C-A357-4CE0B0DA74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10-4E9C-A357-4CE0B0DA74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10-4E9C-A357-4CE0B0DA74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10-4E9C-A357-4CE0B0DA74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10-4E9C-A357-4CE0B0DA74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10-4E9C-A357-4CE0B0DA74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10-4E9C-A357-4CE0B0DA74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10-4E9C-A357-4CE0B0DA74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10-4E9C-A357-4CE0B0DA74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10-4E9C-A357-4CE0B0DA74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10-4E9C-A357-4CE0B0DA74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10-4E9C-A357-4CE0B0DA74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10-4E9C-A357-4CE0B0DA74A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2">
                  <c:v>-0.55000000000000004</c:v>
                </c:pt>
                <c:pt idx="3">
                  <c:v>-0.29294478527607359</c:v>
                </c:pt>
                <c:pt idx="4">
                  <c:v>0.73067331670822933</c:v>
                </c:pt>
                <c:pt idx="5">
                  <c:v>-0.39663461538461542</c:v>
                </c:pt>
                <c:pt idx="12">
                  <c:v>-0.22415669205658328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10-4E9C-A357-4CE0B0DA7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97-49B0-9267-E9F57FD51BE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7-49B0-9267-E9F57FD51BE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97-49B0-9267-E9F57FD51B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97-49B0-9267-E9F57FD51BE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97-49B0-9267-E9F57FD51B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97-49B0-9267-E9F57FD51B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4">
                  <c:v>586</c:v>
                </c:pt>
                <c:pt idx="5">
                  <c:v>4564</c:v>
                </c:pt>
                <c:pt idx="12">
                  <c:v>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97-49B0-9267-E9F57FD51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97-49B0-9267-E9F57FD51B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97-49B0-9267-E9F57FD51B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97-49B0-9267-E9F57FD51B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97-49B0-9267-E9F57FD51B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97-49B0-9267-E9F57FD51B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97-49B0-9267-E9F57FD51B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97-49B0-9267-E9F57FD51B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97-49B0-9267-E9F57FD51B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97-49B0-9267-E9F57FD51B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97-49B0-9267-E9F57FD51B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97-49B0-9267-E9F57FD51B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97-49B0-9267-E9F57FD51B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97-49B0-9267-E9F57FD51B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97-49B0-9267-E9F57FD51B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97-49B0-9267-E9F57FD51BE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2">
                  <c:v>-0.74597965211683626</c:v>
                </c:pt>
                <c:pt idx="3">
                  <c:v>-0.44121621621621621</c:v>
                </c:pt>
                <c:pt idx="4">
                  <c:v>-0.47254725472547254</c:v>
                </c:pt>
                <c:pt idx="5">
                  <c:v>6.0979782270606533</c:v>
                </c:pt>
                <c:pt idx="12">
                  <c:v>0.18382944489139175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97-49B0-9267-E9F57FD51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2-4C4A-A92A-CFFACA0D992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2-4C4A-A92A-CFFACA0D992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F2-4C4A-A92A-CFFACA0D99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2-4C4A-A92A-CFFACA0D992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2-4C4A-A92A-CFFACA0D99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F2-4C4A-A92A-CFFACA0D992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4">
                  <c:v>8769</c:v>
                </c:pt>
                <c:pt idx="5">
                  <c:v>12166</c:v>
                </c:pt>
                <c:pt idx="12">
                  <c:v>84376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F2-4C4A-A92A-CFFACA0D9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F2-4C4A-A92A-CFFACA0D99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F2-4C4A-A92A-CFFACA0D99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F2-4C4A-A92A-CFFACA0D99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F2-4C4A-A92A-CFFACA0D99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F2-4C4A-A92A-CFFACA0D99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F2-4C4A-A92A-CFFACA0D99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F2-4C4A-A92A-CFFACA0D99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F2-4C4A-A92A-CFFACA0D99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F2-4C4A-A92A-CFFACA0D99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F2-4C4A-A92A-CFFACA0D99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F2-4C4A-A92A-CFFACA0D99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F2-4C4A-A92A-CFFACA0D99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F2-4C4A-A92A-CFFACA0D99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F2-4C4A-A92A-CFFACA0D99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F2-4C4A-A92A-CFFACA0D992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2">
                  <c:v>1.4527238572323187E-2</c:v>
                </c:pt>
                <c:pt idx="3">
                  <c:v>1.3569937369519725E-2</c:v>
                </c:pt>
                <c:pt idx="4">
                  <c:v>0.39080095162569384</c:v>
                </c:pt>
                <c:pt idx="5">
                  <c:v>0.17070823710546579</c:v>
                </c:pt>
                <c:pt idx="12">
                  <c:v>3.4678962083680709E-2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F2-4C4A-A92A-CFFACA0D9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65-4FD7-B13C-3CDEC84BB3F5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5-4FD7-B13C-3CDEC84BB3F5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65-4FD7-B13C-3CDEC84BB3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5-4FD7-B13C-3CDEC84BB3F5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65-4FD7-B13C-3CDEC84BB3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65-4FD7-B13C-3CDEC84BB3F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5">
                  <c:v>249</c:v>
                </c:pt>
                <c:pt idx="12">
                  <c:v>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65-4FD7-B13C-3CDEC84BB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65-4FD7-B13C-3CDEC84BB3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65-4FD7-B13C-3CDEC84BB3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65-4FD7-B13C-3CDEC84BB3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65-4FD7-B13C-3CDEC84BB3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5-4FD7-B13C-3CDEC84BB3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5-4FD7-B13C-3CDEC84BB3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65-4FD7-B13C-3CDEC84BB3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5-4FD7-B13C-3CDEC84BB3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5-4FD7-B13C-3CDEC84BB3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65-4FD7-B13C-3CDEC84BB3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5-4FD7-B13C-3CDEC84BB3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65-4FD7-B13C-3CDEC84BB3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65-4FD7-B13C-3CDEC84BB3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65-4FD7-B13C-3CDEC84BB3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65-4FD7-B13C-3CDEC84BB3F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2">
                  <c:v>-0.66435986159169547</c:v>
                </c:pt>
                <c:pt idx="3">
                  <c:v>-0.3571428571428571</c:v>
                </c:pt>
                <c:pt idx="4">
                  <c:v>1.1869158878504673</c:v>
                </c:pt>
                <c:pt idx="5">
                  <c:v>-0.12014134275618371</c:v>
                </c:pt>
                <c:pt idx="12">
                  <c:v>-0.25613866153105436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65-4FD7-B13C-3CDEC84BB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2-43E0-A17D-F0991AC52EA1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2-43E0-A17D-F0991AC52EA1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22-43E0-A17D-F0991AC52E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22-43E0-A17D-F0991AC52EA1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2-43E0-A17D-F0991AC52E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22-43E0-A17D-F0991AC52E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4">
                  <c:v>4822</c:v>
                </c:pt>
                <c:pt idx="5">
                  <c:v>5749</c:v>
                </c:pt>
                <c:pt idx="12">
                  <c:v>34514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22-43E0-A17D-F0991AC52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22-43E0-A17D-F0991AC52E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22-43E0-A17D-F0991AC52E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22-43E0-A17D-F0991AC52E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22-43E0-A17D-F0991AC52E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22-43E0-A17D-F0991AC52E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22-43E0-A17D-F0991AC52E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22-43E0-A17D-F0991AC52E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22-43E0-A17D-F0991AC52E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22-43E0-A17D-F0991AC52E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22-43E0-A17D-F0991AC52E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22-43E0-A17D-F0991AC52E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22-43E0-A17D-F0991AC52E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22-43E0-A17D-F0991AC52E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22-43E0-A17D-F0991AC52E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22-43E0-A17D-F0991AC52EA1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2">
                  <c:v>0.13352910692693043</c:v>
                </c:pt>
                <c:pt idx="3">
                  <c:v>0.15538964069062056</c:v>
                </c:pt>
                <c:pt idx="4">
                  <c:v>7.6099085025663982E-2</c:v>
                </c:pt>
                <c:pt idx="5">
                  <c:v>-0.28370296536257167</c:v>
                </c:pt>
                <c:pt idx="12">
                  <c:v>1.0718050837530857E-2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22-43E0-A17D-F0991AC52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1-44AB-9D32-5622F55225D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1-44AB-9D32-5622F55225D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1-44AB-9D32-5622F55225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1-44AB-9D32-5622F55225D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D1-44AB-9D32-5622F55225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D1-44AB-9D32-5622F55225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4">
                  <c:v>1121</c:v>
                </c:pt>
                <c:pt idx="5">
                  <c:v>2108</c:v>
                </c:pt>
                <c:pt idx="12">
                  <c:v>19774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D1-44AB-9D32-5622F552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D1-44AB-9D32-5622F55225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D1-44AB-9D32-5622F55225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D1-44AB-9D32-5622F55225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D1-44AB-9D32-5622F55225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D1-44AB-9D32-5622F55225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1-44AB-9D32-5622F55225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1-44AB-9D32-5622F55225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1-44AB-9D32-5622F55225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1-44AB-9D32-5622F55225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1-44AB-9D32-5622F55225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1-44AB-9D32-5622F55225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1-44AB-9D32-5622F55225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1-44AB-9D32-5622F55225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1-44AB-9D32-5622F55225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1-44AB-9D32-5622F55225D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2">
                  <c:v>-9.8064241650712591E-2</c:v>
                </c:pt>
                <c:pt idx="3">
                  <c:v>8.3153680320295909E-3</c:v>
                </c:pt>
                <c:pt idx="4">
                  <c:v>2.0712328767123287</c:v>
                </c:pt>
                <c:pt idx="5">
                  <c:v>1.7483702737940026</c:v>
                </c:pt>
                <c:pt idx="12">
                  <c:v>-1.0854884698114131E-2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D1-44AB-9D32-5622F552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1-4614-B113-4D59C53ACEF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1-4614-B113-4D59C53ACEF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1-4614-B113-4D59C53ACE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1-4614-B113-4D59C53ACEF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91-4614-B113-4D59C53ACE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91-4614-B113-4D59C53ACE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4">
                  <c:v>370</c:v>
                </c:pt>
                <c:pt idx="5">
                  <c:v>398</c:v>
                </c:pt>
                <c:pt idx="12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91-4614-B113-4D59C53A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91-4614-B113-4D59C53ACE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91-4614-B113-4D59C53ACE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91-4614-B113-4D59C53ACE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91-4614-B113-4D59C53ACE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91-4614-B113-4D59C53ACE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91-4614-B113-4D59C53ACE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91-4614-B113-4D59C53ACE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91-4614-B113-4D59C53ACE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91-4614-B113-4D59C53ACE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91-4614-B113-4D59C53ACE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91-4614-B113-4D59C53ACE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91-4614-B113-4D59C53ACE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91-4614-B113-4D59C53ACE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91-4614-B113-4D59C53ACE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91-4614-B113-4D59C53ACEF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2">
                  <c:v>-0.36209335219236205</c:v>
                </c:pt>
                <c:pt idx="3">
                  <c:v>-9.7664543524416114E-2</c:v>
                </c:pt>
                <c:pt idx="4">
                  <c:v>1.8244274809160306</c:v>
                </c:pt>
                <c:pt idx="5">
                  <c:v>0.79279279279279269</c:v>
                </c:pt>
                <c:pt idx="12">
                  <c:v>-2.7817919075144526E-2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91-4614-B113-4D59C53A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4-4492-8642-684AF9D27C73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4-4492-8642-684AF9D27C73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4-4492-8642-684AF9D27C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4-4492-8642-684AF9D27C73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4-4492-8642-684AF9D27C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84-4492-8642-684AF9D27C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4">
                  <c:v>113</c:v>
                </c:pt>
                <c:pt idx="5">
                  <c:v>289</c:v>
                </c:pt>
                <c:pt idx="12">
                  <c:v>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84-4492-8642-684AF9D27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84-4492-8642-684AF9D27C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84-4492-8642-684AF9D27C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84-4492-8642-684AF9D27C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84-4492-8642-684AF9D27C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84-4492-8642-684AF9D27C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4-4492-8642-684AF9D27C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84-4492-8642-684AF9D27C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4-4492-8642-684AF9D27C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4-4492-8642-684AF9D27C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4-4492-8642-684AF9D27C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4-4492-8642-684AF9D27C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4-4492-8642-684AF9D27C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4-4492-8642-684AF9D27C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4-4492-8642-684AF9D27C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4-4492-8642-684AF9D27C7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2">
                  <c:v>-0.4925373134328358</c:v>
                </c:pt>
                <c:pt idx="3">
                  <c:v>8.032128514056236E-2</c:v>
                </c:pt>
                <c:pt idx="4">
                  <c:v>8.4166666666666661</c:v>
                </c:pt>
                <c:pt idx="5">
                  <c:v>14.210526315789474</c:v>
                </c:pt>
                <c:pt idx="12">
                  <c:v>0.11164057181756304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84-4492-8642-684AF9D27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0-4DCF-82DD-B8A8B483C53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0-4DCF-82DD-B8A8B483C53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0-4DCF-82DD-B8A8B483C5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0-4DCF-82DD-B8A8B483C53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E0-4DCF-82DD-B8A8B483C5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E0-4DCF-82DD-B8A8B483C53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4">
                  <c:v>112</c:v>
                </c:pt>
                <c:pt idx="5">
                  <c:v>459</c:v>
                </c:pt>
                <c:pt idx="12">
                  <c:v>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E0-4DCF-82DD-B8A8B483C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E0-4DCF-82DD-B8A8B483C5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E0-4DCF-82DD-B8A8B483C5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E0-4DCF-82DD-B8A8B483C5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E0-4DCF-82DD-B8A8B483C5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E0-4DCF-82DD-B8A8B483C5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E0-4DCF-82DD-B8A8B483C5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0-4DCF-82DD-B8A8B483C5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0-4DCF-82DD-B8A8B483C5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0-4DCF-82DD-B8A8B483C5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0-4DCF-82DD-B8A8B483C5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0-4DCF-82DD-B8A8B483C5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0-4DCF-82DD-B8A8B483C5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0-4DCF-82DD-B8A8B483C5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0-4DCF-82DD-B8A8B483C5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0-4DCF-82DD-B8A8B483C53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2">
                  <c:v>-0.2662116040955631</c:v>
                </c:pt>
                <c:pt idx="3">
                  <c:v>-0.32790697674418601</c:v>
                </c:pt>
                <c:pt idx="4">
                  <c:v>0.83606557377049184</c:v>
                </c:pt>
                <c:pt idx="5">
                  <c:v>10.475</c:v>
                </c:pt>
                <c:pt idx="12">
                  <c:v>3.8578240138708253E-2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E0-4DCF-82DD-B8A8B483C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5A-4E5A-9FC4-ABC011207E7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A-4E5A-9FC4-ABC011207E7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5A-4E5A-9FC4-ABC011207E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A-4E5A-9FC4-ABC011207E7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5A-4E5A-9FC4-ABC011207E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5A-4E5A-9FC4-ABC011207E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4">
                  <c:v>12</c:v>
                </c:pt>
                <c:pt idx="5">
                  <c:v>2</c:v>
                </c:pt>
                <c:pt idx="12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5A-4E5A-9FC4-ABC01120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5A-4E5A-9FC4-ABC011207E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5A-4E5A-9FC4-ABC011207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5A-4E5A-9FC4-ABC011207E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5A-4E5A-9FC4-ABC011207E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5A-4E5A-9FC4-ABC011207E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5A-4E5A-9FC4-ABC011207E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5A-4E5A-9FC4-ABC011207E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5A-4E5A-9FC4-ABC011207E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5A-4E5A-9FC4-ABC011207E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5A-4E5A-9FC4-ABC011207E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5A-4E5A-9FC4-ABC011207E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5A-4E5A-9FC4-ABC011207E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5A-4E5A-9FC4-ABC011207E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5A-4E5A-9FC4-ABC011207E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5A-4E5A-9FC4-ABC011207E7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2">
                  <c:v>1.7682926829268291</c:v>
                </c:pt>
                <c:pt idx="3">
                  <c:v>35.5</c:v>
                </c:pt>
                <c:pt idx="4">
                  <c:v>0</c:v>
                </c:pt>
                <c:pt idx="5">
                  <c:v>0</c:v>
                </c:pt>
                <c:pt idx="12">
                  <c:v>0.669467787114846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5A-4E5A-9FC4-ABC01120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57-4222-AAE5-4594BEAB286B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7-4222-AAE5-4594BEAB286B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57-4222-AAE5-4594BEAB28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57-4222-AAE5-4594BEAB286B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57-4222-AAE5-4594BEAB28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57-4222-AAE5-4594BEAB28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4">
                  <c:v>218</c:v>
                </c:pt>
                <c:pt idx="5">
                  <c:v>97</c:v>
                </c:pt>
                <c:pt idx="12">
                  <c:v>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57-4222-AAE5-4594BEAB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57-4222-AAE5-4594BEAB286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57-4222-AAE5-4594BEAB28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57-4222-AAE5-4594BEAB28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57-4222-AAE5-4594BEAB28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57-4222-AAE5-4594BEAB28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57-4222-AAE5-4594BEAB28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57-4222-AAE5-4594BEAB28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57-4222-AAE5-4594BEAB28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57-4222-AAE5-4594BEAB28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57-4222-AAE5-4594BEAB28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57-4222-AAE5-4594BEAB28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57-4222-AAE5-4594BEAB28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57-4222-AAE5-4594BEAB28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57-4222-AAE5-4594BEAB28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57-4222-AAE5-4594BEAB286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2">
                  <c:v>2.8</c:v>
                </c:pt>
                <c:pt idx="3">
                  <c:v>-0.66233766233766234</c:v>
                </c:pt>
                <c:pt idx="4">
                  <c:v>0</c:v>
                </c:pt>
                <c:pt idx="5">
                  <c:v>96</c:v>
                </c:pt>
                <c:pt idx="12">
                  <c:v>1.6219178082191781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57-4222-AAE5-4594BEAB2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B-4507-991E-A6188C3BEE99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B-4507-991E-A6188C3BEE99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1B-4507-991E-A6188C3BEE9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1B-4507-991E-A6188C3BEE99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B-4507-991E-A6188C3BEE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1B-4507-991E-A6188C3BEE9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12">
                  <c:v>98196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B-4507-991E-A6188C3BE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1B-4507-991E-A6188C3BEE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1B-4507-991E-A6188C3BEE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1B-4507-991E-A6188C3BEE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1B-4507-991E-A6188C3BEE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1B-4507-991E-A6188C3BEE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B-4507-991E-A6188C3BEE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1B-4507-991E-A6188C3BEE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B-4507-991E-A6188C3BEE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B-4507-991E-A6188C3BEE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B-4507-991E-A6188C3BEE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B-4507-991E-A6188C3BEE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B-4507-991E-A6188C3BEE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B-4507-991E-A6188C3BEE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B-4507-991E-A6188C3BEE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1B-4507-991E-A6188C3BEE99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12">
                  <c:v>2.8887561688617946E-2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1B-4507-991E-A6188C3BE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A-4ABE-ACD8-5159A3D3022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A-4ABE-ACD8-5159A3D3022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A-4ABE-ACD8-5159A3D3022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A-4ABE-ACD8-5159A3D3022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A-4ABE-ACD8-5159A3D302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0A-4ABE-ACD8-5159A3D3022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4">
                  <c:v>9912</c:v>
                </c:pt>
                <c:pt idx="5">
                  <c:v>17408</c:v>
                </c:pt>
                <c:pt idx="12">
                  <c:v>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0A-4ABE-ACD8-5159A3D3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0A-4ABE-ACD8-5159A3D302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0A-4ABE-ACD8-5159A3D302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0A-4ABE-ACD8-5159A3D302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0A-4ABE-ACD8-5159A3D302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0A-4ABE-ACD8-5159A3D302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A-4ABE-ACD8-5159A3D302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A-4ABE-ACD8-5159A3D302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A-4ABE-ACD8-5159A3D302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0A-4ABE-ACD8-5159A3D302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0A-4ABE-ACD8-5159A3D302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0A-4ABE-ACD8-5159A3D302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0A-4ABE-ACD8-5159A3D302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0A-4ABE-ACD8-5159A3D302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0A-4ABE-ACD8-5159A3D302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0A-4ABE-ACD8-5159A3D3022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2">
                  <c:v>-0.14183282585207735</c:v>
                </c:pt>
                <c:pt idx="3">
                  <c:v>-5.3025533403287861E-2</c:v>
                </c:pt>
                <c:pt idx="4">
                  <c:v>0.30301038517155243</c:v>
                </c:pt>
                <c:pt idx="5">
                  <c:v>0.434528224145035</c:v>
                </c:pt>
                <c:pt idx="12">
                  <c:v>3.133510621255331E-2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0A-4ABE-ACD8-5159A3D30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4-42C0-95C0-2F169ED39B9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4-42C0-95C0-2F169ED39B9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4-42C0-95C0-2F169ED39B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34-42C0-95C0-2F169ED39B9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34-42C0-95C0-2F169ED39B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34-42C0-95C0-2F169ED39B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12">
                  <c:v>4.5075051641037414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34-42C0-95C0-2F169ED39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34-42C0-95C0-2F169ED39B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34-42C0-95C0-2F169ED39B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34-42C0-95C0-2F169ED39B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34-42C0-95C0-2F169ED39B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34-42C0-95C0-2F169ED39B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4-42C0-95C0-2F169ED39B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4-42C0-95C0-2F169ED39B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4-42C0-95C0-2F169ED39B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4-42C0-95C0-2F169ED39B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4-42C0-95C0-2F169ED39B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4-42C0-95C0-2F169ED39B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4-42C0-95C0-2F169ED39B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4-42C0-95C0-2F169ED39B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34-42C0-95C0-2F169ED39B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34-42C0-95C0-2F169ED39B9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12">
                  <c:v>0.39924465013533705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34-42C0-95C0-2F169ED39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E-4AA5-89E5-0B8CAEFD7BA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E-4AA5-89E5-0B8CAEFD7BA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E-4AA5-89E5-0B8CAEFD7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5E-4AA5-89E5-0B8CAEFD7BA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5E-4AA5-89E5-0B8CAEFD7B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5E-4AA5-89E5-0B8CAEFD7B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5">
                  <c:v>659</c:v>
                </c:pt>
                <c:pt idx="12">
                  <c:v>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5E-4AA5-89E5-0B8CAEFD7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5E-4AA5-89E5-0B8CAEFD7B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5E-4AA5-89E5-0B8CAEFD7B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5E-4AA5-89E5-0B8CAEFD7B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5E-4AA5-89E5-0B8CAEFD7B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5E-4AA5-89E5-0B8CAEFD7B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5E-4AA5-89E5-0B8CAEFD7B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5E-4AA5-89E5-0B8CAEFD7B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5E-4AA5-89E5-0B8CAEFD7B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5E-4AA5-89E5-0B8CAEFD7B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5E-4AA5-89E5-0B8CAEFD7B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5E-4AA5-89E5-0B8CAEFD7B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5E-4AA5-89E5-0B8CAEFD7B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5E-4AA5-89E5-0B8CAEFD7B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5E-4AA5-89E5-0B8CAEFD7B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5E-4AA5-89E5-0B8CAEFD7BA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2">
                  <c:v>-0.68311085316308762</c:v>
                </c:pt>
                <c:pt idx="3">
                  <c:v>-0.43814432989690721</c:v>
                </c:pt>
                <c:pt idx="4">
                  <c:v>-0.37430167597765363</c:v>
                </c:pt>
                <c:pt idx="5">
                  <c:v>0.81542699724517909</c:v>
                </c:pt>
                <c:pt idx="12">
                  <c:v>-0.32956152758132962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5E-4AA5-89E5-0B8CAEFD7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DF-4E05-B3E0-8F4C0C4A161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F-4E05-B3E0-8F4C0C4A161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DF-4E05-B3E0-8F4C0C4A16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DF-4E05-B3E0-8F4C0C4A161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DF-4E05-B3E0-8F4C0C4A16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DF-4E05-B3E0-8F4C0C4A16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4">
                  <c:v>2.2456140350877192</c:v>
                </c:pt>
                <c:pt idx="5">
                  <c:v>5.855726872246696</c:v>
                </c:pt>
                <c:pt idx="12">
                  <c:v>3.1487810435178858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DF-4E05-B3E0-8F4C0C4A1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DF-4E05-B3E0-8F4C0C4A16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DF-4E05-B3E0-8F4C0C4A16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DF-4E05-B3E0-8F4C0C4A16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DF-4E05-B3E0-8F4C0C4A16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DF-4E05-B3E0-8F4C0C4A16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DF-4E05-B3E0-8F4C0C4A16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DF-4E05-B3E0-8F4C0C4A16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DF-4E05-B3E0-8F4C0C4A16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DF-4E05-B3E0-8F4C0C4A16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DF-4E05-B3E0-8F4C0C4A16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DF-4E05-B3E0-8F4C0C4A16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DF-4E05-B3E0-8F4C0C4A16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DF-4E05-B3E0-8F4C0C4A16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DF-4E05-B3E0-8F4C0C4A16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DF-4E05-B3E0-8F4C0C4A161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2">
                  <c:v>3.0594806018534815E-2</c:v>
                </c:pt>
                <c:pt idx="3">
                  <c:v>8.0371544052069366E-2</c:v>
                </c:pt>
                <c:pt idx="4">
                  <c:v>-0.10221205186880278</c:v>
                </c:pt>
                <c:pt idx="5">
                  <c:v>2.9284822902033523</c:v>
                </c:pt>
                <c:pt idx="12">
                  <c:v>0.95049017470953023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DF-4E05-B3E0-8F4C0C4A1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8-46C9-9B21-0F136A785C4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8-46C9-9B21-0F136A785C4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F8-46C9-9B21-0F136A785C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F8-46C9-9B21-0F136A785C4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8-46C9-9B21-0F136A785C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8-46C9-9B21-0F136A785C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4">
                  <c:v>2.9658119658119659</c:v>
                </c:pt>
                <c:pt idx="5">
                  <c:v>3.0240963855421685</c:v>
                </c:pt>
                <c:pt idx="12">
                  <c:v>3.23042071197411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F8-46C9-9B21-0F136A785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F8-46C9-9B21-0F136A785C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F8-46C9-9B21-0F136A785C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F8-46C9-9B21-0F136A785C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F8-46C9-9B21-0F136A785C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F8-46C9-9B21-0F136A785C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F8-46C9-9B21-0F136A785C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F8-46C9-9B21-0F136A785C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8-46C9-9B21-0F136A785C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8-46C9-9B21-0F136A785C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8-46C9-9B21-0F136A785C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8-46C9-9B21-0F136A785C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8-46C9-9B21-0F136A785C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F8-46C9-9B21-0F136A785C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F8-46C9-9B21-0F136A785C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F8-46C9-9B21-0F136A785C4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2">
                  <c:v>1.0492812042949384</c:v>
                </c:pt>
                <c:pt idx="3">
                  <c:v>0.27357609710550879</c:v>
                </c:pt>
                <c:pt idx="4">
                  <c:v>-0.78185158558990331</c:v>
                </c:pt>
                <c:pt idx="5">
                  <c:v>-1.3857976073906939</c:v>
                </c:pt>
                <c:pt idx="12">
                  <c:v>0.13316505477622842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F8-46C9-9B21-0F136A785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E-4562-998D-43E5B333EC9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E-4562-998D-43E5B333EC9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E-4562-998D-43E5B333EC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E-4562-998D-43E5B333EC9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E-4562-998D-43E5B333EC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7E-4562-998D-43E5B333EC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4">
                  <c:v>1.7440476190476191</c:v>
                </c:pt>
                <c:pt idx="5">
                  <c:v>6.9256449165402127</c:v>
                </c:pt>
                <c:pt idx="12">
                  <c:v>3.1044303797468356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7E-4562-998D-43E5B333E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7E-4562-998D-43E5B333EC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7E-4562-998D-43E5B333EC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E-4562-998D-43E5B333EC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E-4562-998D-43E5B333EC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E-4562-998D-43E5B333EC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E-4562-998D-43E5B333EC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E-4562-998D-43E5B333EC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E-4562-998D-43E5B333EC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E-4562-998D-43E5B333EC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E-4562-998D-43E5B333EC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E-4562-998D-43E5B333EC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E-4562-998D-43E5B333EC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E-4562-998D-43E5B333EC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E-4562-998D-43E5B333EC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E-4562-998D-43E5B333EC9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2">
                  <c:v>-0.35084474434445401</c:v>
                </c:pt>
                <c:pt idx="3">
                  <c:v>-8.3420032157381918E-3</c:v>
                </c:pt>
                <c:pt idx="4">
                  <c:v>-0.32485368449055585</c:v>
                </c:pt>
                <c:pt idx="5">
                  <c:v>5.1542950542812598</c:v>
                </c:pt>
                <c:pt idx="12">
                  <c:v>1.3462974235940774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7E-4562-998D-43E5B333E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4C-4C78-971A-3432A6A0BCB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C-4C78-971A-3432A6A0BCB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4C-4C78-971A-3432A6A0BC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4C-4C78-971A-3432A6A0BCB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4C-4C78-971A-3432A6A0BC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4C-4C78-971A-3432A6A0BC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4">
                  <c:v>4.267153284671533</c:v>
                </c:pt>
                <c:pt idx="5">
                  <c:v>5.0065843621399173</c:v>
                </c:pt>
                <c:pt idx="12">
                  <c:v>4.8503104161876296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4C-4C78-971A-3432A6A0B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4C-4C78-971A-3432A6A0BC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4C-4C78-971A-3432A6A0BC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4C-4C78-971A-3432A6A0BC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4C-4C78-971A-3432A6A0BC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4C-4C78-971A-3432A6A0BC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4C-4C78-971A-3432A6A0BC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C-4C78-971A-3432A6A0BC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C-4C78-971A-3432A6A0BC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C-4C78-971A-3432A6A0BC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C-4C78-971A-3432A6A0BC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C-4C78-971A-3432A6A0BC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C-4C78-971A-3432A6A0BC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C-4C78-971A-3432A6A0BC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C-4C78-971A-3432A6A0BC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C-4C78-971A-3432A6A0BCB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2">
                  <c:v>0.45493883603536922</c:v>
                </c:pt>
                <c:pt idx="3">
                  <c:v>0.34941919536399979</c:v>
                </c:pt>
                <c:pt idx="4">
                  <c:v>-0.87558733523058763</c:v>
                </c:pt>
                <c:pt idx="5">
                  <c:v>-0.99688184236614852</c:v>
                </c:pt>
                <c:pt idx="12">
                  <c:v>2.8408807862180474E-2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4C-4C78-971A-3432A6A0B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6-4479-9492-AD29BB1211C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6-4479-9492-AD29BB1211C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36-4479-9492-AD29BB1211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36-4479-9492-AD29BB1211C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36-4479-9492-AD29BB1211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36-4479-9492-AD29BB1211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4">
                  <c:v>5.6463700234192036</c:v>
                </c:pt>
                <c:pt idx="5">
                  <c:v>6.0325288562434416</c:v>
                </c:pt>
                <c:pt idx="12">
                  <c:v>5.6478481426935039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36-4479-9492-AD29BB12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36-4479-9492-AD29BB1211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36-4479-9492-AD29BB1211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36-4479-9492-AD29BB1211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36-4479-9492-AD29BB1211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36-4479-9492-AD29BB1211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36-4479-9492-AD29BB1211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36-4479-9492-AD29BB1211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36-4479-9492-AD29BB1211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36-4479-9492-AD29BB1211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36-4479-9492-AD29BB1211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36-4479-9492-AD29BB1211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36-4479-9492-AD29BB1211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36-4479-9492-AD29BB1211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36-4479-9492-AD29BB1211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36-4479-9492-AD29BB1211C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2">
                  <c:v>0.137973258171594</c:v>
                </c:pt>
                <c:pt idx="3">
                  <c:v>1.6629818884609904E-2</c:v>
                </c:pt>
                <c:pt idx="4">
                  <c:v>-0.11327007940855971</c:v>
                </c:pt>
                <c:pt idx="5">
                  <c:v>-0.6391253415952951</c:v>
                </c:pt>
                <c:pt idx="12">
                  <c:v>-0.30854467084216708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36-4479-9492-AD29BB12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A-44D2-B2DE-A5F1B2CE0CE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A-44D2-B2DE-A5F1B2CE0CE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A-44D2-B2DE-A5F1B2CE0C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A-44D2-B2DE-A5F1B2CE0CE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A-44D2-B2DE-A5F1B2CE0C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EA-44D2-B2DE-A5F1B2CE0C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4">
                  <c:v>4.2142857142857144</c:v>
                </c:pt>
                <c:pt idx="5">
                  <c:v>5.3502538071065988</c:v>
                </c:pt>
                <c:pt idx="12">
                  <c:v>5.4836383804769824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EA-44D2-B2DE-A5F1B2CE0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EA-44D2-B2DE-A5F1B2CE0C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EA-44D2-B2DE-A5F1B2CE0CE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0BEA-44D2-B2DE-A5F1B2CE0CED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0BEA-44D2-B2DE-A5F1B2CE0C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A-44D2-B2DE-A5F1B2CE0C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A-44D2-B2DE-A5F1B2CE0C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A-44D2-B2DE-A5F1B2CE0C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A-44D2-B2DE-A5F1B2CE0C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A-44D2-B2DE-A5F1B2CE0C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A-44D2-B2DE-A5F1B2CE0C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A-44D2-B2DE-A5F1B2CE0C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A-44D2-B2DE-A5F1B2CE0C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A-44D2-B2DE-A5F1B2CE0C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A-44D2-B2DE-A5F1B2CE0C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A-44D2-B2DE-A5F1B2CE0C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A-44D2-B2DE-A5F1B2CE0C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A-44D2-B2DE-A5F1B2CE0CE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2">
                  <c:v>0.1829906380703612</c:v>
                </c:pt>
                <c:pt idx="3">
                  <c:v>-0.22824892686289111</c:v>
                </c:pt>
                <c:pt idx="4">
                  <c:v>-0.58834586466165373</c:v>
                </c:pt>
                <c:pt idx="5">
                  <c:v>-0.16773180440419289</c:v>
                </c:pt>
                <c:pt idx="12">
                  <c:v>-0.26751236750920881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EA-44D2-B2DE-A5F1B2CE0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77-4DBB-9F6D-100ADE48C49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7-4DBB-9F6D-100ADE48C49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77-4DBB-9F6D-100ADE48C4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77-4DBB-9F6D-100ADE48C49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77-4DBB-9F6D-100ADE48C4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77-4DBB-9F6D-100ADE48C4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4">
                  <c:v>2.4342105263157894</c:v>
                </c:pt>
                <c:pt idx="5">
                  <c:v>2.094736842105263</c:v>
                </c:pt>
                <c:pt idx="12">
                  <c:v>2.4597806215722122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77-4DBB-9F6D-100ADE48C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77-4DBB-9F6D-100ADE48C4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77-4DBB-9F6D-100ADE48C4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77-4DBB-9F6D-100ADE48C4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77-4DBB-9F6D-100ADE48C4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77-4DBB-9F6D-100ADE48C4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77-4DBB-9F6D-100ADE48C4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77-4DBB-9F6D-100ADE48C4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77-4DBB-9F6D-100ADE48C4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77-4DBB-9F6D-100ADE48C4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77-4DBB-9F6D-100ADE48C4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77-4DBB-9F6D-100ADE48C4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77-4DBB-9F6D-100ADE48C4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77-4DBB-9F6D-100ADE48C4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77-4DBB-9F6D-100ADE48C4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77-4DBB-9F6D-100ADE48C49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2">
                  <c:v>5.5658627087198376E-3</c:v>
                </c:pt>
                <c:pt idx="3">
                  <c:v>0.44905387837642641</c:v>
                </c:pt>
                <c:pt idx="4">
                  <c:v>0.56278195488721794</c:v>
                </c:pt>
                <c:pt idx="5">
                  <c:v>-1.0766917293233083</c:v>
                </c:pt>
                <c:pt idx="12">
                  <c:v>0.21848507501350767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77-4DBB-9F6D-100ADE48C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58-4FA2-BA6C-448B389CAB8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8-4FA2-BA6C-448B389CAB8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58-4FA2-BA6C-448B389CAB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8-4FA2-BA6C-448B389CAB8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8-4FA2-BA6C-448B389CAB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58-4FA2-BA6C-448B389CAB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12">
                  <c:v>3.4163179916317992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58-4FA2-BA6C-448B389C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58-4FA2-BA6C-448B389CAB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58-4FA2-BA6C-448B389CAB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58-4FA2-BA6C-448B389CAB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58-4FA2-BA6C-448B389CAB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58-4FA2-BA6C-448B389CAB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8-4FA2-BA6C-448B389CAB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8-4FA2-BA6C-448B389CAB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8-4FA2-BA6C-448B389CAB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8-4FA2-BA6C-448B389CAB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8-4FA2-BA6C-448B389CAB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58-4FA2-BA6C-448B389CAB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58-4FA2-BA6C-448B389CAB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58-4FA2-BA6C-448B389CAB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58-4FA2-BA6C-448B389CAB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58-4FA2-BA6C-448B389CAB8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12">
                  <c:v>-0.31210840430728704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58-4FA2-BA6C-448B389C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7-4812-BFEF-79DD7465DD1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7-4812-BFEF-79DD7465DD1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07-4812-BFEF-79DD7465DD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7-4812-BFEF-79DD7465DD1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7-4812-BFEF-79DD7465DD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07-4812-BFEF-79DD7465DD1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4">
                  <c:v>2.8717948717948718</c:v>
                </c:pt>
                <c:pt idx="5">
                  <c:v>5.0999999999999996</c:v>
                </c:pt>
                <c:pt idx="12">
                  <c:v>4.4618249534450651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07-4812-BFEF-79DD7465D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07-4812-BFEF-79DD7465DD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07-4812-BFEF-79DD7465DD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07-4812-BFEF-79DD7465DD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07-4812-BFEF-79DD7465DD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07-4812-BFEF-79DD7465DD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07-4812-BFEF-79DD7465DD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07-4812-BFEF-79DD7465DD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07-4812-BFEF-79DD7465DD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07-4812-BFEF-79DD7465DD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07-4812-BFEF-79DD7465DD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07-4812-BFEF-79DD7465DD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07-4812-BFEF-79DD7465DD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07-4812-BFEF-79DD7465DD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07-4812-BFEF-79DD7465DD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07-4812-BFEF-79DD7465DD1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2">
                  <c:v>-0.46106090915361797</c:v>
                </c:pt>
                <c:pt idx="3">
                  <c:v>0.76368970013037796</c:v>
                </c:pt>
                <c:pt idx="4">
                  <c:v>-2.2115384615384612</c:v>
                </c:pt>
                <c:pt idx="5">
                  <c:v>2.0230769230769226</c:v>
                </c:pt>
                <c:pt idx="12">
                  <c:v>0.26727949889961078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07-4812-BFEF-79DD7465D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E-477B-879B-54101C13FC2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E-477B-879B-54101C13FC2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E-477B-879B-54101C13FC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E-477B-879B-54101C13FC2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E-477B-879B-54101C13FC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EE-477B-879B-54101C13FC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12">
                  <c:v>3.4163179916317992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EE-477B-879B-54101C13F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EE-477B-879B-54101C13FC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EE-477B-879B-54101C13FC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EE-477B-879B-54101C13FC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EE-477B-879B-54101C13FC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EE-477B-879B-54101C13FC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EE-477B-879B-54101C13FC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EE-477B-879B-54101C13FC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E-477B-879B-54101C13FC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E-477B-879B-54101C13FC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E-477B-879B-54101C13FC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E-477B-879B-54101C13FC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E-477B-879B-54101C13FC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E-477B-879B-54101C13FC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E-477B-879B-54101C13FC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E-477B-879B-54101C13FC2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12">
                  <c:v>-0.31210840430728704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EE-477B-879B-54101C13F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4-4509-AE92-734BA9EE200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4-4509-AE92-734BA9EE200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4-4509-AE92-734BA9EE20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4-4509-AE92-734BA9EE200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4-4509-AE92-734BA9EE20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C4-4509-AE92-734BA9EE20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5">
                  <c:v>2430</c:v>
                </c:pt>
                <c:pt idx="12">
                  <c:v>17396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C4-4509-AE92-734BA9EE2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C4-4509-AE92-734BA9EE20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C4-4509-AE92-734BA9EE20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C4-4509-AE92-734BA9EE20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C4-4509-AE92-734BA9EE20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C4-4509-AE92-734BA9EE20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C4-4509-AE92-734BA9EE20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C4-4509-AE92-734BA9EE20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4-4509-AE92-734BA9EE20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4-4509-AE92-734BA9EE20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4-4509-AE92-734BA9EE20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4-4509-AE92-734BA9EE20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4-4509-AE92-734BA9EE20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4-4509-AE92-734BA9EE20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4-4509-AE92-734BA9EE20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4-4509-AE92-734BA9EE200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2">
                  <c:v>-7.8910418421791584E-2</c:v>
                </c:pt>
                <c:pt idx="3">
                  <c:v>-5.6992875890513717E-2</c:v>
                </c:pt>
                <c:pt idx="4">
                  <c:v>0.6761827079934748</c:v>
                </c:pt>
                <c:pt idx="5">
                  <c:v>0.40381282495667237</c:v>
                </c:pt>
                <c:pt idx="12">
                  <c:v>2.8618732261116442E-2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C4-4509-AE92-734BA9EE2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DC-474B-B4DA-8DB6DAF66A00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C-474B-B4DA-8DB6DAF66A00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DC-474B-B4DA-8DB6DAF66A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DC-474B-B4DA-8DB6DAF66A00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DC-474B-B4DA-8DB6DAF66A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DC-474B-B4DA-8DB6DAF66A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4">
                  <c:v>4</c:v>
                </c:pt>
                <c:pt idx="5">
                  <c:v>1</c:v>
                </c:pt>
                <c:pt idx="12">
                  <c:v>3.5903614457831323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DC-474B-B4DA-8DB6DAF6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DC-474B-B4DA-8DB6DAF66A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DC-474B-B4DA-8DB6DAF66A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DC-474B-B4DA-8DB6DAF66A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DC-474B-B4DA-8DB6DAF66A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DC-474B-B4DA-8DB6DAF66A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DC-474B-B4DA-8DB6DAF66A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DC-474B-B4DA-8DB6DAF66A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DC-474B-B4DA-8DB6DAF66A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DC-474B-B4DA-8DB6DAF66A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DC-474B-B4DA-8DB6DAF66A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DC-474B-B4DA-8DB6DAF66A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DC-474B-B4DA-8DB6DAF66A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DC-474B-B4DA-8DB6DAF66A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C-474B-B4DA-8DB6DAF66A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C-474B-B4DA-8DB6DAF66A00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2">
                  <c:v>3.0067911714770794</c:v>
                </c:pt>
                <c:pt idx="3">
                  <c:v>3.5625</c:v>
                </c:pt>
                <c:pt idx="4">
                  <c:v>0</c:v>
                </c:pt>
                <c:pt idx="5">
                  <c:v>0</c:v>
                </c:pt>
                <c:pt idx="12">
                  <c:v>-0.98656163113994433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DC-474B-B4DA-8DB6DAF66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C-4214-9B22-FEF6BCCF90D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C-4214-9B22-FEF6BCCF90D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C-4214-9B22-FEF6BCCF90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C-4214-9B22-FEF6BCCF90D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C-4214-9B22-FEF6BCCF90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DC-4214-9B22-FEF6BCCF90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4">
                  <c:v>1.0283018867924529</c:v>
                </c:pt>
                <c:pt idx="5">
                  <c:v>1.1547619047619047</c:v>
                </c:pt>
                <c:pt idx="12">
                  <c:v>2.3455882352941178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DC-4214-9B22-FEF6BCCF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DC-4214-9B22-FEF6BCCF90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DC-4214-9B22-FEF6BCCF90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DC-4214-9B22-FEF6BCCF90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DC-4214-9B22-FEF6BCCF90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DC-4214-9B22-FEF6BCCF90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C-4214-9B22-FEF6BCCF90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C-4214-9B22-FEF6BCCF90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C-4214-9B22-FEF6BCCF90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C-4214-9B22-FEF6BCCF90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C-4214-9B22-FEF6BCCF90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C-4214-9B22-FEF6BCCF90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C-4214-9B22-FEF6BCCF90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C-4214-9B22-FEF6BCCF90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C-4214-9B22-FEF6BCCF90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C-4214-9B22-FEF6BCCF90D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2">
                  <c:v>2.403225806451613</c:v>
                </c:pt>
                <c:pt idx="3">
                  <c:v>-5.9107142857142856</c:v>
                </c:pt>
                <c:pt idx="4">
                  <c:v>0</c:v>
                </c:pt>
                <c:pt idx="5">
                  <c:v>0.15476190476190466</c:v>
                </c:pt>
                <c:pt idx="12">
                  <c:v>-1.8985978112175106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DC-4214-9B22-FEF6BCCF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A-47E7-A4DB-1C2B86BE4E6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A-47E7-A4DB-1C2B86BE4E6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DA-47E7-A4DB-1C2B86BE4E6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DA-47E7-A4DB-1C2B86BE4E6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DA-47E7-A4DB-1C2B86BE4E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DA-47E7-A4DB-1C2B86BE4E6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12">
                  <c:v>4.5075051641037414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DA-47E7-A4DB-1C2B86BE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DA-47E7-A4DB-1C2B86BE4E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DA-47E7-A4DB-1C2B86BE4E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DA-47E7-A4DB-1C2B86BE4E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DA-47E7-A4DB-1C2B86BE4E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DA-47E7-A4DB-1C2B86BE4E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DA-47E7-A4DB-1C2B86BE4E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DA-47E7-A4DB-1C2B86BE4E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DA-47E7-A4DB-1C2B86BE4E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DA-47E7-A4DB-1C2B86BE4E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DA-47E7-A4DB-1C2B86BE4E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DA-47E7-A4DB-1C2B86BE4E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DA-47E7-A4DB-1C2B86BE4E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DA-47E7-A4DB-1C2B86BE4E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DA-47E7-A4DB-1C2B86BE4E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DA-47E7-A4DB-1C2B86BE4E6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12">
                  <c:v>0.39924465013533705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DA-47E7-A4DB-1C2B86BE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72-43D7-93C5-B2FCABDDB34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2-43D7-93C5-B2FCABDDB34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2-43D7-93C5-B2FCABDDB34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2-43D7-93C5-B2FCABDDB34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72-43D7-93C5-B2FCABDDB3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72-43D7-93C5-B2FCABDDB34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4">
                  <c:v>3.8079139454475603</c:v>
                </c:pt>
                <c:pt idx="5">
                  <c:v>5.2276276276276272</c:v>
                </c:pt>
                <c:pt idx="12">
                  <c:v>4.4935784085621222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72-43D7-93C5-B2FCABDDB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72-43D7-93C5-B2FCABDDB3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72-43D7-93C5-B2FCABDDB3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72-43D7-93C5-B2FCABDDB3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72-43D7-93C5-B2FCABDDB3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72-43D7-93C5-B2FCABDDB3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2-43D7-93C5-B2FCABDDB3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2-43D7-93C5-B2FCABDDB3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2-43D7-93C5-B2FCABDDB3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2-43D7-93C5-B2FCABDDB3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2-43D7-93C5-B2FCABDDB3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2-43D7-93C5-B2FCABDDB3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2-43D7-93C5-B2FCABDDB3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2-43D7-93C5-B2FCABDDB3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72-43D7-93C5-B2FCABDDB3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2-43D7-93C5-B2FCABDDB34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2">
                  <c:v>0.89952963837808131</c:v>
                </c:pt>
                <c:pt idx="3">
                  <c:v>0.54682515133670018</c:v>
                </c:pt>
                <c:pt idx="4">
                  <c:v>-0.34211333223929152</c:v>
                </c:pt>
                <c:pt idx="5">
                  <c:v>7.2572402478944475E-2</c:v>
                </c:pt>
                <c:pt idx="12">
                  <c:v>0.41157474651660841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72-43D7-93C5-B2FCABDDB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9-4C89-8EF0-D1AA2665B85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9-4C89-8EF0-D1AA2665B85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9-4C89-8EF0-D1AA2665B8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9-4C89-8EF0-D1AA2665B85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9-4C89-8EF0-D1AA2665B8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79-4C89-8EF0-D1AA2665B85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  <c:pt idx="4">
                  <c:v>0.35389999999999999</c:v>
                </c:pt>
                <c:pt idx="5">
                  <c:v>0.63619999999999999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79-4C89-8EF0-D1AA2665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79-4C89-8EF0-D1AA2665B8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79-4C89-8EF0-D1AA2665B8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79-4C89-8EF0-D1AA2665B8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79-4C89-8EF0-D1AA2665B8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79-4C89-8EF0-D1AA2665B8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79-4C89-8EF0-D1AA2665B8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79-4C89-8EF0-D1AA2665B8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79-4C89-8EF0-D1AA2665B8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79-4C89-8EF0-D1AA2665B8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79-4C89-8EF0-D1AA2665B8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79-4C89-8EF0-D1AA2665B8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79-4C89-8EF0-D1AA2665B8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79-4C89-8EF0-D1AA2665B8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79-4C89-8EF0-D1AA2665B8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79-4C89-8EF0-D1AA2665B85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  <c:pt idx="2">
                  <c:v>-0.14518760195758562</c:v>
                </c:pt>
                <c:pt idx="3">
                  <c:v>-5.0459576064528333E-2</c:v>
                </c:pt>
                <c:pt idx="4">
                  <c:v>0.27992766726943952</c:v>
                </c:pt>
                <c:pt idx="5">
                  <c:v>0.18561311964219174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79-4C89-8EF0-D1AA2665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6-48B1-B4F5-94590E7564F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6-48B1-B4F5-94590E7564F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86-48B1-B4F5-94590E7564F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86-48B1-B4F5-94590E7564F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86-48B1-B4F5-94590E7564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86-48B1-B4F5-94590E7564F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  <c:pt idx="4">
                  <c:v>0.35609999999999997</c:v>
                </c:pt>
                <c:pt idx="5">
                  <c:v>0.6462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86-48B1-B4F5-94590E75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86-48B1-B4F5-94590E7564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86-48B1-B4F5-94590E7564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86-48B1-B4F5-94590E7564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86-48B1-B4F5-94590E7564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86-48B1-B4F5-94590E7564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86-48B1-B4F5-94590E7564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86-48B1-B4F5-94590E7564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6-48B1-B4F5-94590E7564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6-48B1-B4F5-94590E7564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6-48B1-B4F5-94590E7564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6-48B1-B4F5-94590E7564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6-48B1-B4F5-94590E7564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6-48B1-B4F5-94590E7564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6-48B1-B4F5-94590E7564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6-48B1-B4F5-94590E7564F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  <c:pt idx="2">
                  <c:v>-0.14178288214383372</c:v>
                </c:pt>
                <c:pt idx="3">
                  <c:v>-5.2958914436487259E-2</c:v>
                </c:pt>
                <c:pt idx="4">
                  <c:v>0.30296377607025238</c:v>
                </c:pt>
                <c:pt idx="5">
                  <c:v>0.19644510275874838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86-48B1-B4F5-94590E75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2077</c:v>
                </c:pt>
                <c:pt idx="1">
                  <c:v>3429</c:v>
                </c:pt>
                <c:pt idx="2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7-4160-9699-F4366AEFAA6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1545</c:v>
                </c:pt>
                <c:pt idx="1">
                  <c:v>1789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7-4160-9699-F4366AEF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0F7-4160-9699-F4366AEFAA6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0F7-4160-9699-F4366AEFAA6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0F7-4160-9699-F4366AEFAA6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7-4160-9699-F4366AEFAA6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7-4160-9699-F4366AEFAA6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7-4160-9699-F4366AEFAA6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7-4160-9699-F4366AEFAA6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7-4160-9699-F4366AEFAA6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7-4160-9699-F4366AEFAA6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0.35201640464798362</c:v>
                </c:pt>
                <c:pt idx="1">
                  <c:v>0.40760993392572342</c:v>
                </c:pt>
                <c:pt idx="2">
                  <c:v>0.24037366142629302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F7-4160-9699-F4366AEF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7-4160-9699-F4366AEFAA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7-4160-9699-F4366AEFAA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7-4160-9699-F4366AEFAA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F7-4160-9699-F4366AEFAA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F7-4160-9699-F4366AEFAA6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F7-4160-9699-F4366AEFAA6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7-4160-9699-F4366AEFAA6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7-4160-9699-F4366AEFAA6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7-4160-9699-F4366AEFAA6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F7-4160-9699-F4366AEFAA6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F7-4160-9699-F4366AEFAA6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F7-4160-9699-F4366AEFAA6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-0.25613866153105436</c:v>
                </c:pt>
                <c:pt idx="1">
                  <c:v>-0.47827354913969089</c:v>
                </c:pt>
                <c:pt idx="2">
                  <c:v>0.29766297662976626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F7-4160-9699-F4366AEFAA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15-4FDE-B3EC-021DDF3F20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15-4FDE-B3EC-021DDF3F20E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15-4FDE-B3EC-021DDF3F20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15-4FDE-B3EC-021DDF3F20E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15-4FDE-B3EC-021DDF3F20E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15-4FDE-B3EC-021DDF3F20E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5-4FDE-B3EC-021DDF3F20E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5-4FDE-B3EC-021DDF3F20E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5-4FDE-B3EC-021DDF3F20E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15-4FDE-B3EC-021DDF3F20E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5-4FDE-B3EC-021DDF3F2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1545</c:v>
                </c:pt>
                <c:pt idx="1">
                  <c:v>1789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15-4FDE-B3EC-021DDF3F2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7-49BC-A253-65E46D60C03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7-49BC-A253-65E46D60C03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7-49BC-A253-65E46D60C03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7-49BC-A253-65E46D60C03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7-49BC-A253-65E46D60C03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7-49BC-A253-65E46D60C03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7-49BC-A253-65E46D60C03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7-49BC-A253-65E46D60C03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7-49BC-A253-65E46D60C03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7-49BC-A253-65E46D60C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6B7-49BC-A253-65E46D60C03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7-49BC-A253-65E46D60C03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7-49BC-A253-65E46D60C03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B7-49BC-A253-65E46D60C03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B7-49BC-A253-65E46D60C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6B7-49BC-A253-65E46D60C03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6B7-49BC-A253-65E46D60C03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B7-49BC-A253-65E46D60C03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B7-49BC-A253-65E46D60C03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B7-49BC-A253-65E46D60C03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B7-49BC-A253-65E46D60C03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B7-49BC-A253-65E46D60C03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B7-49BC-A253-65E46D60C03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B7-49BC-A253-65E46D60C03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B7-49BC-A253-65E46D60C03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B7-49BC-A253-65E46D60C03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B7-49BC-A253-65E46D60C03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B7-49BC-A253-65E46D60C03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B7-49BC-A253-65E46D60C03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B7-49BC-A253-65E46D60C03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B7-49BC-A253-65E46D60C03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B7-49BC-A253-65E46D60C03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B7-49BC-A253-65E46D60C0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6B7-49BC-A253-65E46D60C03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B7-49BC-A253-65E46D60C0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6B7-49BC-A253-65E46D60C0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6B7-49BC-A253-65E46D60C0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6B7-49BC-A253-65E46D60C0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6B7-49BC-A253-65E46D60C0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6B7-49BC-A253-65E46D60C0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6B7-49BC-A253-65E46D60C0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6B7-49BC-A253-65E46D60C0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6B7-49BC-A253-65E46D60C0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6B7-49BC-A253-65E46D60C0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6B7-49BC-A253-65E46D60C0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6B7-49BC-A253-65E46D60C0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6B7-49BC-A253-65E46D60C0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6B7-49BC-A253-65E46D60C0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6B7-49BC-A253-65E46D60C03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6B7-49BC-A253-65E46D60C03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B7-49BC-A253-65E46D60C03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B7-49BC-A253-65E46D60C03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B7-49BC-A253-65E46D60C03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B7-49BC-A253-65E46D60C03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B7-49BC-A253-65E46D60C03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B7-49BC-A253-65E46D60C03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B7-49BC-A253-65E46D60C03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B7-49BC-A253-65E46D60C03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B7-49BC-A253-65E46D60C03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B7-49BC-A253-65E46D60C03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B7-49BC-A253-65E46D60C03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B7-49BC-A253-65E46D60C03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B7-49BC-A253-65E46D60C03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B7-49BC-A253-65E46D60C03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B7-49BC-A253-65E46D60C03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B7-49BC-A253-65E46D60C0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6B7-49BC-A253-65E46D60C03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B7-49BC-A253-65E46D60C03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B7-49BC-A253-65E46D60C03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B7-49BC-A253-65E46D60C03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B7-49BC-A253-65E46D60C03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B7-49BC-A253-65E46D60C03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B7-49BC-A253-65E46D60C03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B7-49BC-A253-65E46D60C03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B7-49BC-A253-65E46D60C03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B7-49BC-A253-65E46D60C03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B7-49BC-A253-65E46D60C03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B7-49BC-A253-65E46D60C03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B7-49BC-A253-65E46D60C03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B7-49BC-A253-65E46D60C03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B7-49BC-A253-65E46D60C03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B7-49BC-A253-65E46D60C03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B7-49BC-A253-65E46D60C0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6B7-49BC-A253-65E46D60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9-47EF-859D-45B8E897846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A9-47EF-859D-45B8E897846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9-47EF-859D-45B8E897846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9-47EF-859D-45B8E897846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A9-47EF-859D-45B8E8978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38-44DB-A64D-5FA7E7AC17B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8-44DB-A64D-5FA7E7AC17B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38-44DB-A64D-5FA7E7AC17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38-44DB-A64D-5FA7E7AC17B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38-44DB-A64D-5FA7E7AC17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38-44DB-A64D-5FA7E7AC17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5">
                  <c:v>953</c:v>
                </c:pt>
                <c:pt idx="12">
                  <c:v>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38-44DB-A64D-5FA7E7AC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38-44DB-A64D-5FA7E7AC17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38-44DB-A64D-5FA7E7AC17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38-44DB-A64D-5FA7E7AC17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38-44DB-A64D-5FA7E7AC17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38-44DB-A64D-5FA7E7AC17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38-44DB-A64D-5FA7E7AC17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38-44DB-A64D-5FA7E7AC17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38-44DB-A64D-5FA7E7AC17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38-44DB-A64D-5FA7E7AC17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38-44DB-A64D-5FA7E7AC17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38-44DB-A64D-5FA7E7AC17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38-44DB-A64D-5FA7E7AC17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38-44DB-A64D-5FA7E7AC17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38-44DB-A64D-5FA7E7AC17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38-44DB-A64D-5FA7E7AC17B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2">
                  <c:v>0.10654936461388065</c:v>
                </c:pt>
                <c:pt idx="3">
                  <c:v>0.15194805194805205</c:v>
                </c:pt>
                <c:pt idx="4">
                  <c:v>9.7686375321336838E-2</c:v>
                </c:pt>
                <c:pt idx="5">
                  <c:v>-0.20781379883624274</c:v>
                </c:pt>
                <c:pt idx="12">
                  <c:v>6.5934065934065922E-2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38-44DB-A64D-5FA7E7AC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11992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1-40BB-B425-07AAAC7C6A60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6278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1-40BB-B425-07AAAC7C6A60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4341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1-40BB-B425-07AAAC7C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-0.30853775087607516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A1-40BB-B425-07AAAC7C6A60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0.98906356801093642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A1-40BB-B425-07AAAC7C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FF-4FD3-B818-134F0D412CF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FF-4FD3-B818-134F0D412CF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F-4FD3-B818-134F0D412CF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F-4FD3-B818-134F0D412CF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FF-4FD3-B818-134F0D412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3061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0-4775-94BD-7A7FA28ACFA8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2055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0-4775-94BD-7A7FA28ACFA8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90-4775-94BD-7A7FA28AC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-0.25498783454987839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90-4775-94BD-7A7FA28ACFA8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0.99093851132686084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90-4775-94BD-7A7FA28AC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B4D-4BF2-A223-AAC1462A615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4D-4BF2-A223-AAC1462A615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4D-4BF2-A223-AAC1462A615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D-4BF2-A223-AAC1462A615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4D-4BF2-A223-AAC1462A6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8931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7-48CB-BF5B-FB8614A68DB9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4223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7-48CB-BF5B-FB8614A68DB9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2810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7-48CB-BF5B-FB8614A68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-0.33459625858394504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7-48CB-BF5B-FB8614A68DB9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0.98804500703234877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B7-48CB-BF5B-FB8614A68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B-4C98-9B20-2A040CDE5C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8B-4C98-9B20-2A040CDE5C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8B-4C98-9B20-2A040CDE5C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78B-4C98-9B20-2A040CDE5C6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78B-4C98-9B20-2A040CDE5C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8B-4C98-9B20-2A040CDE5C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8B-4C98-9B20-2A040CDE5C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8B-4C98-9B20-2A040CDE5C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8B-4C98-9B20-2A040CDE5C6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8B-4C98-9B20-2A040CDE5C6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B-4C98-9B20-2A040CDE5C6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B-4C98-9B20-2A040CDE5C6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B-4C98-9B20-2A040CDE5C6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B-4C98-9B20-2A040CDE5C6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8B-4C98-9B20-2A040CDE5C6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8B-4C98-9B20-2A040CDE5C6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8B-4C98-9B20-2A040CDE5C6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8B-4C98-9B20-2A040CDE5C6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8B-4C98-9B20-2A040CDE5C6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78B-4C98-9B20-2A040CDE5C6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78B-4C98-9B20-2A040CDE5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B3-43C7-91C9-E2BC435704E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B3-43C7-91C9-E2BC435704E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B3-43C7-91C9-E2BC435704E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B3-43C7-91C9-E2BC435704E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B3-43C7-91C9-E2BC435704E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B3-43C7-91C9-E2BC435704E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B3-43C7-91C9-E2BC435704E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B3-43C7-91C9-E2BC435704E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B3-43C7-91C9-E2BC435704E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3-43C7-91C9-E2BC43570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CB3-43C7-91C9-E2BC435704E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3-43C7-91C9-E2BC435704E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3-43C7-91C9-E2BC435704E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3-43C7-91C9-E2BC435704E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3-43C7-91C9-E2BC435704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CB3-43C7-91C9-E2BC435704E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CB3-43C7-91C9-E2BC435704E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B3-43C7-91C9-E2BC435704E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B3-43C7-91C9-E2BC435704E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B3-43C7-91C9-E2BC435704E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B3-43C7-91C9-E2BC435704E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B3-43C7-91C9-E2BC435704E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B3-43C7-91C9-E2BC435704E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B3-43C7-91C9-E2BC435704E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B3-43C7-91C9-E2BC435704E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B3-43C7-91C9-E2BC435704E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B3-43C7-91C9-E2BC435704E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B3-43C7-91C9-E2BC435704E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B3-43C7-91C9-E2BC435704E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B3-43C7-91C9-E2BC435704E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B3-43C7-91C9-E2BC435704E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B3-43C7-91C9-E2BC435704E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B3-43C7-91C9-E2BC435704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CB3-43C7-91C9-E2BC435704E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CB3-43C7-91C9-E2BC435704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CB3-43C7-91C9-E2BC435704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CB3-43C7-91C9-E2BC435704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CB3-43C7-91C9-E2BC435704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CB3-43C7-91C9-E2BC435704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CB3-43C7-91C9-E2BC435704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CB3-43C7-91C9-E2BC435704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CB3-43C7-91C9-E2BC435704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CB3-43C7-91C9-E2BC435704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CB3-43C7-91C9-E2BC435704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CB3-43C7-91C9-E2BC435704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CB3-43C7-91C9-E2BC435704E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CB3-43C7-91C9-E2BC435704E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CB3-43C7-91C9-E2BC435704E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CB3-43C7-91C9-E2BC435704E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CB3-43C7-91C9-E2BC435704E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B3-43C7-91C9-E2BC435704E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B3-43C7-91C9-E2BC435704E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B3-43C7-91C9-E2BC435704E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B3-43C7-91C9-E2BC435704E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B3-43C7-91C9-E2BC435704E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B3-43C7-91C9-E2BC435704E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B3-43C7-91C9-E2BC435704E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B3-43C7-91C9-E2BC435704E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B3-43C7-91C9-E2BC435704E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B3-43C7-91C9-E2BC435704E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B3-43C7-91C9-E2BC435704E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B3-43C7-91C9-E2BC435704E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B3-43C7-91C9-E2BC435704E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B3-43C7-91C9-E2BC435704E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B3-43C7-91C9-E2BC435704E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B3-43C7-91C9-E2BC435704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CB3-43C7-91C9-E2BC435704E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B3-43C7-91C9-E2BC435704E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B3-43C7-91C9-E2BC435704E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B3-43C7-91C9-E2BC435704E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B3-43C7-91C9-E2BC435704E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B3-43C7-91C9-E2BC435704E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B3-43C7-91C9-E2BC435704E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B3-43C7-91C9-E2BC435704E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B3-43C7-91C9-E2BC435704E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B3-43C7-91C9-E2BC435704E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B3-43C7-91C9-E2BC435704E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B3-43C7-91C9-E2BC435704E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B3-43C7-91C9-E2BC435704E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B3-43C7-91C9-E2BC435704E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B3-43C7-91C9-E2BC435704E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B3-43C7-91C9-E2BC435704E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B3-43C7-91C9-E2BC435704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CB3-43C7-91C9-E2BC43570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B-43FA-868A-C0BF1543875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B-43FA-868A-C0BF1543875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B-43FA-868A-C0BF15438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CB-43FA-868A-C0BF15438752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CB-43FA-868A-C0BF15438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1-4917-A513-C45EA00E59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91-4917-A513-C45EA00E59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91-4917-A513-C45EA00E59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91-4917-A513-C45EA00E59F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91-4917-A513-C45EA00E59F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91-4917-A513-C45EA00E59F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91-4917-A513-C45EA00E59F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91-4917-A513-C45EA00E59F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91-4917-A513-C45EA00E59F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91-4917-A513-C45EA00E59F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1-4917-A513-C45EA00E59F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1-4917-A513-C45EA00E59F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1-4917-A513-C45EA00E59F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1-4917-A513-C45EA00E59F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1-4917-A513-C45EA00E59F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1-4917-A513-C45EA00E59F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1-4917-A513-C45EA00E59F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91-4917-A513-C45EA00E59F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91-4917-A513-C45EA00E59F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791-4917-A513-C45EA00E59F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791-4917-A513-C45EA00E5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8-4671-862C-C265215AECA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8-4671-862C-C265215AECA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8-4671-862C-C265215AECA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8-4671-862C-C265215AECA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8-4671-862C-C265215AECA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8-4671-862C-C265215AECA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8-4671-862C-C265215AECA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8-4671-862C-C265215AECA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8-4671-862C-C265215AECA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8-4671-862C-C265215AE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768-4671-862C-C265215AECA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8-4671-862C-C265215AECA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8-4671-862C-C265215AECA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8-4671-862C-C265215AECA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8-4671-862C-C265215AEC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768-4671-862C-C265215AECA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768-4671-862C-C265215AECA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68-4671-862C-C265215AECA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8-4671-862C-C265215AECA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8-4671-862C-C265215AECA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68-4671-862C-C265215AECA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68-4671-862C-C265215AECA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68-4671-862C-C265215AECA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68-4671-862C-C265215AECA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68-4671-862C-C265215AECA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8-4671-862C-C265215AECA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68-4671-862C-C265215AECA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68-4671-862C-C265215AECA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68-4671-862C-C265215AECA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68-4671-862C-C265215AECA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68-4671-862C-C265215AECA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68-4671-862C-C265215AECA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68-4671-862C-C265215AEC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768-4671-862C-C265215AECA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68-4671-862C-C265215AEC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768-4671-862C-C265215AEC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68-4671-862C-C265215AEC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68-4671-862C-C265215AEC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68-4671-862C-C265215AEC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768-4671-862C-C265215AEC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768-4671-862C-C265215AEC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768-4671-862C-C265215AEC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768-4671-862C-C265215AEC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768-4671-862C-C265215AEC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768-4671-862C-C265215AEC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768-4671-862C-C265215AEC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768-4671-862C-C265215AEC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768-4671-862C-C265215AEC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768-4671-862C-C265215AECA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768-4671-862C-C265215AECA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68-4671-862C-C265215AECA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68-4671-862C-C265215AECA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68-4671-862C-C265215AECA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68-4671-862C-C265215AECA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68-4671-862C-C265215AECA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68-4671-862C-C265215AECA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68-4671-862C-C265215AECA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68-4671-862C-C265215AECA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68-4671-862C-C265215AECA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68-4671-862C-C265215AECA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768-4671-862C-C265215AECA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768-4671-862C-C265215AECA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768-4671-862C-C265215AECA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768-4671-862C-C265215AECA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768-4671-862C-C265215AECA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768-4671-862C-C265215AEC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768-4671-862C-C265215AECA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768-4671-862C-C265215AECA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768-4671-862C-C265215AECA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768-4671-862C-C265215AECA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768-4671-862C-C265215AECA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768-4671-862C-C265215AECA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768-4671-862C-C265215AECA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768-4671-862C-C265215AECA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768-4671-862C-C265215AECA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768-4671-862C-C265215AECA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768-4671-862C-C265215AECA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768-4671-862C-C265215AECA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768-4671-862C-C265215AECA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768-4671-862C-C265215AECA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768-4671-862C-C265215AECA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768-4671-862C-C265215AECA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768-4671-862C-C265215AEC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768-4671-862C-C265215AE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98-4CE5-A2BC-F658424E5D4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8-4CE5-A2BC-F658424E5D49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98-4CE5-A2BC-F658424E5D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98-4CE5-A2BC-F658424E5D49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98-4CE5-A2BC-F658424E5D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98-4CE5-A2BC-F658424E5D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791</c:v>
                </c:pt>
                <c:pt idx="4">
                  <c:v>791</c:v>
                </c:pt>
                <c:pt idx="5">
                  <c:v>791</c:v>
                </c:pt>
                <c:pt idx="12">
                  <c:v>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98-4CE5-A2BC-F658424E5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98-4CE5-A2BC-F658424E5D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98-4CE5-A2BC-F658424E5D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98-4CE5-A2BC-F658424E5D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98-4CE5-A2BC-F658424E5D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98-4CE5-A2BC-F658424E5D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98-4CE5-A2BC-F658424E5D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98-4CE5-A2BC-F658424E5D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98-4CE5-A2BC-F658424E5D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98-4CE5-A2BC-F658424E5D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98-4CE5-A2BC-F658424E5D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98-4CE5-A2BC-F658424E5D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98-4CE5-A2BC-F658424E5D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98-4CE5-A2BC-F658424E5D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98-4CE5-A2BC-F658424E5D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98-4CE5-A2BC-F658424E5D4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2">
                  <c:v>-0.12885462555066074</c:v>
                </c:pt>
                <c:pt idx="3">
                  <c:v>0.49527410207939515</c:v>
                </c:pt>
                <c:pt idx="4">
                  <c:v>9.4078947368421044</c:v>
                </c:pt>
                <c:pt idx="5">
                  <c:v>4.6906474820143886</c:v>
                </c:pt>
                <c:pt idx="12">
                  <c:v>3.7399309551208182E-2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98-4CE5-A2BC-F658424E5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C01-9856-B4D3947E596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3-4C01-9856-B4D3947E596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3-4C01-9856-B4D3947E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3-4C01-9856-B4D3947E5965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3-4C01-9856-B4D3947E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1C-4D83-A03A-BC190BFF21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1C-4D83-A03A-BC190BFF21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1C-4D83-A03A-BC190BFF21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1C-4D83-A03A-BC190BFF216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1C-4D83-A03A-BC190BFF216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1C-4D83-A03A-BC190BFF216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1C-4D83-A03A-BC190BFF216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1C-4D83-A03A-BC190BFF216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1C-4D83-A03A-BC190BFF216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1C-4D83-A03A-BC190BFF216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C-4D83-A03A-BC190BFF216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C-4D83-A03A-BC190BFF216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C-4D83-A03A-BC190BFF216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1C-4D83-A03A-BC190BFF216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1C-4D83-A03A-BC190BFF216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1C-4D83-A03A-BC190BFF216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1C-4D83-A03A-BC190BFF216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1C-4D83-A03A-BC190BFF216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1C-4D83-A03A-BC190BFF216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C1C-4D83-A03A-BC190BFF216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1C-4D83-A03A-BC190BFF2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AD-49F2-9334-6DDC042F7E3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D-49F2-9334-6DDC042F7E3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D-49F2-9334-6DDC042F7E3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D-49F2-9334-6DDC042F7E3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D-49F2-9334-6DDC042F7E3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D-49F2-9334-6DDC042F7E3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D-49F2-9334-6DDC042F7E3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D-49F2-9334-6DDC042F7E3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D-49F2-9334-6DDC042F7E3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AD-49F2-9334-6DDC042F7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BAD-49F2-9334-6DDC042F7E3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AD-49F2-9334-6DDC042F7E3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AD-49F2-9334-6DDC042F7E3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AD-49F2-9334-6DDC042F7E3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AD-49F2-9334-6DDC042F7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BAD-49F2-9334-6DDC042F7E3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BAD-49F2-9334-6DDC042F7E3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AD-49F2-9334-6DDC042F7E3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AD-49F2-9334-6DDC042F7E3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AD-49F2-9334-6DDC042F7E3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AD-49F2-9334-6DDC042F7E3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AD-49F2-9334-6DDC042F7E3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AD-49F2-9334-6DDC042F7E3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AD-49F2-9334-6DDC042F7E3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AD-49F2-9334-6DDC042F7E3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AD-49F2-9334-6DDC042F7E3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AD-49F2-9334-6DDC042F7E3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AD-49F2-9334-6DDC042F7E3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AD-49F2-9334-6DDC042F7E3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AD-49F2-9334-6DDC042F7E3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AD-49F2-9334-6DDC042F7E3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AD-49F2-9334-6DDC042F7E3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AD-49F2-9334-6DDC042F7E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BAD-49F2-9334-6DDC042F7E3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AD-49F2-9334-6DDC042F7E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AD-49F2-9334-6DDC042F7E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AD-49F2-9334-6DDC042F7E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AD-49F2-9334-6DDC042F7E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AD-49F2-9334-6DDC042F7E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BAD-49F2-9334-6DDC042F7E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BAD-49F2-9334-6DDC042F7E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BAD-49F2-9334-6DDC042F7E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BAD-49F2-9334-6DDC042F7E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BAD-49F2-9334-6DDC042F7E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BAD-49F2-9334-6DDC042F7E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BAD-49F2-9334-6DDC042F7E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BAD-49F2-9334-6DDC042F7E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BAD-49F2-9334-6DDC042F7E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BAD-49F2-9334-6DDC042F7E3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BAD-49F2-9334-6DDC042F7E3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AD-49F2-9334-6DDC042F7E3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AD-49F2-9334-6DDC042F7E3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AD-49F2-9334-6DDC042F7E3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AD-49F2-9334-6DDC042F7E3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AD-49F2-9334-6DDC042F7E3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AD-49F2-9334-6DDC042F7E3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AD-49F2-9334-6DDC042F7E3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AD-49F2-9334-6DDC042F7E3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AD-49F2-9334-6DDC042F7E3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AD-49F2-9334-6DDC042F7E3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AD-49F2-9334-6DDC042F7E3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BAD-49F2-9334-6DDC042F7E3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AD-49F2-9334-6DDC042F7E3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BAD-49F2-9334-6DDC042F7E3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AD-49F2-9334-6DDC042F7E3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BAD-49F2-9334-6DDC042F7E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BAD-49F2-9334-6DDC042F7E3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BAD-49F2-9334-6DDC042F7E3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AD-49F2-9334-6DDC042F7E3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BAD-49F2-9334-6DDC042F7E3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AD-49F2-9334-6DDC042F7E3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BAD-49F2-9334-6DDC042F7E3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BAD-49F2-9334-6DDC042F7E3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BAD-49F2-9334-6DDC042F7E3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BAD-49F2-9334-6DDC042F7E3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BAD-49F2-9334-6DDC042F7E3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BAD-49F2-9334-6DDC042F7E3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BAD-49F2-9334-6DDC042F7E3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BAD-49F2-9334-6DDC042F7E3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BAD-49F2-9334-6DDC042F7E3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BAD-49F2-9334-6DDC042F7E3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BAD-49F2-9334-6DDC042F7E3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BAD-49F2-9334-6DDC042F7E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BAD-49F2-9334-6DDC042F7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0-46C7-830D-36CE6FAF4CB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0-46C7-830D-36CE6FAF4CB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0-46C7-830D-36CE6FAF4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0-46C7-830D-36CE6FAF4CB4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A0-46C7-830D-36CE6FAF4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6-4C0F-BCF8-33923B366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6-4C0F-BCF8-33923B366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CF-4B0A-BF4A-C8B6ABD2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CF-4B0A-BF4A-C8B6ABD2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9-4CAC-BAA9-C89882ED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9-4CAC-BAA9-C89882ED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95-475F-A188-83D085A57AF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5-475F-A188-83D085A57AF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95-475F-A188-83D085A57A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95-475F-A188-83D085A57AF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95-475F-A188-83D085A57A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95-475F-A188-83D085A57A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5">
                  <c:v>190</c:v>
                </c:pt>
                <c:pt idx="12">
                  <c:v>1094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95-475F-A188-83D085A5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95-475F-A188-83D085A57A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95-475F-A188-83D085A57A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95-475F-A188-83D085A57A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95-475F-A188-83D085A57A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95-475F-A188-83D085A57A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95-475F-A188-83D085A57A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95-475F-A188-83D085A57A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95-475F-A188-83D085A57A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95-475F-A188-83D085A57A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95-475F-A188-83D085A57A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95-475F-A188-83D085A57A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95-475F-A188-83D085A57A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95-475F-A188-83D085A57A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95-475F-A188-83D085A57A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95-475F-A188-83D085A57AF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2">
                  <c:v>-0.36363636363636365</c:v>
                </c:pt>
                <c:pt idx="3">
                  <c:v>-0.25116279069767444</c:v>
                </c:pt>
                <c:pt idx="4">
                  <c:v>1.1714285714285713</c:v>
                </c:pt>
                <c:pt idx="5">
                  <c:v>1.7142857142857144</c:v>
                </c:pt>
                <c:pt idx="12">
                  <c:v>-0.1141700404858299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95-475F-A188-83D085A5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D4-4F15-BFA0-334907DDF12A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4-4F15-BFA0-334907DDF12A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D4-4F15-BFA0-334907DDF1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D4-4F15-BFA0-334907DDF12A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D4-4F15-BFA0-334907DDF1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D4-4F15-BFA0-334907DDF1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12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D4-4F15-BFA0-334907DDF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D4-4F15-BFA0-334907DDF1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D4-4F15-BFA0-334907DDF1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D4-4F15-BFA0-334907DDF1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D4-4F15-BFA0-334907DDF1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D4-4F15-BFA0-334907DDF1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D4-4F15-BFA0-334907DDF1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D4-4F15-BFA0-334907DDF1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4-4F15-BFA0-334907DDF1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4-4F15-BFA0-334907DDF1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4-4F15-BFA0-334907DDF1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4-4F15-BFA0-334907DDF1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4-4F15-BFA0-334907DDF1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4-4F15-BFA0-334907DDF1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D4-4F15-BFA0-334907DDF1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D4-4F15-BFA0-334907DDF12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12">
                  <c:v>0.21319796954314718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D4-4F15-BFA0-334907DDF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5" Type="http://schemas.openxmlformats.org/officeDocument/2006/relationships/chart" Target="../charts/chart62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5" Type="http://schemas.openxmlformats.org/officeDocument/2006/relationships/chart" Target="../charts/chart64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6.png"/><Relationship Id="rId4" Type="http://schemas.openxmlformats.org/officeDocument/2006/relationships/chart" Target="../charts/chart66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5" Type="http://schemas.openxmlformats.org/officeDocument/2006/relationships/chart" Target="../charts/chart55.xml"/><Relationship Id="rId4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6.png"/><Relationship Id="rId5" Type="http://schemas.openxmlformats.org/officeDocument/2006/relationships/chart" Target="../charts/chart58.xml"/><Relationship Id="rId4" Type="http://schemas.openxmlformats.org/officeDocument/2006/relationships/image" Target="../media/image5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chart" Target="../charts/chart60.xml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BB073D-2EF3-40C2-9320-C83E3A84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59FB192-4837-4FA7-BDB3-1F9D20A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C5D055-436D-469B-BBAB-F2CC4CB2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EA4F697-2CE8-4729-B8B1-0F02E61CD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7DFBC3-18E4-49D4-9481-97A8C60CB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1.531 viajeros 
cuota: 99,1%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6E370F8-FD46-4F8E-890F-9E3BA4DFD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5ADFC8-A2E8-4EB4-9E01-10381A4E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9FEB1A3-20CE-42BF-8260-2997BDE3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75DAC2-B0A1-468B-A0DF-BF9A5DB4B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2.810 viajeros 
cuota: 98,8%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2458B28-40C8-4DF7-B884-C24EFB4FF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2003DF-A33F-472B-841D-164A4624C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7903062-3D2D-4D33-AB6B-EEF9B1434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19AE430-EE6A-41B2-8AD1-157954CC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6B2E8A-1D92-44B8-BF78-BED7BD789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1337F46-1AC1-4CC2-8FD3-61C4E1BE9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FE4204-46D0-442F-BACF-80488B50C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52F9453-7EAC-4C2B-B8AD-8B064ACAB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FFC3B1E-08E5-4CC7-B7AB-5DF51425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DCC95B6-5FF8-4000-92BA-67724536F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5AC297A-4CE4-4DEE-B022-EE654626C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82F502-8092-4A6F-A700-B1CCBABC8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2513C02-0DFB-4303-8A63-491EE0E8D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CF8EBE1-DA4D-4762-A25B-5C465D47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0AA847-3759-401D-AF49-1D580CC02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F598C9D-5DDD-4667-957C-B7098214A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980AA7-8E26-4816-9453-67832862A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91A281-44E0-4B4A-AB92-B426F147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9902C4-A50F-47B3-8784-D26196B59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B7FE6-C0C0-451F-B909-7430057E6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B7414B-AC7D-4063-B602-1B581C60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B6358B-9B2B-4F07-A830-D22F21E48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A4C0A7-4605-4E11-815E-42B7A3F5F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6DD1FD-5242-4663-8880-1230C7C2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663BF9-390A-45F7-9051-024CB4A17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A1105A-D3F1-4B51-B80D-0A64572A3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B9D3D2-A9F7-4518-971C-CB7D384D5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32A2BA-EE15-49FC-95D4-E58E03D8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8DD298-6D4F-4C3A-9184-D36E30618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B210F-3F4D-4F9E-A27D-FEE9CAFB8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2E37C9-1C16-4C95-B085-7E0B46B82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CA3297-B9C8-443B-BFFD-9974051B9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DE2ABE-EEF3-47E4-86FA-00B4465B7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744D84-8A4D-4B52-8553-C87A17DF2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58706E-4BFC-4044-AF55-1F7D5363A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3F7AB0-B9C7-4024-8832-555E42EED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21809A-A28B-4664-A1C9-4445CA490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E41BDD-4626-405F-ABE3-A6ECCB06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D9787F-0BFC-46E4-9F1E-B559D2427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A7DF2B-3F14-4464-9D70-4F9D90609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6F5ADE-A226-45E1-8152-96D23B38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DC54DD-0A6F-4B1C-B50A-22579BBFF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235B03-D531-4D6F-B687-1FE1DC8B6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ACCF94-D534-4FC5-A790-57FBC8E0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39B3D0-1611-44A6-9859-764488726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77517F5-8348-4F56-96C7-FB1CFD893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523FB2-7C6C-4885-B4D2-2679B2E3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65CADD-4A29-4E4A-B9DE-754E25B10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39EA88-CC24-4FC7-B5B4-90A78356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020DBB2-A9C6-44B4-8B29-EFCC98012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0E696F-4E0C-409F-9589-A9758245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A27DB2-AC42-4168-9798-9253354FA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90CFB81-09B4-46CD-9131-DA68C0C93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D45747-EC06-4599-8AC1-B8470EF94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FF9919-105C-4753-9292-6E5F0C9F7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DAEE1C5-1973-4AFD-B48C-A3E450ED94C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28E9F4-850E-C7F5-88C6-B472DC0C5E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D0A1C8F-5872-622A-2681-DFB1F72873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BDCB70-B210-40CF-94B4-134E5B55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EB1BFC-000A-44AD-96C8-0D46CC015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B30CE6-C972-4FD3-9E82-B4D677131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ACE51B-AFA8-48FB-AF03-9B829C16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96B657-F4E0-4C3C-AA74-0E0C53F1E8E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6FAE26-1D2A-C6E6-6F73-4B1D8695F8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8298CA6-58E3-D949-B743-3E27F39930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69746F-545E-43A3-A55D-DF9461633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779A1B-45C4-4657-9BFC-A292A7170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81DDA93-472B-4574-AC83-5305A1C4A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EBE04D-BFFD-4868-9C53-9C4ABFB16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83676F-B096-4395-828F-611452B8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2E6F0F7-0CA8-407B-BF99-D7A8C099E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C715D37-CAD1-42A4-AC0D-35FD84AD302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5842420-F7A9-DEEF-F99B-43FCCA5FA7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5B9EFCA-14AA-8C12-F154-43C0CFEC2B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4A20D3-27E4-45A5-B980-BE6F09203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B285D6-7888-418E-9502-7F053A438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20EBBA-F54F-48D3-9C10-E7AD263AD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4539F2-3E50-44FD-BE3D-C7AF44204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3ED55CB-96B8-46B0-A918-737457BA7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1D0E3F4-305E-43B1-AE5F-A7161098D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6891F1-38B9-4F95-AECD-F57DCE4A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E3C9C05-B9FA-4A0D-B388-C53BB52B5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8A9BCAF-7062-41FC-B324-B842A6912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F773D64-FFD2-44A6-9FAD-CAA375E19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F26E050-2161-422C-9283-3418ECB0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50FF6-47FA-4353-A875-96085295C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3AFA217-E362-4008-9D67-C0912B80D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1F9BC35-7BEF-454B-B599-23D144871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E3FC48-7191-4620-9C7E-7EA90236C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60B5645-BCF2-488D-81FB-9429E8054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A9EF70-C6CD-49BC-AA4F-10EBCFBF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6AC5E8-7F78-4EF9-A3B4-476BFF4AD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2810E5-42E0-4988-8C4C-EF3E7B9F2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3AD101-029D-40CA-AF83-351230FA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BC61AE-E84A-4617-B935-42CD7FF81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F3ADC-8269-41F9-BA32-1AE7D9F33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5B72018E-4146-4333-A159-62A103E2E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60F5099-2664-45B8-B75B-353B71B4A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CC3DED-984C-4AD0-AC79-7D89A603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C2F951-8923-478C-AB82-163BE992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F6E552-A038-4B8D-9E3C-4DEA899A7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B07FD0-77BC-40EE-904E-79CA53866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3DF60C-C2F5-4795-AE37-56DDD7DA7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E38F91-9C3E-4858-97E7-85446CA89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F7F89B7-560C-4A2E-96AE-C066C2E240D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588BEC8-765C-2D64-6BE0-290CE45A69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282D89B-B57F-8519-4BCC-CD67B9ED1D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C22D01-70EA-4967-ACCD-CCB039C57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3F521D-CE2C-4EB4-A471-27C1BAC5C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064802-9A20-4FF6-A554-345CDCC45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059038-04F8-4215-8561-1D1A3FBB3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63908A-40E8-4500-89FB-6683E4E3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C6A5E6-7ABD-4104-9AE7-14371F75A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7BF54A3-23B4-4450-8C3D-3A27539C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6F76A4B-31E5-4EA4-BA90-0F79803E9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B1E500F-4582-4108-A13E-6CE69F9B1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6F7687C-2323-414B-9105-959E9DDCB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F91DA10-6DA3-4324-A06B-6D46A822B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716A0FD-6045-41ED-972B-5222AC1E6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E2A352F-B8B5-433B-BA39-1B15A4B39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BC7594E-4AC5-4980-876C-B8368851D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BEA4D6E-D9E4-437D-A593-AC28A065D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04751AB-6029-41BC-B1FE-23F54E34857A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032E25D-A4B6-EC28-C3E2-078D9FFB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590B553-FC65-AEA8-2691-B52346761CB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DA5F11-EE2D-42A1-96BB-74F9CDE8A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1326E4-6EB2-47EB-9BF6-00E949BFF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9C4FE0-A8D4-439C-9E33-286703492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31215E-E876-4FF6-9D59-F3AF3A68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0639BE-37B9-441C-9CF9-F80E3D8FF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C2D2937-8B68-40CF-9F53-D8E30AF0D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00F665-8448-415E-B529-3741250AE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15CD71F-8271-4416-9028-047A8DA73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B802079-F24B-4B02-9A29-D7ACD3026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23AC401-ADC0-49A6-B976-3BBDFF437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0084E5A-9129-4226-8691-3B7BD37D7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F75E759-BA8F-4397-B316-DE9E8FC55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375298A-11CB-4E41-BA91-F6A1EB8B6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6BC99DF-3CBB-4EA0-9B28-D21E47BC9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FF2319C-8D88-42E6-A142-0EE15DE66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6A8786-32C6-4AF2-A9D6-9B6FBCAAA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F53351-A09C-42C4-93F3-89DF75724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38D890-CF9E-43F1-B404-7D8ED319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E7224A-DA05-4BA6-A068-99F1435AF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19F4D5-C96C-4E37-BB36-4B1072319658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945AB34-47E3-6544-921C-2156CA5D06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5093E7F-B64C-844B-090C-531771F9D30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861478-5A43-4176-A49C-8547AA4A8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9C9CE4-DA2C-4FE8-B86B-878BA157C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D928D32-F0F5-4335-80F1-7E49617ED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3D6245A-FD73-4D59-AFEC-5738F9B4C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F153292-4695-4301-AE10-FFFA38C8849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18CCFC5-4BA4-941C-EF10-42F01A3FC8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2D5F8F9-F87A-6D59-C52F-A4113ABB81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DBA7F3-51DF-479D-AF32-7C8780E2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36E3D0-1237-4E03-8F42-F8D02648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AD23B7-67D8-4E13-AD2E-433C62CFB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3EB5BB-642D-4B23-BF65-EEEDDDDF7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A4C514-1D32-4040-98E2-78F5784C3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077CDC-CEBD-4DD6-BEB8-DA8B0346A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06F75C-41DC-41B8-927F-67080B4B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4F1EB4-D20E-4734-9DAE-928DEF317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108D42-6904-4AB7-B6D4-03A4A9C1F1E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5DEB9E0-27D9-6539-6971-AC8C8D634B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0935DD9-D0C6-292F-E38B-E9BA0421947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4B6B28-AFF0-4F58-8849-ACF932062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DFB3F6-148F-41CC-853A-EFCF32E5F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49245D-80ED-4CC2-9874-9714B4444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7F653F8-6AA2-407A-A509-57E53DD05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0843F0B-F1BB-4508-8E93-A3472CFE7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-33,0%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2.844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64,8%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2.844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64,8%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C3C7108-A4BA-4CBA-BE78-35C038D5A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19A1CD-46E1-4E00-B579-DD41D9808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C76B8EA-B37A-46FE-A755-97790870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49F989-1798-4360-A20F-2A0000A01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4.341 viajeros 
cuota: 98,9%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EFE0-4EBB-48A7-983C-9CF97AEAB694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216</v>
      </c>
    </row>
    <row r="53" spans="2:2" ht="15.75" x14ac:dyDescent="0.25">
      <c r="B53" s="6" t="s">
        <v>217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945507B1-22BB-44F3-8D57-968D47D378D0}"/>
    <hyperlink ref="B19" location="'Viajeros entr evol mensu TF'!A1" tooltip="Evolución mensual de viajeros entrentrados en Tenerife según lugar de residencia" display="Evolución mensual de viajeros entrados en Tenerife según lugar de residencia" xr:uid="{8C6BE55B-D02C-43F9-8AEB-22546ECA3610}"/>
    <hyperlink ref="B14" location="'Establecim aloj islas cat y tip'!A1" tooltip="Establecimientos alojativos Canarias e islas" display="Establecimientos alojativos Canarias e islas" xr:uid="{89D1DBA2-6D09-4ACD-9905-D735577354A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DEA6BF2-DD18-46C9-8C97-BE705C6D791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201F9E49-5456-47D5-84E8-5F67BF7F2B2A}"/>
    <hyperlink ref="B37" location="'Pernoctaciones lugar reside'!A1" tooltip="Pernoctaciones registradas en establecimientos alojativos de Canarias e islas según tipología y categoría" display="'Pernoctaciones lugar reside'!A1" xr:uid="{CDAA473D-A8DD-4450-B474-D2D568DF85F1}"/>
    <hyperlink ref="B8" location="'Resumen indicadores (aloj)'!A1" tooltip="Resumen indicadores Tenerife" display="'Resumen indicadores (aloj)'!A1" xr:uid="{4BB26A3F-0CD9-4CC0-BB8E-16C67F5144C0}"/>
    <hyperlink ref="B9" location="'Resumen indicadores municipios '!A1" tooltip="Resumen indicadores municipios Tenerife" display="Resumen indicadores municipios Tenerife" xr:uid="{EBFA71CE-AE00-4366-9FEA-2262FA9EED99}"/>
    <hyperlink ref="B20" location="'Viajeros entr evol mensu TF cat'!A1" tooltip="Evolución mensual de viajeros entrentrados en Tenerife según lugar de residencia" display="'Viajeros entr evol mensu TF cat'!A1" xr:uid="{649528AA-3293-4511-A98E-3F728C60A1D5}"/>
    <hyperlink ref="B21" location="'Viajeros entr evol anual TF cat'!A1" tooltip="Evolución mensual de viajeros entrentrados en Tenerife según lugar de residencia" display="'Viajeros entr evol anual TF cat'!A1" xr:uid="{772B8F75-31D3-42A1-ACB4-9E60E125028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6186041A-B3C9-4B45-A090-422E21D8665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B14314C-B38C-4400-B349-67E8D09782C8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D5FAA3AB-5F8A-4BDB-AD6B-CDC95455825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E7264ED-2FFD-4C09-BDEE-E0A6903F8CA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F5CEBF9-D0BF-4DBC-B041-C0B393EE68B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511C6A6-1A1E-4F3B-A7C9-815DE6E840A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DAE9155-8F32-4EB9-B723-62E2D294CD9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1B08C3D-F529-4B03-8526-91C2CFB1EC3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007EF3B-4F89-43F3-BDF8-759AB0E0AF80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5431A76C-7A39-4A9C-91E8-90FF148F17A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DB159E0-C5EB-45A5-9BBC-4019BA21ADD5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181519FC-5051-4385-A598-16C19C854693}"/>
    <hyperlink ref="B35" location="'Pernoctaciones evol mensu TF'!A1" tooltip="Evolución mensual de pernoctaciones en Tenerife según lugar de residencia" display="'Pernoctaciones evol mensu TF'!A1" xr:uid="{5890E2BB-1C0E-4FAE-A88E-43FBE0FF022F}"/>
    <hyperlink ref="B36" location="'Pernocta evol mensu TF cat'!A1" tooltip="Evolución mensual de pernoctaciones en Tenerife según lugar de residencia" display="'Pernocta evol mensu TF cat'!A1" xr:uid="{D3D1E6AB-4AE3-44C8-838E-FC7BE2CEB964}"/>
    <hyperlink ref="B38" location="'Pernoctaciones lugar residen ac'!A1" tooltip="Pernoctaciones registradas en establecimientos alojativos de Canarias e islas según tipología y categoría" display="'Pernoctaciones lugar residen ac'!A1" xr:uid="{300A4789-FC98-4D52-A5C2-6789742A8AAE}"/>
    <hyperlink ref="B39" location="'Pernoctaciones lugar reside año'!A1" tooltip="Pernoctaciones registradas en establecimientos alojativos de Canarias e islas según tipología y categoría" display="'Pernoctaciones lugar reside año'!A1" xr:uid="{E45330AA-B70F-4EBE-9FF2-F02D4DBA578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338EAA2C-621A-41D3-8573-98823CABBE41}"/>
    <hyperlink ref="B41" location="'EM evol menusual lugar resd'!A1" tooltip="Evolución mensual de estancia media en Tenerife según lugar de residencia" display="'EM evol menusual lugar resd'!A1" xr:uid="{4F38B6DC-08EA-490D-9286-C482A8A0F8D8}"/>
    <hyperlink ref="B42" location="'EM evol mensu TF cat '!A1" tooltip="Evolución mensual de estancia media en Tenerife según lugar de residencia" display="'EM evol mensu TF cat '!A1" xr:uid="{6A79F049-4BE7-4F30-BCDE-0AEFB7170AE7}"/>
    <hyperlink ref="B44" location="'tasa de ocupación evol mens'!A1" tooltip="Evolución mensual de estancia media en Tenerife según lugar de residencia" display="'tasa de ocupación evol mens'!A1" xr:uid="{ADBE9EF6-5246-4832-BE47-0CA4BC4D4348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7E19829-AB60-4597-A65E-7DE8D952B25D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C236853-A894-419E-ADE0-AF858257D046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49252CA-379E-4CB6-8024-AFC2FF1D2EA6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04471DC-87A2-449E-A112-3C34B8C2CAE0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D2FC31D1-4FE2-4E93-93FE-EADB1A60DCB2}"/>
    <hyperlink ref="B47" location="'ADR municipios'!A1" display="Tarifa media diaria (ADR) Tenerife y municipios" xr:uid="{670B9516-8FFD-4619-A237-D52528EDD13C}"/>
    <hyperlink ref="B48" location="'RevPAR  municipios'!A1" display="Ingresos medios por habitación (RevPar) Tenerife y municipios" xr:uid="{6CF10EBA-235A-4BC4-8DAB-CD27E79415C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B00B9-5F03-4582-AC59-9BF8ABE3BE64}">
  <sheetPr>
    <tabColor theme="7" tint="0.79998168889431442"/>
  </sheetPr>
  <dimension ref="A4:O4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6" t="s">
        <v>244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>E7-1</f>
        <v>2020</v>
      </c>
      <c r="D7" s="304"/>
      <c r="E7" s="305">
        <f t="shared" ref="E7" si="0">G7-1</f>
        <v>2021</v>
      </c>
      <c r="F7" s="304"/>
      <c r="G7" s="305">
        <f t="shared" ref="G7" si="1">I7-1</f>
        <v>2022</v>
      </c>
      <c r="H7" s="304"/>
      <c r="I7" s="305">
        <f t="shared" ref="I7" si="2"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3">IFERROR(E9/C9-1,"-")</f>
        <v>-0.84207737148913619</v>
      </c>
      <c r="G9" s="120">
        <v>2563</v>
      </c>
      <c r="H9" s="121">
        <f t="shared" si="3"/>
        <v>3.300335570469799</v>
      </c>
      <c r="I9" s="120">
        <v>6916</v>
      </c>
      <c r="J9" s="121">
        <f t="shared" si="3"/>
        <v>1.6984003121342175</v>
      </c>
      <c r="K9" s="120">
        <v>4476</v>
      </c>
      <c r="L9" s="121">
        <f t="shared" si="3"/>
        <v>-0.35280508964719492</v>
      </c>
      <c r="M9" s="120">
        <v>4609</v>
      </c>
      <c r="N9" s="121">
        <f t="shared" ref="N9" si="4"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3"/>
        <v>-0.92767702936096719</v>
      </c>
      <c r="G10" s="120">
        <v>2789</v>
      </c>
      <c r="H10" s="121">
        <f t="shared" si="3"/>
        <v>7.325373134328359</v>
      </c>
      <c r="I10" s="120">
        <v>4514</v>
      </c>
      <c r="J10" s="121">
        <f t="shared" si="3"/>
        <v>0.61850125493008257</v>
      </c>
      <c r="K10" s="120">
        <v>4771</v>
      </c>
      <c r="L10" s="121">
        <f t="shared" si="3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3"/>
        <v>-0.49639423076923073</v>
      </c>
      <c r="G11" s="120">
        <v>3577</v>
      </c>
      <c r="H11" s="121">
        <f t="shared" si="3"/>
        <v>3.2684964200477324</v>
      </c>
      <c r="I11" s="120">
        <v>4873</v>
      </c>
      <c r="J11" s="121">
        <f t="shared" si="3"/>
        <v>0.36231478892927038</v>
      </c>
      <c r="K11" s="120">
        <v>5862</v>
      </c>
      <c r="L11" s="121">
        <f t="shared" si="3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3"/>
        <v>-</v>
      </c>
      <c r="G12" s="120">
        <v>2979</v>
      </c>
      <c r="H12" s="121">
        <f t="shared" si="3"/>
        <v>3.9983221476510069</v>
      </c>
      <c r="I12" s="120">
        <v>4452</v>
      </c>
      <c r="J12" s="121">
        <f t="shared" si="3"/>
        <v>0.49446122860020147</v>
      </c>
      <c r="K12" s="120">
        <v>3875</v>
      </c>
      <c r="L12" s="121">
        <f t="shared" si="3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3"/>
        <v>-</v>
      </c>
      <c r="G13" s="120">
        <v>2392</v>
      </c>
      <c r="H13" s="121">
        <f t="shared" si="3"/>
        <v>1.1785063752276868</v>
      </c>
      <c r="I13" s="120">
        <v>3611</v>
      </c>
      <c r="J13" s="121">
        <f t="shared" si="3"/>
        <v>0.50961538461538458</v>
      </c>
      <c r="K13" s="120">
        <v>1870</v>
      </c>
      <c r="L13" s="121">
        <f t="shared" si="3"/>
        <v>-0.48213791193575184</v>
      </c>
      <c r="M13" s="120">
        <v>2625</v>
      </c>
      <c r="N13" s="121">
        <f>IFERROR(M13/K13-1,"-")</f>
        <v>0.40374331550802145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3"/>
        <v>-</v>
      </c>
      <c r="G14" s="120">
        <v>2523</v>
      </c>
      <c r="H14" s="121">
        <f t="shared" si="3"/>
        <v>0.58181818181818179</v>
      </c>
      <c r="I14" s="120">
        <v>3080</v>
      </c>
      <c r="J14" s="121">
        <f t="shared" si="3"/>
        <v>0.22076892588188657</v>
      </c>
      <c r="K14" s="120">
        <v>2377</v>
      </c>
      <c r="L14" s="121">
        <f t="shared" si="3"/>
        <v>-0.22824675324675325</v>
      </c>
      <c r="M14" s="120">
        <v>3338</v>
      </c>
      <c r="N14" s="121">
        <f>IFERROR(M14/K14-1,"-")</f>
        <v>0.40429112326461936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3"/>
        <v>-</v>
      </c>
      <c r="G15" s="120">
        <v>2342</v>
      </c>
      <c r="H15" s="121">
        <f t="shared" si="3"/>
        <v>0.27421109902067475</v>
      </c>
      <c r="I15" s="120">
        <v>2800</v>
      </c>
      <c r="J15" s="121">
        <f t="shared" si="3"/>
        <v>0.19555935098206656</v>
      </c>
      <c r="K15" s="120">
        <v>2508</v>
      </c>
      <c r="L15" s="121">
        <f t="shared" si="3"/>
        <v>-0.10428571428571431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3"/>
        <v>1.195260663507109</v>
      </c>
      <c r="G16" s="120">
        <v>3343</v>
      </c>
      <c r="H16" s="121">
        <f t="shared" si="3"/>
        <v>0.44343696027633861</v>
      </c>
      <c r="I16" s="120">
        <v>3080</v>
      </c>
      <c r="J16" s="121">
        <f t="shared" si="3"/>
        <v>-7.8671851630272238E-2</v>
      </c>
      <c r="K16" s="120">
        <v>3161</v>
      </c>
      <c r="L16" s="121">
        <f t="shared" si="3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3"/>
        <v>9.4045454545454543</v>
      </c>
      <c r="G17" s="120">
        <v>3143</v>
      </c>
      <c r="H17" s="121">
        <f t="shared" si="3"/>
        <v>0.37308868501529058</v>
      </c>
      <c r="I17" s="120">
        <v>3734</v>
      </c>
      <c r="J17" s="121">
        <f t="shared" si="3"/>
        <v>0.18803690741329948</v>
      </c>
      <c r="K17" s="120">
        <v>3135</v>
      </c>
      <c r="L17" s="121">
        <f t="shared" si="3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3"/>
        <v>10.250883392226148</v>
      </c>
      <c r="G18" s="120">
        <v>3407</v>
      </c>
      <c r="H18" s="121">
        <f t="shared" si="3"/>
        <v>7.0037688442211143E-2</v>
      </c>
      <c r="I18" s="120">
        <v>4248</v>
      </c>
      <c r="J18" s="121">
        <f t="shared" si="3"/>
        <v>0.24684473143528041</v>
      </c>
      <c r="K18" s="120">
        <v>3960</v>
      </c>
      <c r="L18" s="121">
        <f t="shared" si="3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3"/>
        <v>5.6305309734513278</v>
      </c>
      <c r="G19" s="120">
        <v>4018</v>
      </c>
      <c r="H19" s="121">
        <f t="shared" si="3"/>
        <v>0.34067400734067399</v>
      </c>
      <c r="I19" s="120">
        <v>4366</v>
      </c>
      <c r="J19" s="121">
        <f t="shared" si="3"/>
        <v>8.661025385764054E-2</v>
      </c>
      <c r="K19" s="120">
        <v>3262</v>
      </c>
      <c r="L19" s="121">
        <f t="shared" si="3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3"/>
        <v>4.2857142857142856</v>
      </c>
      <c r="G20" s="120">
        <v>4675</v>
      </c>
      <c r="H20" s="121">
        <f t="shared" si="3"/>
        <v>0.8858410649455426</v>
      </c>
      <c r="I20" s="120">
        <v>5492</v>
      </c>
      <c r="J20" s="121">
        <f t="shared" si="3"/>
        <v>0.17475935828877009</v>
      </c>
      <c r="K20" s="120">
        <v>4480</v>
      </c>
      <c r="L20" s="121">
        <f t="shared" si="3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3"/>
        <v>0.59589962795852136</v>
      </c>
      <c r="G21" s="123">
        <v>37751</v>
      </c>
      <c r="H21" s="124">
        <f t="shared" si="3"/>
        <v>0.87247656366251669</v>
      </c>
      <c r="I21" s="123">
        <v>51166</v>
      </c>
      <c r="J21" s="124">
        <f t="shared" si="3"/>
        <v>0.3553548250377474</v>
      </c>
      <c r="K21" s="123">
        <v>43737</v>
      </c>
      <c r="L21" s="124">
        <f t="shared" si="3"/>
        <v>-0.14519407418989172</v>
      </c>
      <c r="M21" s="123">
        <v>21785</v>
      </c>
      <c r="N21" s="124">
        <v>-6.2244414790581515E-2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76" t="s">
        <v>245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139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$C$7</f>
        <v>2020</v>
      </c>
      <c r="D29" s="304"/>
      <c r="E29" s="305">
        <f>$C$7</f>
        <v>2020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3026</v>
      </c>
      <c r="D31" s="121">
        <v>-0.31800766283524906</v>
      </c>
      <c r="E31" s="120">
        <v>3026</v>
      </c>
      <c r="F31" s="121">
        <f t="shared" ref="F31:L43" si="5">IFERROR(E31/C31-1,"-")</f>
        <v>0</v>
      </c>
      <c r="G31" s="120">
        <v>2563</v>
      </c>
      <c r="H31" s="121">
        <f t="shared" si="5"/>
        <v>-0.15300727032385986</v>
      </c>
      <c r="I31" s="120">
        <v>6858</v>
      </c>
      <c r="J31" s="121">
        <f t="shared" si="5"/>
        <v>1.6757705813499806</v>
      </c>
      <c r="K31" s="120">
        <v>4426</v>
      </c>
      <c r="L31" s="121">
        <f t="shared" si="5"/>
        <v>-0.35462233887430739</v>
      </c>
      <c r="M31" s="120">
        <v>4533</v>
      </c>
      <c r="N31" s="121">
        <f t="shared" ref="N31:N36" si="6">IFERROR(M31/K31-1,"-")</f>
        <v>2.4175327609579744E-2</v>
      </c>
    </row>
    <row r="32" spans="1:15" x14ac:dyDescent="0.25">
      <c r="B32" s="119" t="s">
        <v>75</v>
      </c>
      <c r="C32" s="120">
        <v>3832</v>
      </c>
      <c r="D32" s="121">
        <v>0.10241657077100119</v>
      </c>
      <c r="E32" s="120">
        <v>3832</v>
      </c>
      <c r="F32" s="121">
        <f t="shared" si="5"/>
        <v>0</v>
      </c>
      <c r="G32" s="120">
        <v>2789</v>
      </c>
      <c r="H32" s="121">
        <f t="shared" si="5"/>
        <v>-0.27218162839248439</v>
      </c>
      <c r="I32" s="120">
        <v>4457</v>
      </c>
      <c r="J32" s="121">
        <f t="shared" si="5"/>
        <v>0.59806382215847975</v>
      </c>
      <c r="K32" s="120">
        <v>4712</v>
      </c>
      <c r="L32" s="121">
        <f t="shared" si="5"/>
        <v>5.7213372223468673E-2</v>
      </c>
      <c r="M32" s="120">
        <v>3908</v>
      </c>
      <c r="N32" s="121">
        <f t="shared" si="6"/>
        <v>-0.17062818336162988</v>
      </c>
    </row>
    <row r="33" spans="2:14" x14ac:dyDescent="0.25">
      <c r="B33" s="119" t="s">
        <v>77</v>
      </c>
      <c r="C33" s="120">
        <v>1334</v>
      </c>
      <c r="D33" s="121">
        <v>-0.67777777777777781</v>
      </c>
      <c r="E33" s="120">
        <v>1334</v>
      </c>
      <c r="F33" s="121">
        <f t="shared" si="5"/>
        <v>0</v>
      </c>
      <c r="G33" s="120">
        <v>3577</v>
      </c>
      <c r="H33" s="121">
        <f t="shared" si="5"/>
        <v>1.6814092953523239</v>
      </c>
      <c r="I33" s="120">
        <v>4813</v>
      </c>
      <c r="J33" s="121">
        <f t="shared" si="5"/>
        <v>0.3455409561084708</v>
      </c>
      <c r="K33" s="120">
        <v>5785</v>
      </c>
      <c r="L33" s="121">
        <f t="shared" si="5"/>
        <v>0.20195304383960111</v>
      </c>
      <c r="M33" s="120">
        <v>3954</v>
      </c>
      <c r="N33" s="121">
        <f t="shared" si="6"/>
        <v>-0.3165082108902334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5"/>
        <v>-</v>
      </c>
      <c r="G34" s="120">
        <v>2979</v>
      </c>
      <c r="H34" s="121" t="str">
        <f t="shared" si="5"/>
        <v>-</v>
      </c>
      <c r="I34" s="120">
        <v>4396</v>
      </c>
      <c r="J34" s="121">
        <f t="shared" si="5"/>
        <v>0.47566297415240011</v>
      </c>
      <c r="K34" s="120">
        <v>3828</v>
      </c>
      <c r="L34" s="121">
        <f t="shared" si="5"/>
        <v>-0.12920837124658779</v>
      </c>
      <c r="M34" s="120">
        <v>3162</v>
      </c>
      <c r="N34" s="121">
        <f t="shared" si="6"/>
        <v>-0.1739811912225705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5"/>
        <v>-</v>
      </c>
      <c r="G35" s="120">
        <v>2392</v>
      </c>
      <c r="H35" s="121" t="str">
        <f t="shared" si="5"/>
        <v>-</v>
      </c>
      <c r="I35" s="120">
        <v>3579</v>
      </c>
      <c r="J35" s="121">
        <f t="shared" si="5"/>
        <v>0.49623745819397991</v>
      </c>
      <c r="K35" s="120">
        <v>1833</v>
      </c>
      <c r="L35" s="121">
        <f t="shared" si="5"/>
        <v>-0.48784576697401505</v>
      </c>
      <c r="M35" s="120">
        <v>2603</v>
      </c>
      <c r="N35" s="121">
        <f t="shared" si="6"/>
        <v>0.42007637752318594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5"/>
        <v>-</v>
      </c>
      <c r="G36" s="120">
        <v>2523</v>
      </c>
      <c r="H36" s="121" t="str">
        <f t="shared" si="5"/>
        <v>-</v>
      </c>
      <c r="I36" s="120">
        <v>3022</v>
      </c>
      <c r="J36" s="121">
        <f t="shared" si="5"/>
        <v>0.19778042013476016</v>
      </c>
      <c r="K36" s="120">
        <v>2354</v>
      </c>
      <c r="L36" s="121">
        <f t="shared" si="5"/>
        <v>-0.22104566512243551</v>
      </c>
      <c r="M36" s="120">
        <v>3330</v>
      </c>
      <c r="N36" s="121">
        <f t="shared" si="6"/>
        <v>0.4146134239592183</v>
      </c>
    </row>
    <row r="37" spans="2:14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5"/>
        <v>-</v>
      </c>
      <c r="G37" s="120">
        <v>2342</v>
      </c>
      <c r="H37" s="121" t="str">
        <f t="shared" si="5"/>
        <v>-</v>
      </c>
      <c r="I37" s="120">
        <v>2765</v>
      </c>
      <c r="J37" s="121">
        <f t="shared" si="5"/>
        <v>0.18061485909479069</v>
      </c>
      <c r="K37" s="120">
        <v>2458</v>
      </c>
      <c r="L37" s="121">
        <f t="shared" si="5"/>
        <v>-0.1110307414104883</v>
      </c>
      <c r="M37" s="120"/>
      <c r="N37" s="121"/>
    </row>
    <row r="38" spans="2:14" x14ac:dyDescent="0.25">
      <c r="B38" s="119" t="s">
        <v>87</v>
      </c>
      <c r="C38" s="120">
        <v>1055</v>
      </c>
      <c r="D38" s="121">
        <v>-0.66989987484355451</v>
      </c>
      <c r="E38" s="120">
        <v>1055</v>
      </c>
      <c r="F38" s="121">
        <f t="shared" si="5"/>
        <v>0</v>
      </c>
      <c r="G38" s="120">
        <v>3343</v>
      </c>
      <c r="H38" s="121">
        <f t="shared" si="5"/>
        <v>2.1687203791469196</v>
      </c>
      <c r="I38" s="120">
        <v>3033</v>
      </c>
      <c r="J38" s="121">
        <f t="shared" si="5"/>
        <v>-9.2731079868381694E-2</v>
      </c>
      <c r="K38" s="120">
        <v>3098</v>
      </c>
      <c r="L38" s="121">
        <f t="shared" si="5"/>
        <v>2.1430926475436873E-2</v>
      </c>
      <c r="M38" s="120"/>
      <c r="N38" s="121"/>
    </row>
    <row r="39" spans="2:14" x14ac:dyDescent="0.25">
      <c r="B39" s="119" t="s">
        <v>89</v>
      </c>
      <c r="C39" s="120">
        <v>220</v>
      </c>
      <c r="D39" s="121">
        <v>-0.92532247114731836</v>
      </c>
      <c r="E39" s="120">
        <v>220</v>
      </c>
      <c r="F39" s="121">
        <f t="shared" si="5"/>
        <v>0</v>
      </c>
      <c r="G39" s="120">
        <v>3143</v>
      </c>
      <c r="H39" s="121">
        <f t="shared" si="5"/>
        <v>13.286363636363637</v>
      </c>
      <c r="I39" s="120">
        <v>3673</v>
      </c>
      <c r="J39" s="121">
        <f t="shared" si="5"/>
        <v>0.16862869869551389</v>
      </c>
      <c r="K39" s="120">
        <v>3065</v>
      </c>
      <c r="L39" s="121">
        <f t="shared" si="5"/>
        <v>-0.16553226245575825</v>
      </c>
      <c r="M39" s="120"/>
      <c r="N39" s="121"/>
    </row>
    <row r="40" spans="2:14" x14ac:dyDescent="0.25">
      <c r="B40" s="119" t="s">
        <v>91</v>
      </c>
      <c r="C40" s="120">
        <v>283</v>
      </c>
      <c r="D40" s="121">
        <v>-0.89757509952949688</v>
      </c>
      <c r="E40" s="120">
        <v>283</v>
      </c>
      <c r="F40" s="121">
        <f t="shared" si="5"/>
        <v>0</v>
      </c>
      <c r="G40" s="120">
        <v>3407</v>
      </c>
      <c r="H40" s="121">
        <f t="shared" si="5"/>
        <v>11.03886925795053</v>
      </c>
      <c r="I40" s="120">
        <v>4198</v>
      </c>
      <c r="J40" s="121">
        <f t="shared" si="5"/>
        <v>0.23216906369239809</v>
      </c>
      <c r="K40" s="120">
        <v>3898</v>
      </c>
      <c r="L40" s="121">
        <f t="shared" si="5"/>
        <v>-7.1462601238685086E-2</v>
      </c>
      <c r="M40" s="120"/>
      <c r="N40" s="121"/>
    </row>
    <row r="41" spans="2:14" x14ac:dyDescent="0.25">
      <c r="B41" s="119" t="s">
        <v>93</v>
      </c>
      <c r="C41" s="120">
        <v>452</v>
      </c>
      <c r="D41" s="121">
        <v>-0.88433981576253839</v>
      </c>
      <c r="E41" s="120">
        <v>452</v>
      </c>
      <c r="F41" s="121">
        <f t="shared" si="5"/>
        <v>0</v>
      </c>
      <c r="G41" s="120">
        <v>3973</v>
      </c>
      <c r="H41" s="121">
        <f t="shared" si="5"/>
        <v>7.7898230088495577</v>
      </c>
      <c r="I41" s="120">
        <v>4299</v>
      </c>
      <c r="J41" s="121">
        <f t="shared" si="5"/>
        <v>8.2053863579159225E-2</v>
      </c>
      <c r="K41" s="120">
        <v>3199</v>
      </c>
      <c r="L41" s="121">
        <f t="shared" si="5"/>
        <v>-0.25587345894394042</v>
      </c>
      <c r="M41" s="120"/>
      <c r="N41" s="121"/>
    </row>
    <row r="42" spans="2:14" x14ac:dyDescent="0.25">
      <c r="B42" s="119" t="s">
        <v>95</v>
      </c>
      <c r="C42" s="120">
        <v>469</v>
      </c>
      <c r="D42" s="121">
        <v>-0.84943820224719102</v>
      </c>
      <c r="E42" s="120">
        <v>469</v>
      </c>
      <c r="F42" s="121">
        <f t="shared" si="5"/>
        <v>0</v>
      </c>
      <c r="G42" s="120">
        <v>4607</v>
      </c>
      <c r="H42" s="121">
        <f t="shared" si="5"/>
        <v>8.8230277185501063</v>
      </c>
      <c r="I42" s="120">
        <v>5428</v>
      </c>
      <c r="J42" s="121">
        <f t="shared" si="5"/>
        <v>0.17820707618840892</v>
      </c>
      <c r="K42" s="120">
        <v>4419</v>
      </c>
      <c r="L42" s="121">
        <f t="shared" si="5"/>
        <v>-0.1858879882092852</v>
      </c>
      <c r="M42" s="120"/>
      <c r="N42" s="121"/>
    </row>
    <row r="43" spans="2:14" ht="15.75" x14ac:dyDescent="0.25">
      <c r="B43" s="122" t="s">
        <v>32</v>
      </c>
      <c r="C43" s="123">
        <v>10755</v>
      </c>
      <c r="D43" s="124">
        <v>-0.722959223100899</v>
      </c>
      <c r="E43" s="123">
        <v>10755</v>
      </c>
      <c r="F43" s="124">
        <f t="shared" si="5"/>
        <v>0</v>
      </c>
      <c r="G43" s="123">
        <v>37638</v>
      </c>
      <c r="H43" s="124">
        <f t="shared" si="5"/>
        <v>2.4995815899581588</v>
      </c>
      <c r="I43" s="123">
        <v>50521</v>
      </c>
      <c r="J43" s="124">
        <f t="shared" si="5"/>
        <v>0.34228705032148365</v>
      </c>
      <c r="K43" s="123">
        <v>43075</v>
      </c>
      <c r="L43" s="124">
        <f t="shared" si="5"/>
        <v>-0.14738425605193883</v>
      </c>
      <c r="M43" s="123">
        <v>21490</v>
      </c>
      <c r="N43" s="124">
        <v>-6.3126689336472253E-2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K46" s="81"/>
    </row>
    <row r="49" spans="13:14" x14ac:dyDescent="0.25">
      <c r="M49" s="4"/>
      <c r="N49" s="4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01A5-4DD1-4C57-961F-2E1BBB2AA343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246</v>
      </c>
      <c r="C4" s="276"/>
      <c r="D4" s="276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134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43737</v>
      </c>
      <c r="D8" s="121">
        <f t="shared" ref="D8:D10" si="0">C8/C9-1</f>
        <v>-0.14519407418989172</v>
      </c>
    </row>
    <row r="9" spans="1:5" x14ac:dyDescent="0.25">
      <c r="A9" s="1"/>
      <c r="B9" s="119">
        <v>2023</v>
      </c>
      <c r="C9" s="120">
        <v>51166</v>
      </c>
      <c r="D9" s="121">
        <f t="shared" si="0"/>
        <v>0.3553548250377474</v>
      </c>
    </row>
    <row r="10" spans="1:5" x14ac:dyDescent="0.25">
      <c r="A10" s="1"/>
      <c r="B10" s="119">
        <v>2022</v>
      </c>
      <c r="C10" s="120">
        <v>37751</v>
      </c>
      <c r="D10" s="121">
        <f t="shared" si="0"/>
        <v>0.87247656366251669</v>
      </c>
    </row>
    <row r="11" spans="1:5" x14ac:dyDescent="0.25">
      <c r="A11" s="1"/>
      <c r="B11" s="119">
        <v>2021</v>
      </c>
      <c r="C11" s="120">
        <v>20161</v>
      </c>
      <c r="D11" s="121">
        <f>C11/C12-1</f>
        <v>0.59589962795852136</v>
      </c>
    </row>
    <row r="12" spans="1:5" x14ac:dyDescent="0.25">
      <c r="A12" s="1" t="s">
        <v>74</v>
      </c>
      <c r="B12" s="119">
        <v>2020</v>
      </c>
      <c r="C12" s="120">
        <v>12633</v>
      </c>
      <c r="D12" s="121">
        <f t="shared" ref="D12:D21" si="1">C12/C13-1</f>
        <v>-0.71973999467565886</v>
      </c>
    </row>
    <row r="13" spans="1:5" x14ac:dyDescent="0.25">
      <c r="A13" s="1" t="s">
        <v>76</v>
      </c>
      <c r="B13" s="119">
        <v>2019</v>
      </c>
      <c r="C13" s="120">
        <v>45076</v>
      </c>
      <c r="D13" s="121">
        <f t="shared" si="1"/>
        <v>-4.1629459539907265E-2</v>
      </c>
    </row>
    <row r="14" spans="1:5" x14ac:dyDescent="0.25">
      <c r="A14" s="1" t="s">
        <v>78</v>
      </c>
      <c r="B14" s="119">
        <v>2018</v>
      </c>
      <c r="C14" s="120">
        <v>47034</v>
      </c>
      <c r="D14" s="121">
        <f t="shared" si="1"/>
        <v>-0.13403542364767829</v>
      </c>
    </row>
    <row r="15" spans="1:5" x14ac:dyDescent="0.25">
      <c r="A15" s="1" t="s">
        <v>80</v>
      </c>
      <c r="B15" s="119">
        <v>2017</v>
      </c>
      <c r="C15" s="120">
        <v>54314</v>
      </c>
      <c r="D15" s="121">
        <f>C15/C16-1</f>
        <v>-1.1953143676787237E-3</v>
      </c>
    </row>
    <row r="16" spans="1:5" x14ac:dyDescent="0.25">
      <c r="A16" s="1" t="s">
        <v>82</v>
      </c>
      <c r="B16" s="119">
        <v>2016</v>
      </c>
      <c r="C16" s="120">
        <v>54379</v>
      </c>
      <c r="D16" s="121">
        <f>C16/C17-1</f>
        <v>0.14431514488331465</v>
      </c>
    </row>
    <row r="17" spans="1:5" x14ac:dyDescent="0.25">
      <c r="A17" s="1" t="s">
        <v>84</v>
      </c>
      <c r="B17" s="119">
        <v>2015</v>
      </c>
      <c r="C17" s="120">
        <v>47521</v>
      </c>
      <c r="D17" s="121">
        <f t="shared" si="1"/>
        <v>-0.22950580452688241</v>
      </c>
    </row>
    <row r="18" spans="1:5" x14ac:dyDescent="0.25">
      <c r="A18" s="1" t="s">
        <v>86</v>
      </c>
      <c r="B18" s="119">
        <v>2014</v>
      </c>
      <c r="C18" s="120">
        <v>61676</v>
      </c>
      <c r="D18" s="121">
        <f t="shared" si="1"/>
        <v>0.16216318070472968</v>
      </c>
    </row>
    <row r="19" spans="1:5" x14ac:dyDescent="0.25">
      <c r="A19" s="1" t="s">
        <v>88</v>
      </c>
      <c r="B19" s="119">
        <v>2013</v>
      </c>
      <c r="C19" s="120">
        <v>53070</v>
      </c>
      <c r="D19" s="121">
        <f t="shared" si="1"/>
        <v>5.9519296383350184E-3</v>
      </c>
    </row>
    <row r="20" spans="1:5" x14ac:dyDescent="0.25">
      <c r="A20" s="1" t="s">
        <v>90</v>
      </c>
      <c r="B20" s="119">
        <v>2012</v>
      </c>
      <c r="C20" s="120">
        <v>52756</v>
      </c>
      <c r="D20" s="121">
        <f>C20/C21-1</f>
        <v>1.0056353528262729E-3</v>
      </c>
    </row>
    <row r="21" spans="1:5" x14ac:dyDescent="0.25">
      <c r="A21" s="1" t="s">
        <v>92</v>
      </c>
      <c r="B21" s="119">
        <v>2011</v>
      </c>
      <c r="C21" s="120">
        <v>52703</v>
      </c>
      <c r="D21" s="121">
        <f t="shared" si="1"/>
        <v>4.8106753639328703E-2</v>
      </c>
    </row>
    <row r="22" spans="1:5" x14ac:dyDescent="0.25">
      <c r="A22" s="1" t="s">
        <v>94</v>
      </c>
      <c r="B22" s="119">
        <v>2010</v>
      </c>
      <c r="C22" s="120">
        <v>50284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6" t="s">
        <v>247</v>
      </c>
      <c r="C27" s="276"/>
      <c r="D27" s="276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1" t="s">
        <v>139</v>
      </c>
      <c r="D29" s="302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43075</v>
      </c>
      <c r="D31" s="121">
        <f t="shared" ref="D31:D44" si="2">C31/C32-1</f>
        <v>-0.14738425605193883</v>
      </c>
    </row>
    <row r="32" spans="1:5" x14ac:dyDescent="0.25">
      <c r="B32" s="119">
        <v>2023</v>
      </c>
      <c r="C32" s="120">
        <v>50521</v>
      </c>
      <c r="D32" s="121">
        <f t="shared" si="2"/>
        <v>0.34228705032148365</v>
      </c>
    </row>
    <row r="33" spans="2:4" x14ac:dyDescent="0.25">
      <c r="B33" s="119">
        <v>2022</v>
      </c>
      <c r="C33" s="120">
        <v>37638</v>
      </c>
      <c r="D33" s="121">
        <f t="shared" si="2"/>
        <v>0.86687168295223449</v>
      </c>
    </row>
    <row r="34" spans="2:4" x14ac:dyDescent="0.25">
      <c r="B34" s="119">
        <v>2021</v>
      </c>
      <c r="C34" s="120">
        <v>20161</v>
      </c>
      <c r="D34" s="121">
        <f t="shared" si="2"/>
        <v>0.87456996745699667</v>
      </c>
    </row>
    <row r="35" spans="2:4" x14ac:dyDescent="0.25">
      <c r="B35" s="119">
        <v>2020</v>
      </c>
      <c r="C35" s="120">
        <v>10755</v>
      </c>
      <c r="D35" s="121">
        <f t="shared" si="2"/>
        <v>-0.722959223100899</v>
      </c>
    </row>
    <row r="36" spans="2:4" x14ac:dyDescent="0.25">
      <c r="B36" s="119">
        <v>2019</v>
      </c>
      <c r="C36" s="120">
        <v>38821</v>
      </c>
      <c r="D36" s="121">
        <f t="shared" si="2"/>
        <v>-5.2383625845192516E-2</v>
      </c>
    </row>
    <row r="37" spans="2:4" x14ac:dyDescent="0.25">
      <c r="B37" s="119">
        <v>2018</v>
      </c>
      <c r="C37" s="120">
        <v>40967</v>
      </c>
      <c r="D37" s="121">
        <f t="shared" si="2"/>
        <v>-0.13190795050008475</v>
      </c>
    </row>
    <row r="38" spans="2:4" x14ac:dyDescent="0.25">
      <c r="B38" s="119">
        <v>2017</v>
      </c>
      <c r="C38" s="120">
        <v>47192</v>
      </c>
      <c r="D38" s="121">
        <f>C38/C39-1</f>
        <v>-2.6868749355603683E-2</v>
      </c>
    </row>
    <row r="39" spans="2:4" x14ac:dyDescent="0.25">
      <c r="B39" s="119">
        <v>2016</v>
      </c>
      <c r="C39" s="120">
        <v>48495</v>
      </c>
      <c r="D39" s="121">
        <f>C39/C40-1</f>
        <v>0.14604750088621055</v>
      </c>
    </row>
    <row r="40" spans="2:4" x14ac:dyDescent="0.25">
      <c r="B40" s="119">
        <v>2015</v>
      </c>
      <c r="C40" s="120">
        <v>42315</v>
      </c>
      <c r="D40" s="121">
        <f t="shared" si="2"/>
        <v>-0.24697026320004267</v>
      </c>
    </row>
    <row r="41" spans="2:4" x14ac:dyDescent="0.25">
      <c r="B41" s="119">
        <v>2014</v>
      </c>
      <c r="C41" s="120">
        <v>56193</v>
      </c>
      <c r="D41" s="121">
        <f t="shared" si="2"/>
        <v>0.15981424148606815</v>
      </c>
    </row>
    <row r="42" spans="2:4" x14ac:dyDescent="0.25">
      <c r="B42" s="119">
        <v>2013</v>
      </c>
      <c r="C42" s="120">
        <v>48450</v>
      </c>
      <c r="D42" s="121">
        <f t="shared" si="2"/>
        <v>-1.3579819614390143E-2</v>
      </c>
    </row>
    <row r="43" spans="2:4" x14ac:dyDescent="0.25">
      <c r="B43" s="119">
        <v>2012</v>
      </c>
      <c r="C43" s="120">
        <v>49117</v>
      </c>
      <c r="D43" s="121">
        <f>C43/C44-1</f>
        <v>7.8589896171050722E-3</v>
      </c>
    </row>
    <row r="44" spans="2:4" x14ac:dyDescent="0.25">
      <c r="B44" s="119">
        <v>2011</v>
      </c>
      <c r="C44" s="120">
        <v>48734</v>
      </c>
      <c r="D44" s="121">
        <f t="shared" si="2"/>
        <v>2.8078391662974989E-2</v>
      </c>
    </row>
    <row r="45" spans="2:4" x14ac:dyDescent="0.25">
      <c r="B45" s="119">
        <v>2010</v>
      </c>
      <c r="C45" s="120">
        <v>47403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6" t="s">
        <v>248</v>
      </c>
      <c r="C50" s="276"/>
      <c r="D50" s="276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1" t="s">
        <v>142</v>
      </c>
      <c r="D52" s="302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25282</v>
      </c>
      <c r="D64" s="121">
        <f t="shared" si="4"/>
        <v>-3.5774218154080883E-2</v>
      </c>
    </row>
    <row r="65" spans="1:5" x14ac:dyDescent="0.25">
      <c r="A65" s="1">
        <v>9</v>
      </c>
      <c r="B65" s="119">
        <v>2013</v>
      </c>
      <c r="C65" s="120">
        <v>26220</v>
      </c>
      <c r="D65" s="121">
        <f t="shared" si="4"/>
        <v>-3.5107087657319513E-2</v>
      </c>
    </row>
    <row r="66" spans="1:5" x14ac:dyDescent="0.25">
      <c r="A66" s="1">
        <v>10</v>
      </c>
      <c r="B66" s="119">
        <v>2012</v>
      </c>
      <c r="C66" s="120">
        <v>27174</v>
      </c>
      <c r="D66" s="121">
        <f>C66/C67-1</f>
        <v>5.5230310394338566E-4</v>
      </c>
    </row>
    <row r="67" spans="1:5" x14ac:dyDescent="0.25">
      <c r="A67" s="1">
        <v>11</v>
      </c>
      <c r="B67" s="119">
        <v>2011</v>
      </c>
      <c r="C67" s="120">
        <v>27159</v>
      </c>
      <c r="D67" s="121">
        <f t="shared" si="4"/>
        <v>2.3631840796019876E-2</v>
      </c>
    </row>
    <row r="68" spans="1:5" x14ac:dyDescent="0.25">
      <c r="A68" s="1">
        <v>12</v>
      </c>
      <c r="B68" s="119">
        <v>2010</v>
      </c>
      <c r="C68" s="120">
        <v>26532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6" t="s">
        <v>143</v>
      </c>
      <c r="C73" s="276"/>
      <c r="D73" s="276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1" t="s">
        <v>144</v>
      </c>
      <c r="D75" s="302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30911</v>
      </c>
      <c r="D87" s="121">
        <f t="shared" si="6"/>
        <v>0.39050832208726938</v>
      </c>
    </row>
    <row r="88" spans="1:5" x14ac:dyDescent="0.25">
      <c r="A88" s="1">
        <v>9</v>
      </c>
      <c r="B88" s="119">
        <v>2013</v>
      </c>
      <c r="C88" s="120">
        <v>22230</v>
      </c>
      <c r="D88" s="121">
        <f t="shared" si="6"/>
        <v>1.3079341931367727E-2</v>
      </c>
    </row>
    <row r="89" spans="1:5" x14ac:dyDescent="0.25">
      <c r="A89" s="1">
        <v>10</v>
      </c>
      <c r="B89" s="119">
        <v>2012</v>
      </c>
      <c r="C89" s="120">
        <v>21943</v>
      </c>
      <c r="D89" s="121">
        <f>C89/C90-1</f>
        <v>1.7056778679026552E-2</v>
      </c>
    </row>
    <row r="90" spans="1:5" x14ac:dyDescent="0.25">
      <c r="A90" s="1">
        <v>11</v>
      </c>
      <c r="B90" s="119">
        <v>2011</v>
      </c>
      <c r="C90" s="120">
        <v>21575</v>
      </c>
      <c r="D90" s="121">
        <f t="shared" ref="D90" si="7">C90/C91-1</f>
        <v>3.3731014326098485E-2</v>
      </c>
    </row>
    <row r="91" spans="1:5" x14ac:dyDescent="0.25">
      <c r="A91" s="1">
        <v>12</v>
      </c>
      <c r="B91" s="119">
        <v>2010</v>
      </c>
      <c r="C91" s="120">
        <v>20871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6" t="s">
        <v>249</v>
      </c>
      <c r="C96" s="276"/>
      <c r="D96" s="276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1" t="s">
        <v>34</v>
      </c>
      <c r="D98" s="302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>
        <f t="shared" si="8"/>
        <v>-1</v>
      </c>
    </row>
    <row r="104" spans="2:5" x14ac:dyDescent="0.25">
      <c r="B104" s="119">
        <v>2020</v>
      </c>
      <c r="C104" s="120">
        <v>1878</v>
      </c>
      <c r="D104" s="121">
        <f t="shared" si="8"/>
        <v>-0.69976019184652283</v>
      </c>
    </row>
    <row r="105" spans="2:5" x14ac:dyDescent="0.25">
      <c r="B105" s="119">
        <v>2019</v>
      </c>
      <c r="C105" s="120">
        <v>6255</v>
      </c>
      <c r="D105" s="121">
        <f t="shared" si="8"/>
        <v>3.0987308389649026E-2</v>
      </c>
    </row>
    <row r="106" spans="2:5" x14ac:dyDescent="0.25">
      <c r="B106" s="119">
        <v>2018</v>
      </c>
      <c r="C106" s="120">
        <v>6067</v>
      </c>
      <c r="D106" s="121">
        <f t="shared" si="8"/>
        <v>-0.14813254703734902</v>
      </c>
    </row>
    <row r="107" spans="2:5" x14ac:dyDescent="0.25">
      <c r="B107" s="119">
        <v>2017</v>
      </c>
      <c r="C107" s="120">
        <v>7122</v>
      </c>
      <c r="D107" s="121">
        <f t="shared" si="8"/>
        <v>0.21040108769544519</v>
      </c>
    </row>
    <row r="108" spans="2:5" x14ac:dyDescent="0.25">
      <c r="B108" s="119">
        <v>2016</v>
      </c>
      <c r="C108" s="120">
        <v>5884</v>
      </c>
      <c r="D108" s="121">
        <f t="shared" si="8"/>
        <v>0.13023434498655395</v>
      </c>
    </row>
    <row r="109" spans="2:5" x14ac:dyDescent="0.25">
      <c r="B109" s="119">
        <v>2015</v>
      </c>
      <c r="C109" s="120">
        <v>5206</v>
      </c>
      <c r="D109" s="121">
        <f t="shared" si="8"/>
        <v>-5.0519788436987012E-2</v>
      </c>
    </row>
    <row r="110" spans="2:5" x14ac:dyDescent="0.25">
      <c r="B110" s="119">
        <v>2014</v>
      </c>
      <c r="C110" s="120">
        <v>5483</v>
      </c>
      <c r="D110" s="121">
        <f t="shared" si="8"/>
        <v>0.18679653679653674</v>
      </c>
    </row>
    <row r="111" spans="2:5" x14ac:dyDescent="0.25">
      <c r="B111" s="119">
        <v>2013</v>
      </c>
      <c r="C111" s="120">
        <v>4620</v>
      </c>
      <c r="D111" s="121">
        <f t="shared" si="8"/>
        <v>0.26957955482275353</v>
      </c>
    </row>
    <row r="112" spans="2:5" x14ac:dyDescent="0.25">
      <c r="B112" s="119">
        <v>2012</v>
      </c>
      <c r="C112" s="120">
        <v>3639</v>
      </c>
      <c r="D112" s="121">
        <f t="shared" si="8"/>
        <v>-8.3144368858654616E-2</v>
      </c>
    </row>
    <row r="113" spans="2:4" x14ac:dyDescent="0.25">
      <c r="B113" s="119">
        <v>2011</v>
      </c>
      <c r="C113" s="120">
        <v>3969</v>
      </c>
      <c r="D113" s="121">
        <f t="shared" si="8"/>
        <v>0.37764665046858736</v>
      </c>
    </row>
    <row r="114" spans="2:4" x14ac:dyDescent="0.25">
      <c r="B114" s="119">
        <v>2010</v>
      </c>
      <c r="C114" s="120">
        <v>2881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9D89-5D6C-4932-9243-E17DAB42F725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250</v>
      </c>
      <c r="D5" s="131" t="s">
        <v>224</v>
      </c>
      <c r="E5" s="131" t="s">
        <v>225</v>
      </c>
      <c r="F5" s="131" t="s">
        <v>226</v>
      </c>
      <c r="G5" s="131" t="s">
        <v>227</v>
      </c>
      <c r="H5" s="131" t="s">
        <v>228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251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junio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953043</v>
      </c>
      <c r="D6" s="135">
        <v>520786</v>
      </c>
      <c r="E6" s="135">
        <v>2203401</v>
      </c>
      <c r="F6" s="135">
        <v>2523398</v>
      </c>
      <c r="G6" s="135">
        <v>2685619</v>
      </c>
      <c r="H6" s="135">
        <v>2666692</v>
      </c>
      <c r="I6" s="136">
        <f>IFERROR(H6/G6-1,"-")</f>
        <v>-7.0475372716680695E-3</v>
      </c>
      <c r="J6" s="135">
        <f>IFERROR(H6-G6,"-")</f>
        <v>-18927</v>
      </c>
      <c r="K6" s="136">
        <f t="shared" ref="K6:K57" si="0">IFERROR(H6/$H$6,"-")</f>
        <v>1</v>
      </c>
      <c r="L6" s="137">
        <f>H6/H6</f>
        <v>1</v>
      </c>
      <c r="M6" s="135">
        <v>4661</v>
      </c>
      <c r="N6" s="135">
        <v>142483</v>
      </c>
      <c r="O6" s="135">
        <v>381871</v>
      </c>
      <c r="P6" s="135">
        <v>431303</v>
      </c>
      <c r="Q6" s="135">
        <v>446421</v>
      </c>
      <c r="R6" s="135">
        <v>437805</v>
      </c>
      <c r="S6" s="136">
        <f>IFERROR(R6/Q6-1,"-")</f>
        <v>-1.9300167330837947E-2</v>
      </c>
      <c r="T6" s="135">
        <f t="shared" ref="T6:T57" si="1">R6-Q6</f>
        <v>-8616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400632</v>
      </c>
      <c r="E7" s="139">
        <v>1755213</v>
      </c>
      <c r="F7" s="139">
        <v>1992209</v>
      </c>
      <c r="G7" s="139">
        <v>2100816</v>
      </c>
      <c r="H7" s="139">
        <v>2057357</v>
      </c>
      <c r="I7" s="140">
        <f t="shared" ref="I7:I57" si="2">IFERROR(H7/G7-1,"-")</f>
        <v>-2.0686723635006565E-2</v>
      </c>
      <c r="J7" s="139">
        <f t="shared" ref="J7:J57" si="3">IFERROR(H7-G7,"-")</f>
        <v>-43459</v>
      </c>
      <c r="K7" s="140">
        <f t="shared" si="0"/>
        <v>0.77150154573531549</v>
      </c>
      <c r="L7" s="140">
        <f>H7/H6</f>
        <v>0.77150154573531549</v>
      </c>
      <c r="M7" s="139">
        <v>0</v>
      </c>
      <c r="N7" s="139">
        <v>111793</v>
      </c>
      <c r="O7" s="139">
        <v>305537</v>
      </c>
      <c r="P7" s="139">
        <v>337785</v>
      </c>
      <c r="Q7" s="139">
        <v>348451</v>
      </c>
      <c r="R7" s="139">
        <v>333209</v>
      </c>
      <c r="S7" s="140">
        <f t="shared" ref="S7:S57" si="4">IFERROR(R7/Q7-1,"-")</f>
        <v>-4.3742161738666296E-2</v>
      </c>
      <c r="T7" s="139">
        <f t="shared" si="1"/>
        <v>-15242</v>
      </c>
      <c r="U7" s="140">
        <f t="shared" ref="U7:U57" si="5">IFERROR(P7/$P$6,"-")</f>
        <v>0.78317331435209125</v>
      </c>
      <c r="V7" s="140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41" t="s">
        <v>65</v>
      </c>
      <c r="C10" s="142">
        <v>222725</v>
      </c>
      <c r="D10" s="142">
        <v>120154</v>
      </c>
      <c r="E10" s="142">
        <v>448188</v>
      </c>
      <c r="F10" s="142">
        <v>531189</v>
      </c>
      <c r="G10" s="142">
        <v>584803</v>
      </c>
      <c r="H10" s="142">
        <v>609335</v>
      </c>
      <c r="I10" s="143">
        <f t="shared" si="2"/>
        <v>4.1949169207408321E-2</v>
      </c>
      <c r="J10" s="142">
        <f t="shared" si="3"/>
        <v>24532</v>
      </c>
      <c r="K10" s="143">
        <f t="shared" si="0"/>
        <v>0.22849845426468449</v>
      </c>
      <c r="L10" s="143">
        <f>H10/H6</f>
        <v>0.22849845426468449</v>
      </c>
      <c r="M10" s="142">
        <v>0</v>
      </c>
      <c r="N10" s="142">
        <v>30690</v>
      </c>
      <c r="O10" s="142">
        <v>76334</v>
      </c>
      <c r="P10" s="142">
        <v>93518</v>
      </c>
      <c r="Q10" s="142">
        <v>97970</v>
      </c>
      <c r="R10" s="142">
        <v>104596</v>
      </c>
      <c r="S10" s="143">
        <f t="shared" si="4"/>
        <v>6.7632948861896525E-2</v>
      </c>
      <c r="T10" s="142">
        <f t="shared" si="1"/>
        <v>6626</v>
      </c>
      <c r="U10" s="143">
        <f t="shared" si="5"/>
        <v>0.21682668564790877</v>
      </c>
      <c r="V10" s="143">
        <f>IFERROR(R10/R6,"-")</f>
        <v>0.23891001701670836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187853</v>
      </c>
      <c r="E11" s="135">
        <v>828210</v>
      </c>
      <c r="F11" s="135">
        <v>916045</v>
      </c>
      <c r="G11" s="135">
        <v>958917</v>
      </c>
      <c r="H11" s="135">
        <v>917365</v>
      </c>
      <c r="I11" s="136">
        <f t="shared" si="2"/>
        <v>-4.3332217491190539E-2</v>
      </c>
      <c r="J11" s="135">
        <f t="shared" si="3"/>
        <v>-41552</v>
      </c>
      <c r="K11" s="136">
        <f t="shared" si="0"/>
        <v>0.34400860691823426</v>
      </c>
      <c r="L11" s="137">
        <f>H11/H11</f>
        <v>1</v>
      </c>
      <c r="M11" s="135">
        <v>0</v>
      </c>
      <c r="N11" s="135">
        <v>53539</v>
      </c>
      <c r="O11" s="135">
        <v>144989</v>
      </c>
      <c r="P11" s="135">
        <v>157350</v>
      </c>
      <c r="Q11" s="135">
        <v>157065</v>
      </c>
      <c r="R11" s="135">
        <v>145993</v>
      </c>
      <c r="S11" s="136">
        <f t="shared" si="4"/>
        <v>-7.0493107948938372E-2</v>
      </c>
      <c r="T11" s="135">
        <f t="shared" si="1"/>
        <v>-11072</v>
      </c>
      <c r="U11" s="136">
        <f t="shared" si="5"/>
        <v>0.36482472878695488</v>
      </c>
      <c r="V11" s="137">
        <f>IFERROR(R11/R11,"-")</f>
        <v>1</v>
      </c>
    </row>
    <row r="12" spans="1:22" ht="15.75" x14ac:dyDescent="0.25">
      <c r="A12" s="144">
        <f>G12/$G$11</f>
        <v>0.81552000850959994</v>
      </c>
      <c r="B12" s="138" t="s">
        <v>62</v>
      </c>
      <c r="C12" s="139">
        <v>279824</v>
      </c>
      <c r="D12" s="139">
        <v>151180</v>
      </c>
      <c r="E12" s="139">
        <v>713676</v>
      </c>
      <c r="F12" s="139">
        <v>751148</v>
      </c>
      <c r="G12" s="139">
        <v>782016</v>
      </c>
      <c r="H12" s="139">
        <v>735111</v>
      </c>
      <c r="I12" s="140">
        <f t="shared" si="2"/>
        <v>-5.9979591210409966E-2</v>
      </c>
      <c r="J12" s="139">
        <f t="shared" si="3"/>
        <v>-46905</v>
      </c>
      <c r="K12" s="140">
        <f t="shared" si="0"/>
        <v>0.2756640061919412</v>
      </c>
      <c r="L12" s="140">
        <f>H12/H11</f>
        <v>0.80132880587334376</v>
      </c>
      <c r="M12" s="139">
        <v>0</v>
      </c>
      <c r="N12" s="139">
        <v>44847</v>
      </c>
      <c r="O12" s="139">
        <v>123799</v>
      </c>
      <c r="P12" s="139">
        <v>127951</v>
      </c>
      <c r="Q12" s="139">
        <v>129241</v>
      </c>
      <c r="R12" s="139">
        <v>115607</v>
      </c>
      <c r="S12" s="140">
        <f t="shared" si="4"/>
        <v>-0.10549283895977279</v>
      </c>
      <c r="T12" s="139">
        <f t="shared" si="1"/>
        <v>-13634</v>
      </c>
      <c r="U12" s="140">
        <f t="shared" si="5"/>
        <v>0.29666151174464356</v>
      </c>
      <c r="V12" s="140">
        <f>IFERROR(R12/R11,"-")</f>
        <v>0.79186673333652979</v>
      </c>
    </row>
    <row r="13" spans="1:22" x14ac:dyDescent="0.25">
      <c r="A13" s="144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4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4">
        <f>G15/$G$11</f>
        <v>0.18447999149040012</v>
      </c>
      <c r="B15" s="141" t="s">
        <v>65</v>
      </c>
      <c r="C15" s="142">
        <v>64346</v>
      </c>
      <c r="D15" s="142">
        <v>36673</v>
      </c>
      <c r="E15" s="142">
        <v>114534</v>
      </c>
      <c r="F15" s="142">
        <v>164897</v>
      </c>
      <c r="G15" s="142">
        <v>176901</v>
      </c>
      <c r="H15" s="142">
        <v>182254</v>
      </c>
      <c r="I15" s="143">
        <f t="shared" si="2"/>
        <v>3.0259862861148346E-2</v>
      </c>
      <c r="J15" s="142">
        <f t="shared" si="3"/>
        <v>5353</v>
      </c>
      <c r="K15" s="143">
        <f t="shared" si="0"/>
        <v>6.83446007262931E-2</v>
      </c>
      <c r="L15" s="143">
        <f>H15/H11</f>
        <v>0.19867119412665624</v>
      </c>
      <c r="M15" s="142">
        <v>0</v>
      </c>
      <c r="N15" s="142">
        <v>8692</v>
      </c>
      <c r="O15" s="142">
        <v>21190</v>
      </c>
      <c r="P15" s="142">
        <v>29399</v>
      </c>
      <c r="Q15" s="142">
        <v>27824</v>
      </c>
      <c r="R15" s="142">
        <v>30386</v>
      </c>
      <c r="S15" s="143">
        <f t="shared" si="4"/>
        <v>9.2078780908568136E-2</v>
      </c>
      <c r="T15" s="142">
        <f t="shared" si="1"/>
        <v>2562</v>
      </c>
      <c r="U15" s="143">
        <f t="shared" si="5"/>
        <v>6.8163217042311319E-2</v>
      </c>
      <c r="V15" s="143">
        <f>IFERROR(R15/R11,"-")</f>
        <v>0.20813326666347018</v>
      </c>
    </row>
    <row r="16" spans="1:22" ht="15.75" x14ac:dyDescent="0.25">
      <c r="A16" s="81"/>
      <c r="B16" s="134" t="s">
        <v>47</v>
      </c>
      <c r="C16" s="135">
        <v>249277</v>
      </c>
      <c r="D16" s="135">
        <v>81359</v>
      </c>
      <c r="E16" s="135">
        <v>573119</v>
      </c>
      <c r="F16" s="135">
        <v>637900</v>
      </c>
      <c r="G16" s="135">
        <v>674898</v>
      </c>
      <c r="H16" s="135">
        <v>696244</v>
      </c>
      <c r="I16" s="136">
        <f t="shared" si="2"/>
        <v>3.1628483118930628E-2</v>
      </c>
      <c r="J16" s="135">
        <f t="shared" si="3"/>
        <v>21346</v>
      </c>
      <c r="K16" s="136">
        <f t="shared" si="0"/>
        <v>0.2610890196543133</v>
      </c>
      <c r="L16" s="137">
        <f>H16/H16</f>
        <v>1</v>
      </c>
      <c r="M16" s="135">
        <v>0</v>
      </c>
      <c r="N16" s="135">
        <v>21147</v>
      </c>
      <c r="O16" s="135">
        <v>99145</v>
      </c>
      <c r="P16" s="135">
        <v>109784</v>
      </c>
      <c r="Q16" s="135">
        <v>113390</v>
      </c>
      <c r="R16" s="135">
        <v>117164</v>
      </c>
      <c r="S16" s="136">
        <f t="shared" si="4"/>
        <v>3.3283358320839618E-2</v>
      </c>
      <c r="T16" s="135">
        <f t="shared" si="1"/>
        <v>3774</v>
      </c>
      <c r="U16" s="136">
        <f t="shared" si="5"/>
        <v>0.25454031156750589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23957</v>
      </c>
      <c r="E17" s="139">
        <v>339898</v>
      </c>
      <c r="F17" s="139">
        <v>391097</v>
      </c>
      <c r="G17" s="139">
        <v>412779</v>
      </c>
      <c r="H17" s="139">
        <v>427725</v>
      </c>
      <c r="I17" s="140">
        <f t="shared" si="2"/>
        <v>3.6208237337655325E-2</v>
      </c>
      <c r="J17" s="139">
        <f t="shared" si="3"/>
        <v>14946</v>
      </c>
      <c r="K17" s="140">
        <f t="shared" si="0"/>
        <v>0.16039535124416318</v>
      </c>
      <c r="L17" s="140">
        <f>H17/H16</f>
        <v>0.6143320445131305</v>
      </c>
      <c r="M17" s="139">
        <v>0</v>
      </c>
      <c r="N17" s="139">
        <v>7554</v>
      </c>
      <c r="O17" s="139">
        <v>62022</v>
      </c>
      <c r="P17" s="139">
        <v>67287</v>
      </c>
      <c r="Q17" s="139">
        <v>70894</v>
      </c>
      <c r="R17" s="139">
        <v>72569</v>
      </c>
      <c r="S17" s="140">
        <f t="shared" si="4"/>
        <v>2.3626823144412779E-2</v>
      </c>
      <c r="T17" s="139">
        <f t="shared" si="1"/>
        <v>1675</v>
      </c>
      <c r="U17" s="140">
        <f t="shared" si="5"/>
        <v>0.15600865284962079</v>
      </c>
      <c r="V17" s="140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41" t="s">
        <v>65</v>
      </c>
      <c r="C20" s="142">
        <v>102171</v>
      </c>
      <c r="D20" s="142">
        <v>57402</v>
      </c>
      <c r="E20" s="142">
        <v>233221</v>
      </c>
      <c r="F20" s="142">
        <v>246803</v>
      </c>
      <c r="G20" s="142">
        <v>262119</v>
      </c>
      <c r="H20" s="142">
        <v>268519</v>
      </c>
      <c r="I20" s="143">
        <f t="shared" si="2"/>
        <v>2.4416391028502238E-2</v>
      </c>
      <c r="J20" s="142">
        <f t="shared" si="3"/>
        <v>6400</v>
      </c>
      <c r="K20" s="143">
        <f t="shared" si="0"/>
        <v>0.10069366841015011</v>
      </c>
      <c r="L20" s="143">
        <f>H20/H16</f>
        <v>0.38566795548686955</v>
      </c>
      <c r="M20" s="142">
        <v>0</v>
      </c>
      <c r="N20" s="142">
        <v>13593</v>
      </c>
      <c r="O20" s="142">
        <v>37123</v>
      </c>
      <c r="P20" s="142">
        <v>42497</v>
      </c>
      <c r="Q20" s="142">
        <v>42496</v>
      </c>
      <c r="R20" s="142">
        <v>44595</v>
      </c>
      <c r="S20" s="143">
        <f t="shared" si="4"/>
        <v>4.9392884036144613E-2</v>
      </c>
      <c r="T20" s="142">
        <f t="shared" si="1"/>
        <v>2099</v>
      </c>
      <c r="U20" s="143">
        <f t="shared" si="5"/>
        <v>9.8531658717885107E-2</v>
      </c>
      <c r="V20" s="143">
        <f>IFERROR(R20/R16,"-")</f>
        <v>0.38062032706292037</v>
      </c>
    </row>
    <row r="21" spans="2:22" ht="15.75" x14ac:dyDescent="0.25">
      <c r="B21" s="134" t="s">
        <v>48</v>
      </c>
      <c r="C21" s="135">
        <v>10070</v>
      </c>
      <c r="D21" s="135">
        <v>5058</v>
      </c>
      <c r="E21" s="135">
        <v>16823</v>
      </c>
      <c r="F21" s="135">
        <v>27446</v>
      </c>
      <c r="G21" s="135">
        <v>23231</v>
      </c>
      <c r="H21" s="135">
        <v>21785</v>
      </c>
      <c r="I21" s="136">
        <f t="shared" si="2"/>
        <v>-6.2244414790581515E-2</v>
      </c>
      <c r="J21" s="135">
        <f t="shared" si="3"/>
        <v>-1446</v>
      </c>
      <c r="K21" s="136">
        <f t="shared" si="0"/>
        <v>8.1692973916747784E-3</v>
      </c>
      <c r="L21" s="137">
        <f>H21/H21</f>
        <v>1</v>
      </c>
      <c r="M21" s="135">
        <v>0</v>
      </c>
      <c r="N21" s="135">
        <v>1595</v>
      </c>
      <c r="O21" s="135">
        <v>2523</v>
      </c>
      <c r="P21" s="135">
        <v>3080</v>
      </c>
      <c r="Q21" s="135">
        <v>2377</v>
      </c>
      <c r="R21" s="135">
        <v>3338</v>
      </c>
      <c r="S21" s="136">
        <f t="shared" si="4"/>
        <v>0.40429112326461936</v>
      </c>
      <c r="T21" s="135">
        <f t="shared" si="1"/>
        <v>961</v>
      </c>
      <c r="U21" s="136">
        <f t="shared" si="5"/>
        <v>7.1411513483560281E-3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5058</v>
      </c>
      <c r="E22" s="139">
        <v>16823</v>
      </c>
      <c r="F22" s="139">
        <v>27125</v>
      </c>
      <c r="G22" s="139">
        <v>22938</v>
      </c>
      <c r="H22" s="139">
        <v>21490</v>
      </c>
      <c r="I22" s="140">
        <f t="shared" si="2"/>
        <v>-6.3126689336472253E-2</v>
      </c>
      <c r="J22" s="139">
        <f t="shared" si="3"/>
        <v>-1448</v>
      </c>
      <c r="K22" s="140">
        <f t="shared" si="0"/>
        <v>8.0586734426022957E-3</v>
      </c>
      <c r="L22" s="140">
        <f>H22/H21</f>
        <v>0.98645857241221024</v>
      </c>
      <c r="M22" s="139">
        <v>0</v>
      </c>
      <c r="N22" s="139">
        <v>1595</v>
      </c>
      <c r="O22" s="139">
        <v>2523</v>
      </c>
      <c r="P22" s="139">
        <v>3022</v>
      </c>
      <c r="Q22" s="139">
        <v>2354</v>
      </c>
      <c r="R22" s="139">
        <v>3330</v>
      </c>
      <c r="S22" s="140">
        <f t="shared" si="4"/>
        <v>0.4146134239592183</v>
      </c>
      <c r="T22" s="139">
        <f t="shared" si="1"/>
        <v>976</v>
      </c>
      <c r="U22" s="140">
        <f t="shared" si="5"/>
        <v>7.006675121666207E-3</v>
      </c>
      <c r="V22" s="140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16999</v>
      </c>
      <c r="E26" s="135">
        <v>67366</v>
      </c>
      <c r="F26" s="135">
        <v>86656</v>
      </c>
      <c r="G26" s="135">
        <v>116855</v>
      </c>
      <c r="H26" s="135">
        <v>94193</v>
      </c>
      <c r="I26" s="136">
        <f t="shared" si="2"/>
        <v>-0.19393265157674044</v>
      </c>
      <c r="J26" s="135">
        <f t="shared" si="3"/>
        <v>-22662</v>
      </c>
      <c r="K26" s="136">
        <f t="shared" si="0"/>
        <v>3.5322039440625314E-2</v>
      </c>
      <c r="L26" s="137">
        <f>H26/H26</f>
        <v>1</v>
      </c>
      <c r="M26" s="135">
        <v>0</v>
      </c>
      <c r="N26" s="135">
        <v>3302</v>
      </c>
      <c r="O26" s="135">
        <v>10420</v>
      </c>
      <c r="P26" s="135">
        <v>14934</v>
      </c>
      <c r="Q26" s="135">
        <v>16055</v>
      </c>
      <c r="R26" s="135">
        <v>16193</v>
      </c>
      <c r="S26" s="136">
        <f t="shared" si="4"/>
        <v>8.595453129865982E-3</v>
      </c>
      <c r="T26" s="135">
        <f t="shared" si="1"/>
        <v>138</v>
      </c>
      <c r="U26" s="136">
        <f t="shared" si="5"/>
        <v>3.4625309816996401E-2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16603</v>
      </c>
      <c r="E27" s="139">
        <v>62155</v>
      </c>
      <c r="F27" s="139">
        <v>82441</v>
      </c>
      <c r="G27" s="139">
        <v>96861</v>
      </c>
      <c r="H27" s="139">
        <v>75400</v>
      </c>
      <c r="I27" s="140">
        <f t="shared" si="2"/>
        <v>-0.22156492293079777</v>
      </c>
      <c r="J27" s="139">
        <f t="shared" si="3"/>
        <v>-21461</v>
      </c>
      <c r="K27" s="140">
        <f t="shared" si="0"/>
        <v>2.8274731390051794E-2</v>
      </c>
      <c r="L27" s="140">
        <f>H27/H26</f>
        <v>0.80048411240750372</v>
      </c>
      <c r="M27" s="139">
        <v>0</v>
      </c>
      <c r="N27" s="139">
        <v>3239</v>
      </c>
      <c r="O27" s="139">
        <v>10004</v>
      </c>
      <c r="P27" s="139">
        <v>14510</v>
      </c>
      <c r="Q27" s="139">
        <v>12747</v>
      </c>
      <c r="R27" s="139">
        <v>13316</v>
      </c>
      <c r="S27" s="140">
        <f t="shared" si="4"/>
        <v>4.4637954028398763E-2</v>
      </c>
      <c r="T27" s="139">
        <f t="shared" si="1"/>
        <v>569</v>
      </c>
      <c r="U27" s="140">
        <f t="shared" si="5"/>
        <v>3.3642242228781156E-2</v>
      </c>
      <c r="V27" s="140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70082</v>
      </c>
      <c r="E30" s="135">
        <v>321332</v>
      </c>
      <c r="F30" s="135">
        <v>378937</v>
      </c>
      <c r="G30" s="135">
        <v>434631</v>
      </c>
      <c r="H30" s="135">
        <v>443938</v>
      </c>
      <c r="I30" s="136">
        <f t="shared" si="2"/>
        <v>2.1413566910781778E-2</v>
      </c>
      <c r="J30" s="135">
        <f t="shared" si="3"/>
        <v>9307</v>
      </c>
      <c r="K30" s="136">
        <f t="shared" si="0"/>
        <v>0.16647516848589938</v>
      </c>
      <c r="L30" s="137">
        <f>H30/H30</f>
        <v>1</v>
      </c>
      <c r="M30" s="135">
        <v>0</v>
      </c>
      <c r="N30" s="135">
        <v>25023</v>
      </c>
      <c r="O30" s="135">
        <v>63207</v>
      </c>
      <c r="P30" s="135">
        <v>71344</v>
      </c>
      <c r="Q30" s="135">
        <v>83393</v>
      </c>
      <c r="R30" s="135">
        <v>77257</v>
      </c>
      <c r="S30" s="136">
        <f t="shared" si="4"/>
        <v>-7.3579317208878448E-2</v>
      </c>
      <c r="T30" s="135">
        <f t="shared" si="1"/>
        <v>-6136</v>
      </c>
      <c r="U30" s="136">
        <f t="shared" si="5"/>
        <v>0.16541503305101055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51204</v>
      </c>
      <c r="E31" s="139">
        <v>261325</v>
      </c>
      <c r="F31" s="139">
        <v>306518</v>
      </c>
      <c r="G31" s="139">
        <v>353422</v>
      </c>
      <c r="H31" s="139">
        <v>351603</v>
      </c>
      <c r="I31" s="140">
        <f t="shared" si="2"/>
        <v>-5.1468216466433736E-3</v>
      </c>
      <c r="J31" s="139">
        <f t="shared" si="3"/>
        <v>-1819</v>
      </c>
      <c r="K31" s="140">
        <f t="shared" si="0"/>
        <v>0.13184987242621196</v>
      </c>
      <c r="L31" s="140">
        <f>H31/H30</f>
        <v>0.79200924453414667</v>
      </c>
      <c r="M31" s="139">
        <v>0</v>
      </c>
      <c r="N31" s="139">
        <v>18500</v>
      </c>
      <c r="O31" s="139">
        <v>51223</v>
      </c>
      <c r="P31" s="139">
        <v>57186</v>
      </c>
      <c r="Q31" s="139">
        <v>66284</v>
      </c>
      <c r="R31" s="139">
        <v>58629</v>
      </c>
      <c r="S31" s="140">
        <f t="shared" si="4"/>
        <v>-0.11548790054915214</v>
      </c>
      <c r="T31" s="139">
        <f t="shared" si="1"/>
        <v>-7655</v>
      </c>
      <c r="U31" s="140">
        <f t="shared" si="5"/>
        <v>0.13258892240489864</v>
      </c>
      <c r="V31" s="140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41" t="s">
        <v>65</v>
      </c>
      <c r="C34" s="142">
        <v>26023</v>
      </c>
      <c r="D34" s="142">
        <v>18878</v>
      </c>
      <c r="E34" s="142">
        <v>60007</v>
      </c>
      <c r="F34" s="142">
        <v>72419</v>
      </c>
      <c r="G34" s="142">
        <v>81209</v>
      </c>
      <c r="H34" s="142">
        <v>92335</v>
      </c>
      <c r="I34" s="143">
        <f t="shared" si="2"/>
        <v>0.13700451920353651</v>
      </c>
      <c r="J34" s="142">
        <f t="shared" si="3"/>
        <v>11126</v>
      </c>
      <c r="K34" s="143">
        <f t="shared" si="0"/>
        <v>3.4625296059687435E-2</v>
      </c>
      <c r="L34" s="143">
        <f>H34/H30</f>
        <v>0.20799075546585333</v>
      </c>
      <c r="M34" s="142">
        <v>0</v>
      </c>
      <c r="N34" s="142">
        <v>6523</v>
      </c>
      <c r="O34" s="142">
        <v>11984</v>
      </c>
      <c r="P34" s="142">
        <v>14158</v>
      </c>
      <c r="Q34" s="142">
        <v>17109</v>
      </c>
      <c r="R34" s="142">
        <v>18628</v>
      </c>
      <c r="S34" s="143">
        <f t="shared" si="4"/>
        <v>8.8783681103512757E-2</v>
      </c>
      <c r="T34" s="142">
        <f t="shared" si="1"/>
        <v>1519</v>
      </c>
      <c r="U34" s="143">
        <f t="shared" si="5"/>
        <v>3.2826110646111899E-2</v>
      </c>
      <c r="V34" s="143">
        <f>IFERROR(R34/R30,"-")</f>
        <v>0.24111730975833906</v>
      </c>
    </row>
    <row r="35" spans="2:22" ht="15.75" x14ac:dyDescent="0.25">
      <c r="B35" s="134" t="s">
        <v>51</v>
      </c>
      <c r="C35" s="135">
        <v>12754</v>
      </c>
      <c r="D35" s="135">
        <v>11802</v>
      </c>
      <c r="E35" s="135">
        <v>24671</v>
      </c>
      <c r="F35" s="135">
        <v>30683</v>
      </c>
      <c r="G35" s="135">
        <v>29198</v>
      </c>
      <c r="H35" s="135">
        <v>28272</v>
      </c>
      <c r="I35" s="136">
        <f t="shared" si="2"/>
        <v>-3.1714500993218708E-2</v>
      </c>
      <c r="J35" s="135">
        <f t="shared" si="3"/>
        <v>-926</v>
      </c>
      <c r="K35" s="136">
        <f t="shared" si="0"/>
        <v>1.0601899281956822E-2</v>
      </c>
      <c r="L35" s="137">
        <f>H35/H35</f>
        <v>1</v>
      </c>
      <c r="M35" s="135">
        <v>0</v>
      </c>
      <c r="N35" s="135">
        <v>2494</v>
      </c>
      <c r="O35" s="135">
        <v>4520</v>
      </c>
      <c r="P35" s="135">
        <v>4181</v>
      </c>
      <c r="Q35" s="135">
        <v>3964</v>
      </c>
      <c r="R35" s="135">
        <v>4119</v>
      </c>
      <c r="S35" s="136">
        <f t="shared" si="4"/>
        <v>3.9101917255297769E-2</v>
      </c>
      <c r="T35" s="135">
        <f t="shared" si="1"/>
        <v>155</v>
      </c>
      <c r="U35" s="136">
        <f t="shared" si="5"/>
        <v>9.6938810998300502E-3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11802</v>
      </c>
      <c r="E36" s="139">
        <v>24671</v>
      </c>
      <c r="F36" s="139">
        <v>30683</v>
      </c>
      <c r="G36" s="139">
        <v>29198</v>
      </c>
      <c r="H36" s="139">
        <v>28272</v>
      </c>
      <c r="I36" s="140">
        <f t="shared" si="2"/>
        <v>-3.1714500993218708E-2</v>
      </c>
      <c r="J36" s="139">
        <f t="shared" si="3"/>
        <v>-926</v>
      </c>
      <c r="K36" s="140">
        <f t="shared" si="0"/>
        <v>1.0601899281956822E-2</v>
      </c>
      <c r="L36" s="140">
        <f>H36/H35</f>
        <v>1</v>
      </c>
      <c r="M36" s="139">
        <v>0</v>
      </c>
      <c r="N36" s="139">
        <v>2494</v>
      </c>
      <c r="O36" s="139">
        <v>4520</v>
      </c>
      <c r="P36" s="139">
        <v>4181</v>
      </c>
      <c r="Q36" s="139">
        <v>3964</v>
      </c>
      <c r="R36" s="139">
        <v>4119</v>
      </c>
      <c r="S36" s="140">
        <f t="shared" si="4"/>
        <v>3.9101917255297769E-2</v>
      </c>
      <c r="T36" s="139">
        <f t="shared" si="1"/>
        <v>155</v>
      </c>
      <c r="U36" s="140">
        <f t="shared" si="5"/>
        <v>9.6938810998300502E-3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4" t="s">
        <v>52</v>
      </c>
      <c r="C39" s="135">
        <v>36009</v>
      </c>
      <c r="D39" s="135">
        <v>32678</v>
      </c>
      <c r="E39" s="135">
        <v>92080</v>
      </c>
      <c r="F39" s="135">
        <v>126756</v>
      </c>
      <c r="G39" s="135">
        <v>118276</v>
      </c>
      <c r="H39" s="135">
        <v>128577</v>
      </c>
      <c r="I39" s="136">
        <f t="shared" si="2"/>
        <v>8.7092901349386187E-2</v>
      </c>
      <c r="J39" s="135">
        <f t="shared" si="3"/>
        <v>10301</v>
      </c>
      <c r="K39" s="136">
        <f t="shared" si="0"/>
        <v>4.8215916948788989E-2</v>
      </c>
      <c r="L39" s="137">
        <f>H39/H39</f>
        <v>1</v>
      </c>
      <c r="M39" s="135">
        <v>0</v>
      </c>
      <c r="N39" s="135">
        <v>12758</v>
      </c>
      <c r="O39" s="135">
        <v>13606</v>
      </c>
      <c r="P39" s="135">
        <v>22097</v>
      </c>
      <c r="Q39" s="135">
        <v>19721</v>
      </c>
      <c r="R39" s="135">
        <v>20354</v>
      </c>
      <c r="S39" s="136">
        <f t="shared" si="4"/>
        <v>3.2097763805080781E-2</v>
      </c>
      <c r="T39" s="135">
        <f t="shared" si="1"/>
        <v>633</v>
      </c>
      <c r="U39" s="136">
        <f t="shared" si="5"/>
        <v>5.1233123813189334E-2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30374</v>
      </c>
      <c r="E40" s="139">
        <v>79606</v>
      </c>
      <c r="F40" s="139">
        <v>111862</v>
      </c>
      <c r="G40" s="139">
        <v>103725</v>
      </c>
      <c r="H40" s="139">
        <v>112596</v>
      </c>
      <c r="I40" s="140">
        <f t="shared" si="2"/>
        <v>8.5524222704266073E-2</v>
      </c>
      <c r="J40" s="139">
        <f t="shared" si="3"/>
        <v>8871</v>
      </c>
      <c r="K40" s="140">
        <f t="shared" si="0"/>
        <v>4.2223098880560632E-2</v>
      </c>
      <c r="L40" s="140">
        <f>H40/H39</f>
        <v>0.87570871928883087</v>
      </c>
      <c r="M40" s="139">
        <v>0</v>
      </c>
      <c r="N40" s="139">
        <v>12413</v>
      </c>
      <c r="O40" s="139">
        <v>11319</v>
      </c>
      <c r="P40" s="139">
        <v>19134</v>
      </c>
      <c r="Q40" s="139">
        <v>17089</v>
      </c>
      <c r="R40" s="139">
        <v>17337</v>
      </c>
      <c r="S40" s="140">
        <f t="shared" si="4"/>
        <v>1.4512259348118617E-2</v>
      </c>
      <c r="T40" s="139">
        <f t="shared" si="1"/>
        <v>248</v>
      </c>
      <c r="U40" s="140">
        <f t="shared" si="5"/>
        <v>4.4363243473845536E-2</v>
      </c>
      <c r="V40" s="140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379</v>
      </c>
      <c r="E43" s="142">
        <v>12474</v>
      </c>
      <c r="F43" s="142">
        <v>14894</v>
      </c>
      <c r="G43" s="142">
        <v>14551</v>
      </c>
      <c r="H43" s="142">
        <v>15981</v>
      </c>
      <c r="I43" s="143">
        <f t="shared" si="2"/>
        <v>9.8275032643804439E-2</v>
      </c>
      <c r="J43" s="142">
        <f t="shared" si="3"/>
        <v>1430</v>
      </c>
      <c r="K43" s="143">
        <f t="shared" si="0"/>
        <v>5.9928180682283522E-3</v>
      </c>
      <c r="L43" s="143">
        <f>H43/H39</f>
        <v>0.12429128071116918</v>
      </c>
      <c r="M43" s="142">
        <v>0</v>
      </c>
      <c r="N43" s="142">
        <v>345</v>
      </c>
      <c r="O43" s="142">
        <v>2287</v>
      </c>
      <c r="P43" s="142">
        <v>2963</v>
      </c>
      <c r="Q43" s="142">
        <v>2632</v>
      </c>
      <c r="R43" s="142">
        <v>3017</v>
      </c>
      <c r="S43" s="143">
        <f t="shared" si="4"/>
        <v>0.14627659574468077</v>
      </c>
      <c r="T43" s="142">
        <f t="shared" si="1"/>
        <v>385</v>
      </c>
      <c r="U43" s="143">
        <f t="shared" si="5"/>
        <v>6.8698803393438023E-3</v>
      </c>
      <c r="V43" s="143">
        <f>IFERROR(R43/R39,"-")</f>
        <v>0.14822639284661493</v>
      </c>
    </row>
    <row r="44" spans="2:22" ht="15.75" x14ac:dyDescent="0.25">
      <c r="B44" s="134" t="s">
        <v>53</v>
      </c>
      <c r="C44" s="135">
        <v>52853</v>
      </c>
      <c r="D44" s="135">
        <v>58803</v>
      </c>
      <c r="E44" s="135">
        <v>104421</v>
      </c>
      <c r="F44" s="135">
        <v>126576</v>
      </c>
      <c r="G44" s="135">
        <v>125410</v>
      </c>
      <c r="H44" s="135">
        <v>140761</v>
      </c>
      <c r="I44" s="136">
        <f t="shared" si="2"/>
        <v>0.12240650665816122</v>
      </c>
      <c r="J44" s="135">
        <f t="shared" si="3"/>
        <v>15351</v>
      </c>
      <c r="K44" s="136">
        <f t="shared" si="0"/>
        <v>5.2784873543701337E-2</v>
      </c>
      <c r="L44" s="137">
        <f>H44/H44</f>
        <v>1</v>
      </c>
      <c r="M44" s="135">
        <v>0</v>
      </c>
      <c r="N44" s="135">
        <v>13541</v>
      </c>
      <c r="O44" s="135">
        <v>17608</v>
      </c>
      <c r="P44" s="135">
        <v>17983</v>
      </c>
      <c r="Q44" s="135">
        <v>19479</v>
      </c>
      <c r="R44" s="135">
        <v>20873</v>
      </c>
      <c r="S44" s="136">
        <f t="shared" si="4"/>
        <v>7.1564248678063658E-2</v>
      </c>
      <c r="T44" s="135">
        <f t="shared" si="1"/>
        <v>1394</v>
      </c>
      <c r="U44" s="136">
        <f t="shared" si="5"/>
        <v>4.1694585940742358E-2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58803</v>
      </c>
      <c r="E45" s="139">
        <v>104421</v>
      </c>
      <c r="F45" s="139">
        <v>126576</v>
      </c>
      <c r="G45" s="139">
        <v>125410</v>
      </c>
      <c r="H45" s="139">
        <v>140761</v>
      </c>
      <c r="I45" s="140">
        <f t="shared" si="2"/>
        <v>0.12240650665816122</v>
      </c>
      <c r="J45" s="139">
        <f t="shared" si="3"/>
        <v>15351</v>
      </c>
      <c r="K45" s="140">
        <f t="shared" si="0"/>
        <v>5.2784873543701337E-2</v>
      </c>
      <c r="L45" s="140">
        <f>H45/H44</f>
        <v>1</v>
      </c>
      <c r="M45" s="139">
        <v>0</v>
      </c>
      <c r="N45" s="139">
        <v>13541</v>
      </c>
      <c r="O45" s="139">
        <v>17608</v>
      </c>
      <c r="P45" s="139">
        <v>17983</v>
      </c>
      <c r="Q45" s="139">
        <v>19479</v>
      </c>
      <c r="R45" s="139">
        <v>20873</v>
      </c>
      <c r="S45" s="140">
        <f t="shared" si="4"/>
        <v>7.1564248678063658E-2</v>
      </c>
      <c r="T45" s="139">
        <f t="shared" si="1"/>
        <v>1394</v>
      </c>
      <c r="U45" s="140">
        <f t="shared" si="5"/>
        <v>4.1694585940742358E-2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4" t="s">
        <v>54</v>
      </c>
      <c r="C48" s="135">
        <v>52299</v>
      </c>
      <c r="D48" s="135">
        <v>33859</v>
      </c>
      <c r="E48" s="135">
        <v>122526</v>
      </c>
      <c r="F48" s="135">
        <v>133361</v>
      </c>
      <c r="G48" s="135">
        <v>142422</v>
      </c>
      <c r="H48" s="135">
        <v>136065</v>
      </c>
      <c r="I48" s="136">
        <f t="shared" si="2"/>
        <v>-4.4634958082318765E-2</v>
      </c>
      <c r="J48" s="135">
        <f t="shared" si="3"/>
        <v>-6357</v>
      </c>
      <c r="K48" s="136">
        <f t="shared" si="0"/>
        <v>5.1023890273042403E-2</v>
      </c>
      <c r="L48" s="137">
        <f>H48/H48</f>
        <v>1</v>
      </c>
      <c r="M48" s="135">
        <v>0</v>
      </c>
      <c r="N48" s="135">
        <v>3802</v>
      </c>
      <c r="O48" s="135">
        <v>18886</v>
      </c>
      <c r="P48" s="135">
        <v>21065</v>
      </c>
      <c r="Q48" s="135">
        <v>22841</v>
      </c>
      <c r="R48" s="135">
        <v>23159</v>
      </c>
      <c r="S48" s="136">
        <f t="shared" si="4"/>
        <v>1.3922332647432256E-2</v>
      </c>
      <c r="T48" s="135">
        <f t="shared" si="1"/>
        <v>318</v>
      </c>
      <c r="U48" s="136">
        <f t="shared" si="5"/>
        <v>4.8840374400363547E-2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27596</v>
      </c>
      <c r="E49" s="139">
        <v>101147</v>
      </c>
      <c r="F49" s="139">
        <v>110205</v>
      </c>
      <c r="G49" s="139">
        <v>117985</v>
      </c>
      <c r="H49" s="139">
        <v>110668</v>
      </c>
      <c r="I49" s="140">
        <f t="shared" si="2"/>
        <v>-6.201635801161165E-2</v>
      </c>
      <c r="J49" s="139">
        <f t="shared" si="3"/>
        <v>-7317</v>
      </c>
      <c r="K49" s="140">
        <f t="shared" si="0"/>
        <v>4.1500105748995382E-2</v>
      </c>
      <c r="L49" s="140">
        <f>H49/H48</f>
        <v>0.81334656230478075</v>
      </c>
      <c r="M49" s="139">
        <v>0</v>
      </c>
      <c r="N49" s="139">
        <v>2370</v>
      </c>
      <c r="O49" s="139">
        <v>15881</v>
      </c>
      <c r="P49" s="139">
        <v>17783</v>
      </c>
      <c r="Q49" s="139">
        <v>19273</v>
      </c>
      <c r="R49" s="139">
        <v>19200</v>
      </c>
      <c r="S49" s="140">
        <f t="shared" si="4"/>
        <v>-3.7876822497794338E-3</v>
      </c>
      <c r="T49" s="139">
        <f t="shared" si="1"/>
        <v>-73</v>
      </c>
      <c r="U49" s="140">
        <f t="shared" si="5"/>
        <v>4.1230874814225729E-2</v>
      </c>
      <c r="V49" s="140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41" t="s">
        <v>65</v>
      </c>
      <c r="C52" s="142">
        <v>13012</v>
      </c>
      <c r="D52" s="142">
        <v>6263</v>
      </c>
      <c r="E52" s="142">
        <v>21379</v>
      </c>
      <c r="F52" s="142">
        <v>23156</v>
      </c>
      <c r="G52" s="142">
        <v>24437</v>
      </c>
      <c r="H52" s="142">
        <v>25397</v>
      </c>
      <c r="I52" s="143">
        <f t="shared" si="2"/>
        <v>3.9284691246879833E-2</v>
      </c>
      <c r="J52" s="142">
        <f t="shared" si="3"/>
        <v>960</v>
      </c>
      <c r="K52" s="143">
        <f t="shared" si="0"/>
        <v>9.5237845240470215E-3</v>
      </c>
      <c r="L52" s="143">
        <f>H52/H48</f>
        <v>0.18665343769521919</v>
      </c>
      <c r="M52" s="142">
        <v>0</v>
      </c>
      <c r="N52" s="142">
        <v>1432</v>
      </c>
      <c r="O52" s="142">
        <v>3005</v>
      </c>
      <c r="P52" s="142">
        <v>3282</v>
      </c>
      <c r="Q52" s="142">
        <v>3568</v>
      </c>
      <c r="R52" s="142">
        <v>3959</v>
      </c>
      <c r="S52" s="143">
        <f t="shared" si="4"/>
        <v>0.109585201793722</v>
      </c>
      <c r="T52" s="142">
        <f t="shared" si="1"/>
        <v>391</v>
      </c>
      <c r="U52" s="143">
        <f t="shared" si="5"/>
        <v>7.6094995861378193E-3</v>
      </c>
      <c r="V52" s="143">
        <f>IFERROR(R52/R48,"-")</f>
        <v>0.17094865926853492</v>
      </c>
    </row>
    <row r="53" spans="2:22" ht="15.75" x14ac:dyDescent="0.25">
      <c r="B53" s="134" t="s">
        <v>55</v>
      </c>
      <c r="C53" s="135">
        <f t="shared" ref="C53:H56" si="6">C6-C11-C16-C21-C26-C30-C35-C39-C44-C48</f>
        <v>29296</v>
      </c>
      <c r="D53" s="135">
        <f t="shared" si="6"/>
        <v>22293</v>
      </c>
      <c r="E53" s="135">
        <f t="shared" si="6"/>
        <v>52853</v>
      </c>
      <c r="F53" s="135">
        <f t="shared" si="6"/>
        <v>59038</v>
      </c>
      <c r="G53" s="135">
        <f t="shared" si="6"/>
        <v>61781</v>
      </c>
      <c r="H53" s="135">
        <f t="shared" si="6"/>
        <v>59492</v>
      </c>
      <c r="I53" s="136">
        <f t="shared" si="2"/>
        <v>-3.7050225797575331E-2</v>
      </c>
      <c r="J53" s="135">
        <f t="shared" si="3"/>
        <v>-2289</v>
      </c>
      <c r="K53" s="136">
        <f t="shared" si="0"/>
        <v>2.2309288061763414E-2</v>
      </c>
      <c r="L53" s="137">
        <f>H53/H53</f>
        <v>1</v>
      </c>
      <c r="M53" s="135">
        <v>0</v>
      </c>
      <c r="N53" s="135">
        <v>5282</v>
      </c>
      <c r="O53" s="135">
        <v>6967</v>
      </c>
      <c r="P53" s="135">
        <v>9485</v>
      </c>
      <c r="Q53" s="135">
        <v>8136</v>
      </c>
      <c r="R53" s="135">
        <v>9355</v>
      </c>
      <c r="S53" s="136">
        <f t="shared" si="4"/>
        <v>0.14982792527040312</v>
      </c>
      <c r="T53" s="135">
        <f t="shared" si="1"/>
        <v>1219</v>
      </c>
      <c r="U53" s="136">
        <f t="shared" si="5"/>
        <v>2.199150017505095E-2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24055</v>
      </c>
      <c r="E54" s="139">
        <f t="shared" si="6"/>
        <v>51491</v>
      </c>
      <c r="F54" s="139">
        <f t="shared" si="6"/>
        <v>54554</v>
      </c>
      <c r="G54" s="139">
        <f t="shared" si="6"/>
        <v>56482</v>
      </c>
      <c r="H54" s="139">
        <f t="shared" si="6"/>
        <v>53731</v>
      </c>
      <c r="I54" s="140">
        <f t="shared" si="2"/>
        <v>-4.8705782373145379E-2</v>
      </c>
      <c r="J54" s="139">
        <f t="shared" si="3"/>
        <v>-2751</v>
      </c>
      <c r="K54" s="140">
        <f t="shared" si="0"/>
        <v>2.0148933585130941E-2</v>
      </c>
      <c r="L54" s="140">
        <f>H54/H53</f>
        <v>0.90316345054797287</v>
      </c>
      <c r="M54" s="139">
        <v>0</v>
      </c>
      <c r="N54" s="139">
        <v>5240</v>
      </c>
      <c r="O54" s="139">
        <v>6638</v>
      </c>
      <c r="P54" s="139">
        <v>8748</v>
      </c>
      <c r="Q54" s="139">
        <v>7126</v>
      </c>
      <c r="R54" s="139">
        <v>8229</v>
      </c>
      <c r="S54" s="140">
        <f t="shared" si="4"/>
        <v>0.15478529329216961</v>
      </c>
      <c r="T54" s="139">
        <f t="shared" si="1"/>
        <v>1103</v>
      </c>
      <c r="U54" s="140">
        <f t="shared" si="5"/>
        <v>2.0282724673837186E-2</v>
      </c>
      <c r="V54" s="140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41" t="s">
        <v>65</v>
      </c>
      <c r="C57" s="142">
        <f>C53-C54</f>
        <v>6902</v>
      </c>
      <c r="D57" s="142">
        <f t="shared" ref="D57:H57" si="7">D53-D54</f>
        <v>-1762</v>
      </c>
      <c r="E57" s="142">
        <f t="shared" si="7"/>
        <v>1362</v>
      </c>
      <c r="F57" s="142">
        <f t="shared" si="7"/>
        <v>4484</v>
      </c>
      <c r="G57" s="142">
        <f t="shared" si="7"/>
        <v>5299</v>
      </c>
      <c r="H57" s="142">
        <f t="shared" si="7"/>
        <v>5761</v>
      </c>
      <c r="I57" s="143">
        <f t="shared" si="2"/>
        <v>8.7186261558784617E-2</v>
      </c>
      <c r="J57" s="142">
        <f t="shared" si="3"/>
        <v>462</v>
      </c>
      <c r="K57" s="143">
        <f t="shared" si="0"/>
        <v>2.160354476632472E-3</v>
      </c>
      <c r="L57" s="143">
        <f>H57/H53</f>
        <v>9.683654945202716E-2</v>
      </c>
      <c r="M57" s="142">
        <v>0</v>
      </c>
      <c r="N57" s="142">
        <v>105</v>
      </c>
      <c r="O57" s="142">
        <v>745</v>
      </c>
      <c r="P57" s="142">
        <v>1161</v>
      </c>
      <c r="Q57" s="142">
        <v>4318</v>
      </c>
      <c r="R57" s="142">
        <v>4003</v>
      </c>
      <c r="S57" s="143">
        <f t="shared" si="4"/>
        <v>-7.295044001852713E-2</v>
      </c>
      <c r="T57" s="142">
        <f t="shared" si="1"/>
        <v>-315</v>
      </c>
      <c r="U57" s="143">
        <f t="shared" si="5"/>
        <v>2.6918430894290091E-3</v>
      </c>
      <c r="V57" s="143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A861-5C52-41FE-BDBF-F9EA033E9937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6"/>
      <c r="D3" s="276"/>
      <c r="E3" s="276"/>
      <c r="F3" s="276"/>
      <c r="G3" s="276"/>
      <c r="H3" s="276"/>
      <c r="I3" s="276"/>
      <c r="J3" s="276"/>
      <c r="K3" s="276"/>
      <c r="N3" s="145" t="s">
        <v>252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07" t="s">
        <v>45</v>
      </c>
      <c r="D5" s="308"/>
      <c r="E5" s="308"/>
      <c r="F5" s="308"/>
      <c r="G5" s="308"/>
      <c r="H5" s="308"/>
      <c r="I5" s="308"/>
      <c r="J5" s="308"/>
      <c r="K5" s="308"/>
      <c r="N5" s="147"/>
      <c r="O5" s="307" t="s">
        <v>45</v>
      </c>
      <c r="P5" s="308"/>
      <c r="Q5" s="308"/>
      <c r="R5" s="308"/>
      <c r="S5" s="308"/>
      <c r="T5" s="308"/>
      <c r="U5" s="308"/>
      <c r="V5" s="308"/>
      <c r="W5" s="308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48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45076</v>
      </c>
      <c r="P8" s="159">
        <v>12633</v>
      </c>
      <c r="Q8" s="159">
        <v>20161</v>
      </c>
      <c r="R8" s="159">
        <v>37751</v>
      </c>
      <c r="S8" s="159">
        <v>51166</v>
      </c>
      <c r="T8" s="159">
        <v>43737</v>
      </c>
      <c r="U8" s="160">
        <f>IFERROR(T8/S8-1,"-")</f>
        <v>-0.14519407418989172</v>
      </c>
      <c r="V8" s="159">
        <f>T8-S8</f>
        <v>-7429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10509</v>
      </c>
      <c r="P9" s="162">
        <v>2339</v>
      </c>
      <c r="Q9" s="162">
        <v>4950</v>
      </c>
      <c r="R9" s="162">
        <v>6762</v>
      </c>
      <c r="S9" s="162">
        <v>20250</v>
      </c>
      <c r="T9" s="162">
        <v>11054</v>
      </c>
      <c r="U9" s="163">
        <f>IFERROR(T9/S9-1,"-")</f>
        <v>-0.45412345679012345</v>
      </c>
      <c r="V9" s="162">
        <f t="shared" ref="V9:V19" si="2">T9-S9</f>
        <v>-9196</v>
      </c>
      <c r="W9" s="163">
        <f>T9/T$8</f>
        <v>0.25273795642133662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5944</v>
      </c>
      <c r="P10" s="166">
        <v>1658</v>
      </c>
      <c r="Q10" s="166">
        <v>2415</v>
      </c>
      <c r="R10" s="166">
        <v>3515</v>
      </c>
      <c r="S10" s="166">
        <v>14811</v>
      </c>
      <c r="T10" s="166">
        <v>7251</v>
      </c>
      <c r="U10" s="167">
        <f>IFERROR(T10/S10-1,"-")</f>
        <v>-0.51043143609479436</v>
      </c>
      <c r="V10" s="166">
        <f t="shared" si="2"/>
        <v>-7560</v>
      </c>
      <c r="W10" s="167">
        <f>T10/T$8</f>
        <v>0.16578640510323067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4565</v>
      </c>
      <c r="P11" s="166">
        <v>681</v>
      </c>
      <c r="Q11" s="166">
        <v>2535</v>
      </c>
      <c r="R11" s="166">
        <v>3247</v>
      </c>
      <c r="S11" s="166">
        <v>5439</v>
      </c>
      <c r="T11" s="166">
        <v>3803</v>
      </c>
      <c r="U11" s="167">
        <f>IFERROR(T11/S11-1,"-")</f>
        <v>-0.30079058650487223</v>
      </c>
      <c r="V11" s="166">
        <f t="shared" si="2"/>
        <v>-1636</v>
      </c>
      <c r="W11" s="167">
        <f>T11/T$8</f>
        <v>8.6951551318105946E-2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34567</v>
      </c>
      <c r="P12" s="162">
        <v>10294</v>
      </c>
      <c r="Q12" s="162">
        <v>15211</v>
      </c>
      <c r="R12" s="162">
        <v>30989</v>
      </c>
      <c r="S12" s="162">
        <v>30916</v>
      </c>
      <c r="T12" s="162">
        <v>32683</v>
      </c>
      <c r="U12" s="163">
        <f>IFERROR(T12/S12-1,"-")</f>
        <v>5.7154871264070373E-2</v>
      </c>
      <c r="V12" s="162">
        <f t="shared" si="2"/>
        <v>1767</v>
      </c>
      <c r="W12" s="163">
        <f>T12/T$8</f>
        <v>0.74726204357866333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10275</v>
      </c>
      <c r="P13" s="166">
        <v>3060</v>
      </c>
      <c r="Q13" s="166">
        <v>3030</v>
      </c>
      <c r="R13" s="166">
        <v>10352</v>
      </c>
      <c r="S13" s="166">
        <v>9308</v>
      </c>
      <c r="T13" s="166">
        <v>11037</v>
      </c>
      <c r="U13" s="167">
        <f t="shared" ref="U13:U20" si="4">IFERROR(T13/S13-1,"-")</f>
        <v>0.18575418994413417</v>
      </c>
      <c r="V13" s="166">
        <f t="shared" si="2"/>
        <v>1729</v>
      </c>
      <c r="W13" s="167">
        <f t="shared" ref="W13:W20" si="5">T13/T$8</f>
        <v>0.25234926949722203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9881</v>
      </c>
      <c r="P14" s="166">
        <v>2874</v>
      </c>
      <c r="Q14" s="166">
        <v>5150</v>
      </c>
      <c r="R14" s="166">
        <v>6811</v>
      </c>
      <c r="S14" s="166">
        <v>6211</v>
      </c>
      <c r="T14" s="166">
        <v>6595</v>
      </c>
      <c r="U14" s="167">
        <f t="shared" si="4"/>
        <v>6.1825792947995506E-2</v>
      </c>
      <c r="V14" s="166">
        <f t="shared" si="2"/>
        <v>384</v>
      </c>
      <c r="W14" s="167">
        <f t="shared" si="5"/>
        <v>0.15078766261974988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2186</v>
      </c>
      <c r="P15" s="166">
        <v>544</v>
      </c>
      <c r="Q15" s="166">
        <v>1642</v>
      </c>
      <c r="R15" s="166">
        <v>2746</v>
      </c>
      <c r="S15" s="166">
        <v>2942</v>
      </c>
      <c r="T15" s="166">
        <v>2300</v>
      </c>
      <c r="U15" s="167">
        <f t="shared" si="4"/>
        <v>-0.21821889870836164</v>
      </c>
      <c r="V15" s="166">
        <f t="shared" si="2"/>
        <v>-642</v>
      </c>
      <c r="W15" s="167">
        <f t="shared" si="5"/>
        <v>5.2587054439033311E-2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731</v>
      </c>
      <c r="P16" s="166">
        <v>284</v>
      </c>
      <c r="Q16" s="166">
        <v>377</v>
      </c>
      <c r="R16" s="166">
        <v>868</v>
      </c>
      <c r="S16" s="166">
        <v>832</v>
      </c>
      <c r="T16" s="166">
        <v>1093</v>
      </c>
      <c r="U16" s="167">
        <f t="shared" si="4"/>
        <v>0.31370192307692313</v>
      </c>
      <c r="V16" s="166">
        <f t="shared" si="2"/>
        <v>261</v>
      </c>
      <c r="W16" s="167">
        <f t="shared" si="5"/>
        <v>2.4990282826897137E-2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686</v>
      </c>
      <c r="P17" s="166">
        <v>229</v>
      </c>
      <c r="Q17" s="166">
        <v>476</v>
      </c>
      <c r="R17" s="166">
        <v>657</v>
      </c>
      <c r="S17" s="166">
        <v>709</v>
      </c>
      <c r="T17" s="166">
        <v>810</v>
      </c>
      <c r="U17" s="167">
        <f t="shared" si="4"/>
        <v>0.14245416078984485</v>
      </c>
      <c r="V17" s="166">
        <f t="shared" si="2"/>
        <v>101</v>
      </c>
      <c r="W17" s="167">
        <f t="shared" si="5"/>
        <v>1.8519788737224777E-2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281</v>
      </c>
      <c r="P18" s="166">
        <v>136</v>
      </c>
      <c r="Q18" s="166">
        <v>98</v>
      </c>
      <c r="R18" s="166">
        <v>136</v>
      </c>
      <c r="S18" s="166">
        <v>243</v>
      </c>
      <c r="T18" s="166">
        <v>141</v>
      </c>
      <c r="U18" s="167">
        <f t="shared" si="4"/>
        <v>-0.41975308641975306</v>
      </c>
      <c r="V18" s="166">
        <f t="shared" si="2"/>
        <v>-102</v>
      </c>
      <c r="W18" s="167">
        <f t="shared" si="5"/>
        <v>3.2238150764798681E-3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591</v>
      </c>
      <c r="P19" s="166">
        <v>217</v>
      </c>
      <c r="Q19" s="166">
        <v>91</v>
      </c>
      <c r="R19" s="166">
        <v>153</v>
      </c>
      <c r="S19" s="166">
        <v>195</v>
      </c>
      <c r="T19" s="166">
        <v>156</v>
      </c>
      <c r="U19" s="167">
        <f t="shared" si="4"/>
        <v>-0.19999999999999996</v>
      </c>
      <c r="V19" s="166">
        <f t="shared" si="2"/>
        <v>-39</v>
      </c>
      <c r="W19" s="167">
        <f t="shared" si="5"/>
        <v>3.5667741271692161E-3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9936</v>
      </c>
      <c r="P20" s="171">
        <f t="shared" si="7"/>
        <v>2950</v>
      </c>
      <c r="Q20" s="171">
        <f t="shared" si="7"/>
        <v>4347</v>
      </c>
      <c r="R20" s="171">
        <f t="shared" si="7"/>
        <v>9266</v>
      </c>
      <c r="S20" s="171">
        <f t="shared" si="7"/>
        <v>10476</v>
      </c>
      <c r="T20" s="171">
        <f t="shared" si="7"/>
        <v>10551</v>
      </c>
      <c r="U20" s="172">
        <f t="shared" si="4"/>
        <v>7.1592210767468245E-3</v>
      </c>
      <c r="V20" s="171">
        <f>T20-S20</f>
        <v>75</v>
      </c>
      <c r="W20" s="172">
        <f t="shared" si="5"/>
        <v>0.24123739625488716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DB0F4-E7D2-4508-B01E-D7FB00A0FB9C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6"/>
      <c r="D6" s="276"/>
      <c r="E6" s="276"/>
      <c r="F6" s="276"/>
      <c r="G6" s="276"/>
      <c r="H6" s="276"/>
      <c r="I6" s="276"/>
      <c r="J6" s="276"/>
      <c r="M6" s="276" t="s">
        <v>252</v>
      </c>
      <c r="N6" s="276"/>
      <c r="O6" s="276"/>
      <c r="P6" s="276"/>
      <c r="Q6" s="276"/>
      <c r="R6" s="276"/>
      <c r="S6" s="276"/>
      <c r="T6" s="276"/>
    </row>
    <row r="7" spans="1:20" ht="6" customHeight="1" x14ac:dyDescent="0.25"/>
    <row r="8" spans="1:20" ht="15.75" x14ac:dyDescent="0.25">
      <c r="B8" s="147"/>
      <c r="C8" s="309" t="s">
        <v>45</v>
      </c>
      <c r="D8" s="310"/>
      <c r="E8" s="310"/>
      <c r="F8" s="310"/>
      <c r="G8" s="310"/>
      <c r="H8" s="310"/>
      <c r="I8" s="310"/>
      <c r="J8" s="310"/>
    </row>
    <row r="9" spans="1:20" s="148" customFormat="1" ht="72" customHeight="1" x14ac:dyDescent="0.25">
      <c r="A9"/>
      <c r="B9" s="149"/>
      <c r="C9" s="174" t="s">
        <v>251</v>
      </c>
      <c r="D9" s="174" t="s">
        <v>219</v>
      </c>
      <c r="E9" s="174" t="s">
        <v>220</v>
      </c>
      <c r="F9" s="174" t="s">
        <v>221</v>
      </c>
      <c r="G9" s="174" t="s">
        <v>222</v>
      </c>
      <c r="H9" s="174" t="s">
        <v>223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251</v>
      </c>
      <c r="O9" s="174" t="s">
        <v>219</v>
      </c>
      <c r="P9" s="174" t="s">
        <v>220</v>
      </c>
      <c r="Q9" s="174" t="s">
        <v>221</v>
      </c>
      <c r="R9" s="174" t="s">
        <v>222</v>
      </c>
      <c r="S9" s="174" t="s">
        <v>223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48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4661</v>
      </c>
      <c r="D11" s="178">
        <v>142483</v>
      </c>
      <c r="E11" s="178">
        <v>381871</v>
      </c>
      <c r="F11" s="178">
        <v>431303</v>
      </c>
      <c r="G11" s="178">
        <v>446421</v>
      </c>
      <c r="H11" s="178">
        <v>437805</v>
      </c>
      <c r="I11" s="179">
        <f t="shared" ref="I11:I23" si="0">IFERROR(H11/G11-1,"-")</f>
        <v>-1.9300167330837947E-2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1595</v>
      </c>
      <c r="P11" s="178">
        <v>2523</v>
      </c>
      <c r="Q11" s="178">
        <v>3080</v>
      </c>
      <c r="R11" s="178">
        <v>2377</v>
      </c>
      <c r="S11" s="179">
        <f t="shared" ref="S11:S23" si="1">IFERROR(R11/Q11-1,"-")</f>
        <v>-0.22824675324675325</v>
      </c>
      <c r="T11" s="179">
        <f>R11/R11</f>
        <v>1</v>
      </c>
    </row>
    <row r="12" spans="1:20" x14ac:dyDescent="0.25">
      <c r="B12" s="161" t="s">
        <v>99</v>
      </c>
      <c r="C12" s="162">
        <v>3723</v>
      </c>
      <c r="D12" s="162">
        <v>78711</v>
      </c>
      <c r="E12" s="162">
        <v>101392</v>
      </c>
      <c r="F12" s="162">
        <v>118625</v>
      </c>
      <c r="G12" s="162">
        <v>112853</v>
      </c>
      <c r="H12" s="162">
        <v>107331</v>
      </c>
      <c r="I12" s="163">
        <f t="shared" si="0"/>
        <v>-4.8930910122017113E-2</v>
      </c>
      <c r="J12" s="163">
        <f>H12/H11</f>
        <v>0.24515709048549011</v>
      </c>
      <c r="K12" s="81"/>
      <c r="L12" s="81"/>
      <c r="M12" s="161" t="s">
        <v>99</v>
      </c>
      <c r="N12" s="162">
        <v>0</v>
      </c>
      <c r="O12" s="162">
        <v>715</v>
      </c>
      <c r="P12" s="162">
        <v>533</v>
      </c>
      <c r="Q12" s="162">
        <v>1450</v>
      </c>
      <c r="R12" s="162">
        <v>646</v>
      </c>
      <c r="S12" s="163">
        <f t="shared" si="1"/>
        <v>-0.55448275862068963</v>
      </c>
      <c r="T12" s="163">
        <f>R12/R11</f>
        <v>0.27177114009255365</v>
      </c>
    </row>
    <row r="13" spans="1:20" x14ac:dyDescent="0.25">
      <c r="B13" s="165" t="s">
        <v>105</v>
      </c>
      <c r="C13" s="166">
        <v>2279</v>
      </c>
      <c r="D13" s="166">
        <v>43273</v>
      </c>
      <c r="E13" s="166">
        <v>39451</v>
      </c>
      <c r="F13" s="166">
        <v>51886</v>
      </c>
      <c r="G13" s="166">
        <v>48022</v>
      </c>
      <c r="H13" s="166">
        <v>41036</v>
      </c>
      <c r="I13" s="167">
        <f t="shared" si="0"/>
        <v>-0.14547499062929492</v>
      </c>
      <c r="J13" s="167">
        <f>H13/H11</f>
        <v>9.373122737291717E-2</v>
      </c>
      <c r="K13" s="81"/>
      <c r="L13" s="81"/>
      <c r="M13" s="165" t="s">
        <v>105</v>
      </c>
      <c r="N13" s="166">
        <v>0</v>
      </c>
      <c r="O13" s="166">
        <v>376</v>
      </c>
      <c r="P13" s="166">
        <v>295</v>
      </c>
      <c r="Q13" s="166">
        <v>1076</v>
      </c>
      <c r="R13" s="166">
        <v>363</v>
      </c>
      <c r="S13" s="167">
        <f t="shared" si="1"/>
        <v>-0.66263940520446096</v>
      </c>
      <c r="T13" s="167">
        <f>R13/R11</f>
        <v>0.15271350441733278</v>
      </c>
    </row>
    <row r="14" spans="1:20" x14ac:dyDescent="0.25">
      <c r="B14" s="165" t="s">
        <v>102</v>
      </c>
      <c r="C14" s="166">
        <v>1444</v>
      </c>
      <c r="D14" s="166">
        <v>35438</v>
      </c>
      <c r="E14" s="166">
        <v>61941</v>
      </c>
      <c r="F14" s="166">
        <v>66739</v>
      </c>
      <c r="G14" s="166">
        <v>64831</v>
      </c>
      <c r="H14" s="166">
        <v>66295</v>
      </c>
      <c r="I14" s="167">
        <f t="shared" si="0"/>
        <v>2.2581789575974565E-2</v>
      </c>
      <c r="J14" s="167">
        <f>H14/H11</f>
        <v>0.15142586311257294</v>
      </c>
      <c r="K14" s="81"/>
      <c r="L14" s="81"/>
      <c r="M14" s="165" t="s">
        <v>102</v>
      </c>
      <c r="N14" s="166">
        <v>0</v>
      </c>
      <c r="O14" s="166">
        <v>339</v>
      </c>
      <c r="P14" s="166">
        <v>238</v>
      </c>
      <c r="Q14" s="166">
        <v>374</v>
      </c>
      <c r="R14" s="166">
        <v>283</v>
      </c>
      <c r="S14" s="167">
        <f t="shared" si="1"/>
        <v>-0.24331550802139035</v>
      </c>
      <c r="T14" s="167">
        <f>R14/R11</f>
        <v>0.11905763567522086</v>
      </c>
    </row>
    <row r="15" spans="1:20" x14ac:dyDescent="0.25">
      <c r="B15" s="161" t="s">
        <v>109</v>
      </c>
      <c r="C15" s="162">
        <v>938</v>
      </c>
      <c r="D15" s="162">
        <v>63772</v>
      </c>
      <c r="E15" s="162">
        <v>280479</v>
      </c>
      <c r="F15" s="162">
        <v>312678</v>
      </c>
      <c r="G15" s="162">
        <v>333568</v>
      </c>
      <c r="H15" s="162">
        <v>330474</v>
      </c>
      <c r="I15" s="163">
        <f t="shared" si="0"/>
        <v>-9.2754700690713676E-3</v>
      </c>
      <c r="J15" s="163">
        <f>H15/H11</f>
        <v>0.75484290951450983</v>
      </c>
      <c r="K15" s="81"/>
      <c r="L15" s="81"/>
      <c r="M15" s="161" t="s">
        <v>109</v>
      </c>
      <c r="N15" s="162">
        <v>0</v>
      </c>
      <c r="O15" s="162">
        <v>880</v>
      </c>
      <c r="P15" s="162">
        <v>1990</v>
      </c>
      <c r="Q15" s="162">
        <v>1630</v>
      </c>
      <c r="R15" s="162">
        <v>1731</v>
      </c>
      <c r="S15" s="163">
        <f t="shared" si="1"/>
        <v>6.1963190184049166E-2</v>
      </c>
      <c r="T15" s="163">
        <f>R15/R11</f>
        <v>0.72822885990744635</v>
      </c>
    </row>
    <row r="16" spans="1:20" x14ac:dyDescent="0.25">
      <c r="B16" s="165" t="s">
        <v>112</v>
      </c>
      <c r="C16" s="166">
        <v>122</v>
      </c>
      <c r="D16" s="166">
        <v>5286</v>
      </c>
      <c r="E16" s="166">
        <v>147240</v>
      </c>
      <c r="F16" s="166">
        <v>168411</v>
      </c>
      <c r="G16" s="166">
        <v>184316</v>
      </c>
      <c r="H16" s="166">
        <v>180359</v>
      </c>
      <c r="I16" s="167">
        <f t="shared" si="0"/>
        <v>-2.1468564856008121E-2</v>
      </c>
      <c r="J16" s="167">
        <f>H16/H11</f>
        <v>0.41196194652870571</v>
      </c>
      <c r="K16" s="81"/>
      <c r="L16" s="81"/>
      <c r="M16" s="165" t="s">
        <v>112</v>
      </c>
      <c r="N16" s="166">
        <v>0</v>
      </c>
      <c r="O16" s="166">
        <v>38</v>
      </c>
      <c r="P16" s="166">
        <v>911</v>
      </c>
      <c r="Q16" s="166">
        <v>741</v>
      </c>
      <c r="R16" s="166">
        <v>1203</v>
      </c>
      <c r="S16" s="167">
        <f t="shared" si="1"/>
        <v>0.62348178137651833</v>
      </c>
      <c r="T16" s="167">
        <f>R16/R11</f>
        <v>0.50610012620950773</v>
      </c>
    </row>
    <row r="17" spans="1:20" x14ac:dyDescent="0.25">
      <c r="B17" s="165" t="s">
        <v>115</v>
      </c>
      <c r="C17" s="166">
        <v>152</v>
      </c>
      <c r="D17" s="166">
        <v>11388</v>
      </c>
      <c r="E17" s="166">
        <v>28586</v>
      </c>
      <c r="F17" s="166">
        <v>29614</v>
      </c>
      <c r="G17" s="166">
        <v>26950</v>
      </c>
      <c r="H17" s="166">
        <v>29135</v>
      </c>
      <c r="I17" s="167">
        <f t="shared" si="0"/>
        <v>8.1076066790352508E-2</v>
      </c>
      <c r="J17" s="167">
        <f>H17/H11</f>
        <v>6.6547892326492386E-2</v>
      </c>
      <c r="K17" s="81"/>
      <c r="L17" s="81"/>
      <c r="M17" s="165" t="s">
        <v>115</v>
      </c>
      <c r="N17" s="166">
        <v>0</v>
      </c>
      <c r="O17" s="166">
        <v>302</v>
      </c>
      <c r="P17" s="166">
        <v>307</v>
      </c>
      <c r="Q17" s="166">
        <v>224</v>
      </c>
      <c r="R17" s="166">
        <v>139</v>
      </c>
      <c r="S17" s="167">
        <f t="shared" si="1"/>
        <v>-0.3794642857142857</v>
      </c>
      <c r="T17" s="167">
        <f>R17/R11</f>
        <v>5.8477071939419437E-2</v>
      </c>
    </row>
    <row r="18" spans="1:20" x14ac:dyDescent="0.25">
      <c r="B18" s="165" t="s">
        <v>118</v>
      </c>
      <c r="C18" s="166">
        <v>38</v>
      </c>
      <c r="D18" s="166">
        <v>7599</v>
      </c>
      <c r="E18" s="166">
        <v>11317</v>
      </c>
      <c r="F18" s="166">
        <v>12929</v>
      </c>
      <c r="G18" s="166">
        <v>15088</v>
      </c>
      <c r="H18" s="166">
        <v>14012</v>
      </c>
      <c r="I18" s="167">
        <f t="shared" si="0"/>
        <v>-7.1314952279957544E-2</v>
      </c>
      <c r="J18" s="167">
        <f>H18/H11</f>
        <v>3.2005116433115197E-2</v>
      </c>
      <c r="K18" s="81"/>
      <c r="L18" s="81"/>
      <c r="M18" s="165" t="s">
        <v>118</v>
      </c>
      <c r="N18" s="166">
        <v>0</v>
      </c>
      <c r="O18" s="166">
        <v>172</v>
      </c>
      <c r="P18" s="166">
        <v>122</v>
      </c>
      <c r="Q18" s="166">
        <v>125</v>
      </c>
      <c r="R18" s="166">
        <v>70</v>
      </c>
      <c r="S18" s="167">
        <f t="shared" si="1"/>
        <v>-0.43999999999999995</v>
      </c>
      <c r="T18" s="167">
        <f>R18/R11</f>
        <v>2.9448885149347917E-2</v>
      </c>
    </row>
    <row r="19" spans="1:20" x14ac:dyDescent="0.25">
      <c r="B19" s="165" t="s">
        <v>125</v>
      </c>
      <c r="C19" s="166">
        <v>28</v>
      </c>
      <c r="D19" s="166">
        <v>5971</v>
      </c>
      <c r="E19" s="166">
        <v>11750</v>
      </c>
      <c r="F19" s="166">
        <v>11182</v>
      </c>
      <c r="G19" s="166">
        <v>11624</v>
      </c>
      <c r="H19" s="166">
        <v>9836</v>
      </c>
      <c r="I19" s="167">
        <f t="shared" si="0"/>
        <v>-0.15381968341362695</v>
      </c>
      <c r="J19" s="167">
        <f>H19/H11</f>
        <v>2.2466623268350066E-2</v>
      </c>
      <c r="K19" s="81"/>
      <c r="L19" s="81"/>
      <c r="M19" s="165" t="s">
        <v>125</v>
      </c>
      <c r="N19" s="166">
        <v>0</v>
      </c>
      <c r="O19" s="166">
        <v>24</v>
      </c>
      <c r="P19" s="166">
        <v>45</v>
      </c>
      <c r="Q19" s="166">
        <v>30</v>
      </c>
      <c r="R19" s="166">
        <v>13</v>
      </c>
      <c r="S19" s="167">
        <f t="shared" si="1"/>
        <v>-0.56666666666666665</v>
      </c>
      <c r="T19" s="167">
        <f>R19/R11</f>
        <v>5.4690786705931848E-3</v>
      </c>
    </row>
    <row r="20" spans="1:20" x14ac:dyDescent="0.25">
      <c r="B20" s="165" t="s">
        <v>121</v>
      </c>
      <c r="C20" s="166">
        <v>17</v>
      </c>
      <c r="D20" s="166">
        <v>5753</v>
      </c>
      <c r="E20" s="166">
        <v>8661</v>
      </c>
      <c r="F20" s="166">
        <v>9490</v>
      </c>
      <c r="G20" s="166">
        <v>9964</v>
      </c>
      <c r="H20" s="166">
        <v>8994</v>
      </c>
      <c r="I20" s="167">
        <f t="shared" si="0"/>
        <v>-9.7350461661983134E-2</v>
      </c>
      <c r="J20" s="167">
        <f>H20/H11</f>
        <v>2.0543392606297325E-2</v>
      </c>
      <c r="K20" s="81"/>
      <c r="L20" s="81"/>
      <c r="M20" s="165" t="s">
        <v>121</v>
      </c>
      <c r="N20" s="166">
        <v>0</v>
      </c>
      <c r="O20" s="166">
        <v>27</v>
      </c>
      <c r="P20" s="166">
        <v>41</v>
      </c>
      <c r="Q20" s="166">
        <v>29</v>
      </c>
      <c r="R20" s="166">
        <v>7</v>
      </c>
      <c r="S20" s="167">
        <f t="shared" si="1"/>
        <v>-0.75862068965517238</v>
      </c>
      <c r="T20" s="167">
        <f>R20/R11</f>
        <v>2.944888514934792E-3</v>
      </c>
    </row>
    <row r="21" spans="1:20" x14ac:dyDescent="0.25">
      <c r="B21" s="165" t="s">
        <v>130</v>
      </c>
      <c r="C21" s="166">
        <v>8</v>
      </c>
      <c r="D21" s="166">
        <v>279</v>
      </c>
      <c r="E21" s="166">
        <v>926</v>
      </c>
      <c r="F21" s="166">
        <v>1189</v>
      </c>
      <c r="G21" s="166">
        <v>1054</v>
      </c>
      <c r="H21" s="166">
        <v>1019</v>
      </c>
      <c r="I21" s="167">
        <f t="shared" si="0"/>
        <v>-3.3206831119544589E-2</v>
      </c>
      <c r="J21" s="167">
        <f>H21/H11</f>
        <v>2.3275202430305731E-3</v>
      </c>
      <c r="K21" s="81"/>
      <c r="L21" s="81"/>
      <c r="M21" s="165" t="s">
        <v>130</v>
      </c>
      <c r="N21" s="166">
        <v>0</v>
      </c>
      <c r="O21" s="166">
        <v>7</v>
      </c>
      <c r="P21" s="166">
        <v>0</v>
      </c>
      <c r="Q21" s="166">
        <v>4</v>
      </c>
      <c r="R21" s="166">
        <v>0</v>
      </c>
      <c r="S21" s="167">
        <f t="shared" si="1"/>
        <v>-1</v>
      </c>
      <c r="T21" s="167">
        <f>R21/R11</f>
        <v>0</v>
      </c>
    </row>
    <row r="22" spans="1:20" x14ac:dyDescent="0.25">
      <c r="A22" s="169"/>
      <c r="B22" s="165" t="s">
        <v>133</v>
      </c>
      <c r="C22" s="166">
        <v>19</v>
      </c>
      <c r="D22" s="166">
        <v>151</v>
      </c>
      <c r="E22" s="166">
        <v>719</v>
      </c>
      <c r="F22" s="166">
        <v>918</v>
      </c>
      <c r="G22" s="166">
        <v>519</v>
      </c>
      <c r="H22" s="166">
        <v>663</v>
      </c>
      <c r="I22" s="167">
        <f t="shared" si="0"/>
        <v>0.27745664739884401</v>
      </c>
      <c r="J22" s="167">
        <f>H22/H11</f>
        <v>1.514372837222051E-3</v>
      </c>
      <c r="K22" s="81"/>
      <c r="L22" s="81"/>
      <c r="M22" s="165" t="s">
        <v>133</v>
      </c>
      <c r="N22" s="166">
        <v>0</v>
      </c>
      <c r="O22" s="166">
        <v>0</v>
      </c>
      <c r="P22" s="166">
        <v>1</v>
      </c>
      <c r="Q22" s="166">
        <v>5</v>
      </c>
      <c r="R22" s="166">
        <v>1</v>
      </c>
      <c r="S22" s="167">
        <f t="shared" si="1"/>
        <v>-0.8</v>
      </c>
      <c r="T22" s="167">
        <f>R22/R11</f>
        <v>4.2069835927639884E-4</v>
      </c>
    </row>
    <row r="23" spans="1:20" x14ac:dyDescent="0.25">
      <c r="B23" s="170" t="s">
        <v>147</v>
      </c>
      <c r="C23" s="171">
        <f t="shared" ref="C23:H23" si="2">C15-SUM(C16:C22)</f>
        <v>554</v>
      </c>
      <c r="D23" s="171">
        <f t="shared" si="2"/>
        <v>27345</v>
      </c>
      <c r="E23" s="171">
        <f t="shared" si="2"/>
        <v>71280</v>
      </c>
      <c r="F23" s="171">
        <f t="shared" si="2"/>
        <v>78945</v>
      </c>
      <c r="G23" s="171">
        <f t="shared" si="2"/>
        <v>84053</v>
      </c>
      <c r="H23" s="171">
        <f t="shared" si="2"/>
        <v>86456</v>
      </c>
      <c r="I23" s="172">
        <f t="shared" si="0"/>
        <v>2.8589104493593309E-2</v>
      </c>
      <c r="J23" s="172">
        <f>H23/H11</f>
        <v>0.19747604527129659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310</v>
      </c>
      <c r="P23" s="171">
        <f>P15-SUM(P16:P22)</f>
        <v>563</v>
      </c>
      <c r="Q23" s="171">
        <f>Q15-SUM(Q16:Q22)</f>
        <v>472</v>
      </c>
      <c r="R23" s="171">
        <f>R15-SUM(R16:R22)</f>
        <v>298</v>
      </c>
      <c r="S23" s="172">
        <f t="shared" si="1"/>
        <v>-0.36864406779661019</v>
      </c>
      <c r="T23" s="172">
        <f>R23/R11</f>
        <v>0.12536811106436685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53539</v>
      </c>
      <c r="E25" s="178">
        <v>144989</v>
      </c>
      <c r="F25" s="178">
        <v>157350</v>
      </c>
      <c r="G25" s="178">
        <v>157065</v>
      </c>
      <c r="H25" s="178">
        <v>145993</v>
      </c>
      <c r="I25" s="179">
        <f t="shared" ref="I25:I37" si="3">IFERROR(H25/G25-1,"-")</f>
        <v>-7.0493107948938372E-2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27958</v>
      </c>
      <c r="E26" s="162">
        <v>22658</v>
      </c>
      <c r="F26" s="162">
        <v>23558</v>
      </c>
      <c r="G26" s="162">
        <v>19400</v>
      </c>
      <c r="H26" s="162">
        <v>15286</v>
      </c>
      <c r="I26" s="163">
        <f t="shared" si="3"/>
        <v>-0.21206185567010305</v>
      </c>
      <c r="J26" s="163">
        <f>H26/H25</f>
        <v>0.10470365017500839</v>
      </c>
    </row>
    <row r="27" spans="1:20" x14ac:dyDescent="0.25">
      <c r="B27" s="165" t="s">
        <v>105</v>
      </c>
      <c r="C27" s="166">
        <v>0</v>
      </c>
      <c r="D27" s="166">
        <v>15846</v>
      </c>
      <c r="E27" s="166">
        <v>9634</v>
      </c>
      <c r="F27" s="166">
        <v>10032</v>
      </c>
      <c r="G27" s="166">
        <v>7684</v>
      </c>
      <c r="H27" s="166">
        <v>6914</v>
      </c>
      <c r="I27" s="167">
        <f t="shared" si="3"/>
        <v>-0.10020822488287351</v>
      </c>
      <c r="J27" s="167">
        <f>H27/H25</f>
        <v>4.7358434993458591E-2</v>
      </c>
    </row>
    <row r="28" spans="1:20" x14ac:dyDescent="0.25">
      <c r="B28" s="165" t="s">
        <v>102</v>
      </c>
      <c r="C28" s="166">
        <v>0</v>
      </c>
      <c r="D28" s="166">
        <v>12112</v>
      </c>
      <c r="E28" s="166">
        <v>13024</v>
      </c>
      <c r="F28" s="166">
        <v>13526</v>
      </c>
      <c r="G28" s="166">
        <v>11716</v>
      </c>
      <c r="H28" s="166">
        <v>8372</v>
      </c>
      <c r="I28" s="167">
        <f t="shared" si="3"/>
        <v>-0.28542164561283712</v>
      </c>
      <c r="J28" s="167">
        <f>H28/H25</f>
        <v>5.7345215181549801E-2</v>
      </c>
    </row>
    <row r="29" spans="1:20" x14ac:dyDescent="0.25">
      <c r="B29" s="161" t="s">
        <v>109</v>
      </c>
      <c r="C29" s="162">
        <v>0</v>
      </c>
      <c r="D29" s="162">
        <v>25581</v>
      </c>
      <c r="E29" s="162">
        <v>122331</v>
      </c>
      <c r="F29" s="162">
        <v>133792</v>
      </c>
      <c r="G29" s="162">
        <v>137665</v>
      </c>
      <c r="H29" s="162">
        <v>130707</v>
      </c>
      <c r="I29" s="163">
        <f t="shared" si="3"/>
        <v>-5.0542984781898115E-2</v>
      </c>
      <c r="J29" s="163">
        <f>H29/H25</f>
        <v>0.89529634982499162</v>
      </c>
    </row>
    <row r="30" spans="1:20" x14ac:dyDescent="0.25">
      <c r="B30" s="165" t="s">
        <v>112</v>
      </c>
      <c r="C30" s="166">
        <v>0</v>
      </c>
      <c r="D30" s="166">
        <v>2406</v>
      </c>
      <c r="E30" s="166">
        <v>67182</v>
      </c>
      <c r="F30" s="166">
        <v>77188</v>
      </c>
      <c r="G30" s="166">
        <v>81323</v>
      </c>
      <c r="H30" s="166">
        <v>76728</v>
      </c>
      <c r="I30" s="167">
        <f t="shared" si="3"/>
        <v>-5.6503080309383558E-2</v>
      </c>
      <c r="J30" s="167">
        <f>H30/H25</f>
        <v>0.52555944463090698</v>
      </c>
    </row>
    <row r="31" spans="1:20" x14ac:dyDescent="0.25">
      <c r="B31" s="165" t="s">
        <v>115</v>
      </c>
      <c r="C31" s="166">
        <v>0</v>
      </c>
      <c r="D31" s="166">
        <v>4999</v>
      </c>
      <c r="E31" s="166">
        <v>14646</v>
      </c>
      <c r="F31" s="166">
        <v>13951</v>
      </c>
      <c r="G31" s="166">
        <v>12875</v>
      </c>
      <c r="H31" s="166">
        <v>13066</v>
      </c>
      <c r="I31" s="167">
        <f t="shared" si="3"/>
        <v>1.4834951456310641E-2</v>
      </c>
      <c r="J31" s="167">
        <f>H31/H25</f>
        <v>8.9497441658161689E-2</v>
      </c>
    </row>
    <row r="32" spans="1:20" x14ac:dyDescent="0.25">
      <c r="B32" s="165" t="s">
        <v>118</v>
      </c>
      <c r="C32" s="166">
        <v>0</v>
      </c>
      <c r="D32" s="166">
        <v>2938</v>
      </c>
      <c r="E32" s="166">
        <v>4071</v>
      </c>
      <c r="F32" s="166">
        <v>3979</v>
      </c>
      <c r="G32" s="166">
        <v>3362</v>
      </c>
      <c r="H32" s="166">
        <v>3183</v>
      </c>
      <c r="I32" s="167">
        <f t="shared" si="3"/>
        <v>-5.3242117787031584E-2</v>
      </c>
      <c r="J32" s="167">
        <f>H32/H25</f>
        <v>2.1802415184289659E-2</v>
      </c>
    </row>
    <row r="33" spans="2:10" x14ac:dyDescent="0.25">
      <c r="B33" s="165" t="s">
        <v>125</v>
      </c>
      <c r="C33" s="166">
        <v>0</v>
      </c>
      <c r="D33" s="166">
        <v>2516</v>
      </c>
      <c r="E33" s="166">
        <v>5674</v>
      </c>
      <c r="F33" s="166">
        <v>5224</v>
      </c>
      <c r="G33" s="166">
        <v>5046</v>
      </c>
      <c r="H33" s="166">
        <v>4073</v>
      </c>
      <c r="I33" s="167">
        <f t="shared" si="3"/>
        <v>-0.19282600079270706</v>
      </c>
      <c r="J33" s="167">
        <f>H33/H25</f>
        <v>2.7898597877980449E-2</v>
      </c>
    </row>
    <row r="34" spans="2:10" x14ac:dyDescent="0.25">
      <c r="B34" s="165" t="s">
        <v>121</v>
      </c>
      <c r="C34" s="166">
        <v>0</v>
      </c>
      <c r="D34" s="166">
        <v>3358</v>
      </c>
      <c r="E34" s="166">
        <v>4830</v>
      </c>
      <c r="F34" s="166">
        <v>5029</v>
      </c>
      <c r="G34" s="166">
        <v>5288</v>
      </c>
      <c r="H34" s="166">
        <v>4500</v>
      </c>
      <c r="I34" s="167">
        <f t="shared" si="3"/>
        <v>-0.14901664145234494</v>
      </c>
      <c r="J34" s="167">
        <f>H34/H25</f>
        <v>3.0823395642256821E-2</v>
      </c>
    </row>
    <row r="35" spans="2:10" x14ac:dyDescent="0.25">
      <c r="B35" s="165" t="s">
        <v>130</v>
      </c>
      <c r="C35" s="166">
        <v>0</v>
      </c>
      <c r="D35" s="166">
        <v>37</v>
      </c>
      <c r="E35" s="166">
        <v>388</v>
      </c>
      <c r="F35" s="166">
        <v>450</v>
      </c>
      <c r="G35" s="166">
        <v>450</v>
      </c>
      <c r="H35" s="166">
        <v>436</v>
      </c>
      <c r="I35" s="167">
        <f t="shared" si="3"/>
        <v>-3.1111111111111089E-2</v>
      </c>
      <c r="J35" s="167">
        <f>H35/H25</f>
        <v>2.9864445555608829E-3</v>
      </c>
    </row>
    <row r="36" spans="2:10" x14ac:dyDescent="0.25">
      <c r="B36" s="165" t="s">
        <v>133</v>
      </c>
      <c r="C36" s="166">
        <v>0</v>
      </c>
      <c r="D36" s="166">
        <v>26</v>
      </c>
      <c r="E36" s="166">
        <v>298</v>
      </c>
      <c r="F36" s="166">
        <v>429</v>
      </c>
      <c r="G36" s="166">
        <v>233</v>
      </c>
      <c r="H36" s="166">
        <v>255</v>
      </c>
      <c r="I36" s="167">
        <f t="shared" si="3"/>
        <v>9.4420600858369008E-2</v>
      </c>
      <c r="J36" s="167">
        <f>H36/H25</f>
        <v>1.7466590863945532E-3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9301</v>
      </c>
      <c r="E37" s="171">
        <f t="shared" si="4"/>
        <v>25242</v>
      </c>
      <c r="F37" s="171">
        <f t="shared" si="4"/>
        <v>27542</v>
      </c>
      <c r="G37" s="171">
        <f t="shared" si="4"/>
        <v>29088</v>
      </c>
      <c r="H37" s="171">
        <f t="shared" si="4"/>
        <v>28466</v>
      </c>
      <c r="I37" s="172">
        <f t="shared" si="3"/>
        <v>-2.1383388338833909E-2</v>
      </c>
      <c r="J37" s="172">
        <f>H37/H25</f>
        <v>0.19498195118944059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21147</v>
      </c>
      <c r="E39" s="178">
        <v>99145</v>
      </c>
      <c r="F39" s="178">
        <v>109784</v>
      </c>
      <c r="G39" s="178">
        <v>113390</v>
      </c>
      <c r="H39" s="178">
        <v>117164</v>
      </c>
      <c r="I39" s="179">
        <f t="shared" ref="I39:I51" si="5">IFERROR(H39/G39-1,"-")</f>
        <v>3.3283358320839618E-2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6523</v>
      </c>
      <c r="E40" s="162">
        <v>11920</v>
      </c>
      <c r="F40" s="162">
        <v>12303</v>
      </c>
      <c r="G40" s="162">
        <v>10664</v>
      </c>
      <c r="H40" s="162">
        <v>10671</v>
      </c>
      <c r="I40" s="163">
        <f t="shared" si="5"/>
        <v>6.5641410352590412E-4</v>
      </c>
      <c r="J40" s="163">
        <f>H40/H39</f>
        <v>9.1077464067460992E-2</v>
      </c>
    </row>
    <row r="41" spans="2:10" x14ac:dyDescent="0.25">
      <c r="B41" s="165" t="s">
        <v>105</v>
      </c>
      <c r="C41" s="166">
        <v>0</v>
      </c>
      <c r="D41" s="166">
        <v>4397</v>
      </c>
      <c r="E41" s="166">
        <v>4614</v>
      </c>
      <c r="F41" s="166">
        <v>5607</v>
      </c>
      <c r="G41" s="166">
        <v>5107</v>
      </c>
      <c r="H41" s="166">
        <v>4663</v>
      </c>
      <c r="I41" s="167">
        <f t="shared" si="5"/>
        <v>-8.6939494811043683E-2</v>
      </c>
      <c r="J41" s="167">
        <f>H41/H39</f>
        <v>3.9798914342289438E-2</v>
      </c>
    </row>
    <row r="42" spans="2:10" x14ac:dyDescent="0.25">
      <c r="B42" s="165" t="s">
        <v>102</v>
      </c>
      <c r="C42" s="166">
        <v>0</v>
      </c>
      <c r="D42" s="166">
        <v>2126</v>
      </c>
      <c r="E42" s="166">
        <v>7306</v>
      </c>
      <c r="F42" s="166">
        <v>6696</v>
      </c>
      <c r="G42" s="166">
        <v>5557</v>
      </c>
      <c r="H42" s="166">
        <v>6008</v>
      </c>
      <c r="I42" s="167">
        <f t="shared" si="5"/>
        <v>8.115889868634163E-2</v>
      </c>
      <c r="J42" s="167">
        <f>H42/H39</f>
        <v>5.1278549725171554E-2</v>
      </c>
    </row>
    <row r="43" spans="2:10" x14ac:dyDescent="0.25">
      <c r="B43" s="161" t="s">
        <v>109</v>
      </c>
      <c r="C43" s="162">
        <v>0</v>
      </c>
      <c r="D43" s="162">
        <v>14624</v>
      </c>
      <c r="E43" s="162">
        <v>87225</v>
      </c>
      <c r="F43" s="162">
        <v>97481</v>
      </c>
      <c r="G43" s="162">
        <v>102726</v>
      </c>
      <c r="H43" s="162">
        <v>106493</v>
      </c>
      <c r="I43" s="163">
        <f t="shared" si="5"/>
        <v>3.6670365827541129E-2</v>
      </c>
      <c r="J43" s="163">
        <f>H43/H39</f>
        <v>0.90892253593253902</v>
      </c>
    </row>
    <row r="44" spans="2:10" x14ac:dyDescent="0.25">
      <c r="B44" s="165" t="s">
        <v>112</v>
      </c>
      <c r="C44" s="166">
        <v>0</v>
      </c>
      <c r="D44" s="166">
        <v>1198</v>
      </c>
      <c r="E44" s="166">
        <v>53892</v>
      </c>
      <c r="F44" s="166">
        <v>60909</v>
      </c>
      <c r="G44" s="166">
        <v>66223</v>
      </c>
      <c r="H44" s="166">
        <v>66524</v>
      </c>
      <c r="I44" s="167">
        <f t="shared" si="5"/>
        <v>4.5452486296302386E-3</v>
      </c>
      <c r="J44" s="167">
        <f>H44/H39</f>
        <v>0.5677853265508177</v>
      </c>
    </row>
    <row r="45" spans="2:10" x14ac:dyDescent="0.25">
      <c r="B45" s="165" t="s">
        <v>115</v>
      </c>
      <c r="C45" s="166">
        <v>0</v>
      </c>
      <c r="D45" s="166">
        <v>777</v>
      </c>
      <c r="E45" s="166">
        <v>2403</v>
      </c>
      <c r="F45" s="166">
        <v>3004</v>
      </c>
      <c r="G45" s="166">
        <v>2187</v>
      </c>
      <c r="H45" s="166">
        <v>3148</v>
      </c>
      <c r="I45" s="167">
        <f t="shared" si="5"/>
        <v>0.43941472336534071</v>
      </c>
      <c r="J45" s="167">
        <f>H45/H39</f>
        <v>2.6868321327370184E-2</v>
      </c>
    </row>
    <row r="46" spans="2:10" x14ac:dyDescent="0.25">
      <c r="B46" s="165" t="s">
        <v>118</v>
      </c>
      <c r="C46" s="166">
        <v>0</v>
      </c>
      <c r="D46" s="166">
        <v>1226</v>
      </c>
      <c r="E46" s="166">
        <v>1538</v>
      </c>
      <c r="F46" s="166">
        <v>1790</v>
      </c>
      <c r="G46" s="166">
        <v>2073</v>
      </c>
      <c r="H46" s="166">
        <v>2047</v>
      </c>
      <c r="I46" s="167">
        <f t="shared" si="5"/>
        <v>-1.2542209358417766E-2</v>
      </c>
      <c r="J46" s="167">
        <f>H46/H39</f>
        <v>1.7471236898706086E-2</v>
      </c>
    </row>
    <row r="47" spans="2:10" x14ac:dyDescent="0.25">
      <c r="B47" s="165" t="s">
        <v>125</v>
      </c>
      <c r="C47" s="166">
        <v>0</v>
      </c>
      <c r="D47" s="166">
        <v>2167</v>
      </c>
      <c r="E47" s="166">
        <v>4084</v>
      </c>
      <c r="F47" s="166">
        <v>3985</v>
      </c>
      <c r="G47" s="166">
        <v>3969</v>
      </c>
      <c r="H47" s="166">
        <v>3539</v>
      </c>
      <c r="I47" s="167">
        <f t="shared" si="5"/>
        <v>-0.10833963214915598</v>
      </c>
      <c r="J47" s="167">
        <f>H47/H39</f>
        <v>3.0205523881055615E-2</v>
      </c>
    </row>
    <row r="48" spans="2:10" x14ac:dyDescent="0.25">
      <c r="B48" s="165" t="s">
        <v>121</v>
      </c>
      <c r="C48" s="166">
        <v>0</v>
      </c>
      <c r="D48" s="166">
        <v>1266</v>
      </c>
      <c r="E48" s="166">
        <v>2511</v>
      </c>
      <c r="F48" s="166">
        <v>2974</v>
      </c>
      <c r="G48" s="166">
        <v>2680</v>
      </c>
      <c r="H48" s="166">
        <v>2876</v>
      </c>
      <c r="I48" s="167">
        <f t="shared" si="5"/>
        <v>7.3134328358208878E-2</v>
      </c>
      <c r="J48" s="167">
        <f>H48/H39</f>
        <v>2.4546789116110752E-2</v>
      </c>
    </row>
    <row r="49" spans="2:10" x14ac:dyDescent="0.25">
      <c r="B49" s="165" t="s">
        <v>130</v>
      </c>
      <c r="C49" s="166">
        <v>0</v>
      </c>
      <c r="D49" s="166">
        <v>197</v>
      </c>
      <c r="E49" s="166">
        <v>320</v>
      </c>
      <c r="F49" s="166">
        <v>529</v>
      </c>
      <c r="G49" s="166">
        <v>371</v>
      </c>
      <c r="H49" s="166">
        <v>365</v>
      </c>
      <c r="I49" s="167">
        <f t="shared" si="5"/>
        <v>-1.6172506738544423E-2</v>
      </c>
      <c r="J49" s="167">
        <f>H49/H39</f>
        <v>3.1152913864326928E-3</v>
      </c>
    </row>
    <row r="50" spans="2:10" x14ac:dyDescent="0.25">
      <c r="B50" s="165" t="s">
        <v>133</v>
      </c>
      <c r="C50" s="166">
        <v>0</v>
      </c>
      <c r="D50" s="166">
        <v>26</v>
      </c>
      <c r="E50" s="166">
        <v>149</v>
      </c>
      <c r="F50" s="166">
        <v>259</v>
      </c>
      <c r="G50" s="166">
        <v>120</v>
      </c>
      <c r="H50" s="166">
        <v>129</v>
      </c>
      <c r="I50" s="167">
        <f t="shared" si="5"/>
        <v>7.4999999999999956E-2</v>
      </c>
      <c r="J50" s="167">
        <f>H50/H39</f>
        <v>1.1010207913693627E-3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7767</v>
      </c>
      <c r="E51" s="171">
        <f t="shared" si="6"/>
        <v>22328</v>
      </c>
      <c r="F51" s="171">
        <f t="shared" si="6"/>
        <v>24031</v>
      </c>
      <c r="G51" s="171">
        <f t="shared" si="6"/>
        <v>25103</v>
      </c>
      <c r="H51" s="171">
        <f t="shared" si="6"/>
        <v>27865</v>
      </c>
      <c r="I51" s="172">
        <f t="shared" si="5"/>
        <v>0.11002669003704746</v>
      </c>
      <c r="J51" s="172">
        <f>H51/H39</f>
        <v>0.23782902598067665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1595</v>
      </c>
      <c r="E53" s="178">
        <v>2523</v>
      </c>
      <c r="F53" s="178">
        <v>3080</v>
      </c>
      <c r="G53" s="178">
        <v>2377</v>
      </c>
      <c r="H53" s="178">
        <v>3338</v>
      </c>
      <c r="I53" s="179">
        <f t="shared" ref="I53:I65" si="7">IFERROR(H53/G53-1,"-")</f>
        <v>0.40429112326461936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715</v>
      </c>
      <c r="E54" s="162">
        <v>533</v>
      </c>
      <c r="F54" s="162">
        <v>1450</v>
      </c>
      <c r="G54" s="162">
        <v>646</v>
      </c>
      <c r="H54" s="162">
        <v>908</v>
      </c>
      <c r="I54" s="163">
        <f t="shared" si="7"/>
        <v>0.40557275541795668</v>
      </c>
      <c r="J54" s="163">
        <f>H54/H53</f>
        <v>0.2720191731575794</v>
      </c>
    </row>
    <row r="55" spans="2:10" x14ac:dyDescent="0.25">
      <c r="B55" s="165" t="s">
        <v>105</v>
      </c>
      <c r="C55" s="166">
        <v>0</v>
      </c>
      <c r="D55" s="166">
        <v>376</v>
      </c>
      <c r="E55" s="166">
        <v>295</v>
      </c>
      <c r="F55" s="166">
        <v>1076</v>
      </c>
      <c r="G55" s="166">
        <v>363</v>
      </c>
      <c r="H55" s="166">
        <v>659</v>
      </c>
      <c r="I55" s="167">
        <f t="shared" si="7"/>
        <v>0.81542699724517909</v>
      </c>
      <c r="J55" s="167">
        <f>H55/H53</f>
        <v>0.19742360695026961</v>
      </c>
    </row>
    <row r="56" spans="2:10" x14ac:dyDescent="0.25">
      <c r="B56" s="165" t="s">
        <v>102</v>
      </c>
      <c r="C56" s="166">
        <v>0</v>
      </c>
      <c r="D56" s="166">
        <v>339</v>
      </c>
      <c r="E56" s="166">
        <v>238</v>
      </c>
      <c r="F56" s="166">
        <v>374</v>
      </c>
      <c r="G56" s="166">
        <v>283</v>
      </c>
      <c r="H56" s="166">
        <v>249</v>
      </c>
      <c r="I56" s="167">
        <f t="shared" si="7"/>
        <v>-0.12014134275618371</v>
      </c>
      <c r="J56" s="167">
        <f>H56/H53</f>
        <v>7.4595566207309769E-2</v>
      </c>
    </row>
    <row r="57" spans="2:10" x14ac:dyDescent="0.25">
      <c r="B57" s="161" t="s">
        <v>109</v>
      </c>
      <c r="C57" s="162">
        <v>0</v>
      </c>
      <c r="D57" s="162">
        <v>880</v>
      </c>
      <c r="E57" s="162">
        <v>1990</v>
      </c>
      <c r="F57" s="162">
        <v>1630</v>
      </c>
      <c r="G57" s="162">
        <v>1731</v>
      </c>
      <c r="H57" s="162">
        <v>2430</v>
      </c>
      <c r="I57" s="163">
        <f t="shared" si="7"/>
        <v>0.40381282495667237</v>
      </c>
      <c r="J57" s="163">
        <f>H57/H53</f>
        <v>0.7279808268424206</v>
      </c>
    </row>
    <row r="58" spans="2:10" x14ac:dyDescent="0.25">
      <c r="B58" s="165" t="s">
        <v>112</v>
      </c>
      <c r="C58" s="166">
        <v>0</v>
      </c>
      <c r="D58" s="166">
        <v>38</v>
      </c>
      <c r="E58" s="166">
        <v>911</v>
      </c>
      <c r="F58" s="166">
        <v>741</v>
      </c>
      <c r="G58" s="166">
        <v>1203</v>
      </c>
      <c r="H58" s="166">
        <v>953</v>
      </c>
      <c r="I58" s="167">
        <f t="shared" si="7"/>
        <v>-0.20781379883624274</v>
      </c>
      <c r="J58" s="167">
        <f>H58/H53</f>
        <v>0.2855002995805872</v>
      </c>
    </row>
    <row r="59" spans="2:10" x14ac:dyDescent="0.25">
      <c r="B59" s="165" t="s">
        <v>115</v>
      </c>
      <c r="C59" s="166">
        <v>0</v>
      </c>
      <c r="D59" s="166">
        <v>302</v>
      </c>
      <c r="E59" s="166">
        <v>307</v>
      </c>
      <c r="F59" s="166">
        <v>224</v>
      </c>
      <c r="G59" s="166">
        <v>139</v>
      </c>
      <c r="H59" s="166">
        <v>394</v>
      </c>
      <c r="I59" s="167">
        <f t="shared" si="7"/>
        <v>1.8345323741007196</v>
      </c>
      <c r="J59" s="167">
        <f>H59/H53</f>
        <v>0.11803475134811264</v>
      </c>
    </row>
    <row r="60" spans="2:10" x14ac:dyDescent="0.25">
      <c r="B60" s="165" t="s">
        <v>118</v>
      </c>
      <c r="C60" s="166">
        <v>0</v>
      </c>
      <c r="D60" s="166">
        <v>172</v>
      </c>
      <c r="E60" s="166">
        <v>122</v>
      </c>
      <c r="F60" s="166">
        <v>125</v>
      </c>
      <c r="G60" s="166">
        <v>70</v>
      </c>
      <c r="H60" s="166">
        <v>190</v>
      </c>
      <c r="I60" s="167">
        <f t="shared" si="7"/>
        <v>1.7142857142857144</v>
      </c>
      <c r="J60" s="167">
        <f>H60/H53</f>
        <v>5.6920311563810666E-2</v>
      </c>
    </row>
    <row r="61" spans="2:10" x14ac:dyDescent="0.25">
      <c r="B61" s="165" t="s">
        <v>125</v>
      </c>
      <c r="C61" s="166">
        <v>0</v>
      </c>
      <c r="D61" s="166">
        <v>24</v>
      </c>
      <c r="E61" s="166">
        <v>45</v>
      </c>
      <c r="F61" s="166">
        <v>30</v>
      </c>
      <c r="G61" s="166">
        <v>13</v>
      </c>
      <c r="H61" s="166">
        <v>90</v>
      </c>
      <c r="I61" s="167">
        <f t="shared" si="7"/>
        <v>5.9230769230769234</v>
      </c>
      <c r="J61" s="167">
        <f>H61/H53</f>
        <v>2.696225284601558E-2</v>
      </c>
    </row>
    <row r="62" spans="2:10" x14ac:dyDescent="0.25">
      <c r="B62" s="165" t="s">
        <v>121</v>
      </c>
      <c r="C62" s="166">
        <v>0</v>
      </c>
      <c r="D62" s="166">
        <v>27</v>
      </c>
      <c r="E62" s="166">
        <v>41</v>
      </c>
      <c r="F62" s="166">
        <v>29</v>
      </c>
      <c r="G62" s="166">
        <v>7</v>
      </c>
      <c r="H62" s="166">
        <v>56</v>
      </c>
      <c r="I62" s="167">
        <f t="shared" si="7"/>
        <v>7</v>
      </c>
      <c r="J62" s="167">
        <f>H62/H53</f>
        <v>1.6776512881965248E-2</v>
      </c>
    </row>
    <row r="63" spans="2:10" x14ac:dyDescent="0.25">
      <c r="B63" s="165" t="s">
        <v>130</v>
      </c>
      <c r="C63" s="166">
        <v>0</v>
      </c>
      <c r="D63" s="166">
        <v>7</v>
      </c>
      <c r="E63" s="166">
        <v>0</v>
      </c>
      <c r="F63" s="166">
        <v>4</v>
      </c>
      <c r="G63" s="166">
        <v>0</v>
      </c>
      <c r="H63" s="166">
        <v>2</v>
      </c>
      <c r="I63" s="167" t="str">
        <f t="shared" si="7"/>
        <v>-</v>
      </c>
      <c r="J63" s="167">
        <f>H63/H53</f>
        <v>5.9916117435590175E-4</v>
      </c>
    </row>
    <row r="64" spans="2:10" x14ac:dyDescent="0.25">
      <c r="B64" s="165" t="s">
        <v>133</v>
      </c>
      <c r="C64" s="166">
        <v>0</v>
      </c>
      <c r="D64" s="166">
        <v>0</v>
      </c>
      <c r="E64" s="166">
        <v>1</v>
      </c>
      <c r="F64" s="166">
        <v>5</v>
      </c>
      <c r="G64" s="166">
        <v>1</v>
      </c>
      <c r="H64" s="166">
        <v>84</v>
      </c>
      <c r="I64" s="167">
        <f t="shared" si="7"/>
        <v>83</v>
      </c>
      <c r="J64" s="167">
        <f>H64/H53</f>
        <v>2.5164769322947873E-2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310</v>
      </c>
      <c r="E65" s="171">
        <f t="shared" si="8"/>
        <v>563</v>
      </c>
      <c r="F65" s="171">
        <f t="shared" si="8"/>
        <v>472</v>
      </c>
      <c r="G65" s="171">
        <f t="shared" si="8"/>
        <v>298</v>
      </c>
      <c r="H65" s="171">
        <f t="shared" si="8"/>
        <v>661</v>
      </c>
      <c r="I65" s="172">
        <f t="shared" si="7"/>
        <v>1.2181208053691277</v>
      </c>
      <c r="J65" s="172">
        <f>H65/H53</f>
        <v>0.19802276812462552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3302</v>
      </c>
      <c r="E67" s="178">
        <v>10420</v>
      </c>
      <c r="F67" s="178">
        <v>14934</v>
      </c>
      <c r="G67" s="178">
        <v>16055</v>
      </c>
      <c r="H67" s="178">
        <v>16193</v>
      </c>
      <c r="I67" s="179">
        <f t="shared" ref="I67:I79" si="9">IFERROR(H67/G67-1,"-")</f>
        <v>8.595453129865982E-3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2010</v>
      </c>
      <c r="E68" s="162">
        <v>2355</v>
      </c>
      <c r="F68" s="162">
        <v>8383</v>
      </c>
      <c r="G68" s="162">
        <v>7136</v>
      </c>
      <c r="H68" s="162">
        <v>5852</v>
      </c>
      <c r="I68" s="163">
        <f t="shared" si="9"/>
        <v>-0.17993273542600896</v>
      </c>
      <c r="J68" s="163">
        <f>H68/H67</f>
        <v>0.36139072438708086</v>
      </c>
    </row>
    <row r="69" spans="2:10" x14ac:dyDescent="0.25">
      <c r="B69" s="165" t="s">
        <v>105</v>
      </c>
      <c r="C69" s="166">
        <v>0</v>
      </c>
      <c r="D69" s="166">
        <v>1799</v>
      </c>
      <c r="E69" s="166">
        <v>2161</v>
      </c>
      <c r="F69" s="166">
        <v>6727</v>
      </c>
      <c r="G69" s="166">
        <v>5618</v>
      </c>
      <c r="H69" s="166">
        <v>2444</v>
      </c>
      <c r="I69" s="167">
        <f t="shared" si="9"/>
        <v>-0.56496974012103951</v>
      </c>
      <c r="J69" s="167">
        <f>H69/H67</f>
        <v>0.15092941394429693</v>
      </c>
    </row>
    <row r="70" spans="2:10" x14ac:dyDescent="0.25">
      <c r="B70" s="165" t="s">
        <v>102</v>
      </c>
      <c r="C70" s="166">
        <v>0</v>
      </c>
      <c r="D70" s="166">
        <v>211</v>
      </c>
      <c r="E70" s="166">
        <v>194</v>
      </c>
      <c r="F70" s="166">
        <v>1656</v>
      </c>
      <c r="G70" s="166">
        <v>1518</v>
      </c>
      <c r="H70" s="166">
        <v>3408</v>
      </c>
      <c r="I70" s="167">
        <f t="shared" si="9"/>
        <v>1.2450592885375493</v>
      </c>
      <c r="J70" s="167">
        <f>H70/H67</f>
        <v>0.21046131044278391</v>
      </c>
    </row>
    <row r="71" spans="2:10" x14ac:dyDescent="0.25">
      <c r="B71" s="161" t="s">
        <v>109</v>
      </c>
      <c r="C71" s="162">
        <v>0</v>
      </c>
      <c r="D71" s="162">
        <v>1292</v>
      </c>
      <c r="E71" s="162">
        <v>8065</v>
      </c>
      <c r="F71" s="162">
        <v>6551</v>
      </c>
      <c r="G71" s="162">
        <v>8919</v>
      </c>
      <c r="H71" s="162">
        <v>10341</v>
      </c>
      <c r="I71" s="163">
        <f t="shared" si="9"/>
        <v>0.15943491422805245</v>
      </c>
      <c r="J71" s="163">
        <f>H71/H67</f>
        <v>0.63860927561291914</v>
      </c>
    </row>
    <row r="72" spans="2:10" x14ac:dyDescent="0.25">
      <c r="B72" s="165" t="s">
        <v>112</v>
      </c>
      <c r="C72" s="166">
        <v>0</v>
      </c>
      <c r="D72" s="166">
        <v>286</v>
      </c>
      <c r="E72" s="166">
        <v>3282</v>
      </c>
      <c r="F72" s="166">
        <v>1493</v>
      </c>
      <c r="G72" s="166">
        <v>4643</v>
      </c>
      <c r="H72" s="166">
        <v>5896</v>
      </c>
      <c r="I72" s="167">
        <f t="shared" si="9"/>
        <v>0.2698686194270945</v>
      </c>
      <c r="J72" s="167">
        <f>H72/H67</f>
        <v>0.36410794787871303</v>
      </c>
    </row>
    <row r="73" spans="2:10" x14ac:dyDescent="0.25">
      <c r="B73" s="165" t="s">
        <v>115</v>
      </c>
      <c r="C73" s="166">
        <v>0</v>
      </c>
      <c r="D73" s="166">
        <v>79</v>
      </c>
      <c r="E73" s="166">
        <v>638</v>
      </c>
      <c r="F73" s="166">
        <v>1689</v>
      </c>
      <c r="G73" s="166">
        <v>448</v>
      </c>
      <c r="H73" s="166">
        <v>623</v>
      </c>
      <c r="I73" s="167">
        <f t="shared" si="9"/>
        <v>0.390625</v>
      </c>
      <c r="J73" s="167">
        <f>H73/H67</f>
        <v>3.8473414438337551E-2</v>
      </c>
    </row>
    <row r="74" spans="2:10" x14ac:dyDescent="0.25">
      <c r="B74" s="165" t="s">
        <v>118</v>
      </c>
      <c r="C74" s="166">
        <v>0</v>
      </c>
      <c r="D74" s="166">
        <v>197</v>
      </c>
      <c r="E74" s="166">
        <v>711</v>
      </c>
      <c r="F74" s="166">
        <v>440</v>
      </c>
      <c r="G74" s="166">
        <v>401</v>
      </c>
      <c r="H74" s="166">
        <v>786</v>
      </c>
      <c r="I74" s="167">
        <f t="shared" si="9"/>
        <v>0.96009975062344144</v>
      </c>
      <c r="J74" s="167">
        <f>H74/H67</f>
        <v>4.85394923732477E-2</v>
      </c>
    </row>
    <row r="75" spans="2:10" x14ac:dyDescent="0.25">
      <c r="B75" s="165" t="s">
        <v>125</v>
      </c>
      <c r="C75" s="166">
        <v>0</v>
      </c>
      <c r="D75" s="166">
        <v>237</v>
      </c>
      <c r="E75" s="166">
        <v>186</v>
      </c>
      <c r="F75" s="166">
        <v>119</v>
      </c>
      <c r="G75" s="166">
        <v>218</v>
      </c>
      <c r="H75" s="166">
        <v>303</v>
      </c>
      <c r="I75" s="167">
        <f t="shared" si="9"/>
        <v>0.38990825688073394</v>
      </c>
      <c r="J75" s="167">
        <f>H75/H67</f>
        <v>1.8711789044648923E-2</v>
      </c>
    </row>
    <row r="76" spans="2:10" x14ac:dyDescent="0.25">
      <c r="B76" s="165" t="s">
        <v>121</v>
      </c>
      <c r="C76" s="166">
        <v>0</v>
      </c>
      <c r="D76" s="166">
        <v>61</v>
      </c>
      <c r="E76" s="166">
        <v>166</v>
      </c>
      <c r="F76" s="166">
        <v>98</v>
      </c>
      <c r="G76" s="166">
        <v>130</v>
      </c>
      <c r="H76" s="166">
        <v>192</v>
      </c>
      <c r="I76" s="167">
        <f t="shared" si="9"/>
        <v>0.47692307692307701</v>
      </c>
      <c r="J76" s="167">
        <f>H76/H67</f>
        <v>1.1856975236213178E-2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39</v>
      </c>
      <c r="F77" s="166">
        <v>0</v>
      </c>
      <c r="G77" s="166">
        <v>4</v>
      </c>
      <c r="H77" s="166">
        <v>13</v>
      </c>
      <c r="I77" s="167">
        <f t="shared" si="9"/>
        <v>2.25</v>
      </c>
      <c r="J77" s="167">
        <f>H77/H67</f>
        <v>8.0281603161860067E-4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87</v>
      </c>
      <c r="F78" s="166">
        <v>2</v>
      </c>
      <c r="G78" s="166">
        <v>1</v>
      </c>
      <c r="H78" s="166">
        <v>49</v>
      </c>
      <c r="I78" s="167">
        <f t="shared" si="9"/>
        <v>48</v>
      </c>
      <c r="J78" s="167">
        <f>H78/H67</f>
        <v>3.0259988884085718E-3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432</v>
      </c>
      <c r="E79" s="171">
        <f t="shared" si="10"/>
        <v>2956</v>
      </c>
      <c r="F79" s="171">
        <f t="shared" si="10"/>
        <v>2710</v>
      </c>
      <c r="G79" s="171">
        <f t="shared" si="10"/>
        <v>3074</v>
      </c>
      <c r="H79" s="171">
        <f t="shared" si="10"/>
        <v>2479</v>
      </c>
      <c r="I79" s="172">
        <f t="shared" si="9"/>
        <v>-0.19355888093689</v>
      </c>
      <c r="J79" s="172">
        <f>H79/H67</f>
        <v>0.15309084172173162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25023</v>
      </c>
      <c r="E81" s="178">
        <v>63207</v>
      </c>
      <c r="F81" s="178">
        <v>71344</v>
      </c>
      <c r="G81" s="178">
        <v>83393</v>
      </c>
      <c r="H81" s="178">
        <v>77257</v>
      </c>
      <c r="I81" s="179">
        <f t="shared" ref="I81:I93" si="11">IFERROR(H81/G81-1,"-")</f>
        <v>-7.3579317208878448E-2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16084</v>
      </c>
      <c r="E82" s="162">
        <v>38004</v>
      </c>
      <c r="F82" s="162">
        <v>41665</v>
      </c>
      <c r="G82" s="162">
        <v>44993</v>
      </c>
      <c r="H82" s="162">
        <v>41210</v>
      </c>
      <c r="I82" s="163">
        <f t="shared" si="11"/>
        <v>-8.4079745738225964E-2</v>
      </c>
      <c r="J82" s="163">
        <f>H82/H81</f>
        <v>0.5334144478817453</v>
      </c>
    </row>
    <row r="83" spans="2:10" x14ac:dyDescent="0.25">
      <c r="B83" s="165" t="s">
        <v>105</v>
      </c>
      <c r="C83" s="166">
        <v>0</v>
      </c>
      <c r="D83" s="166">
        <v>6390</v>
      </c>
      <c r="E83" s="166">
        <v>8842</v>
      </c>
      <c r="F83" s="166">
        <v>12926</v>
      </c>
      <c r="G83" s="166">
        <v>15406</v>
      </c>
      <c r="H83" s="166">
        <v>9716</v>
      </c>
      <c r="I83" s="167">
        <f t="shared" si="11"/>
        <v>-0.3693366220952875</v>
      </c>
      <c r="J83" s="167">
        <f>H83/H81</f>
        <v>0.1257620668677272</v>
      </c>
    </row>
    <row r="84" spans="2:10" x14ac:dyDescent="0.25">
      <c r="B84" s="165" t="s">
        <v>102</v>
      </c>
      <c r="C84" s="166">
        <v>0</v>
      </c>
      <c r="D84" s="166">
        <v>9694</v>
      </c>
      <c r="E84" s="166">
        <v>29162</v>
      </c>
      <c r="F84" s="166">
        <v>28739</v>
      </c>
      <c r="G84" s="166">
        <v>29587</v>
      </c>
      <c r="H84" s="166">
        <v>31494</v>
      </c>
      <c r="I84" s="167">
        <f t="shared" si="11"/>
        <v>6.4453983168283324E-2</v>
      </c>
      <c r="J84" s="167">
        <f>H84/H81</f>
        <v>0.40765238101401813</v>
      </c>
    </row>
    <row r="85" spans="2:10" x14ac:dyDescent="0.25">
      <c r="B85" s="161" t="s">
        <v>109</v>
      </c>
      <c r="C85" s="162">
        <v>0</v>
      </c>
      <c r="D85" s="162">
        <v>8939</v>
      </c>
      <c r="E85" s="162">
        <v>25203</v>
      </c>
      <c r="F85" s="162">
        <v>29679</v>
      </c>
      <c r="G85" s="162">
        <v>38400</v>
      </c>
      <c r="H85" s="162">
        <v>36047</v>
      </c>
      <c r="I85" s="163">
        <f t="shared" si="11"/>
        <v>-6.127604166666667E-2</v>
      </c>
      <c r="J85" s="163">
        <f>H85/H81</f>
        <v>0.46658555211825464</v>
      </c>
    </row>
    <row r="86" spans="2:10" x14ac:dyDescent="0.25">
      <c r="B86" s="165" t="s">
        <v>112</v>
      </c>
      <c r="C86" s="166">
        <v>0</v>
      </c>
      <c r="D86" s="166">
        <v>665</v>
      </c>
      <c r="E86" s="166">
        <v>6003</v>
      </c>
      <c r="F86" s="166">
        <v>6492</v>
      </c>
      <c r="G86" s="166">
        <v>8890</v>
      </c>
      <c r="H86" s="166">
        <v>8545</v>
      </c>
      <c r="I86" s="167">
        <f t="shared" si="11"/>
        <v>-3.8807649043869463E-2</v>
      </c>
      <c r="J86" s="167">
        <f>H86/H81</f>
        <v>0.11060486428414254</v>
      </c>
    </row>
    <row r="87" spans="2:10" x14ac:dyDescent="0.25">
      <c r="B87" s="165" t="s">
        <v>115</v>
      </c>
      <c r="C87" s="166">
        <v>0</v>
      </c>
      <c r="D87" s="166">
        <v>2166</v>
      </c>
      <c r="E87" s="166">
        <v>7897</v>
      </c>
      <c r="F87" s="166">
        <v>7571</v>
      </c>
      <c r="G87" s="166">
        <v>8315</v>
      </c>
      <c r="H87" s="166">
        <v>8565</v>
      </c>
      <c r="I87" s="167">
        <f t="shared" si="11"/>
        <v>3.0066145520144305E-2</v>
      </c>
      <c r="J87" s="167">
        <f>H87/H81</f>
        <v>0.11086374050247874</v>
      </c>
    </row>
    <row r="88" spans="2:10" x14ac:dyDescent="0.25">
      <c r="B88" s="165" t="s">
        <v>118</v>
      </c>
      <c r="C88" s="166">
        <v>0</v>
      </c>
      <c r="D88" s="166">
        <v>1182</v>
      </c>
      <c r="E88" s="166">
        <v>1777</v>
      </c>
      <c r="F88" s="166">
        <v>2564</v>
      </c>
      <c r="G88" s="166">
        <v>5187</v>
      </c>
      <c r="H88" s="166">
        <v>3585</v>
      </c>
      <c r="I88" s="167">
        <f t="shared" si="11"/>
        <v>-0.3088490456911509</v>
      </c>
      <c r="J88" s="167">
        <f>H88/H81</f>
        <v>4.6403562136764304E-2</v>
      </c>
    </row>
    <row r="89" spans="2:10" x14ac:dyDescent="0.25">
      <c r="B89" s="165" t="s">
        <v>125</v>
      </c>
      <c r="C89" s="166">
        <v>0</v>
      </c>
      <c r="D89" s="166">
        <v>244</v>
      </c>
      <c r="E89" s="166">
        <v>536</v>
      </c>
      <c r="F89" s="166">
        <v>895</v>
      </c>
      <c r="G89" s="166">
        <v>1467</v>
      </c>
      <c r="H89" s="166">
        <v>879</v>
      </c>
      <c r="I89" s="167">
        <f t="shared" si="11"/>
        <v>-0.40081799591002043</v>
      </c>
      <c r="J89" s="167">
        <f>H89/H81</f>
        <v>1.1377609795876101E-2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399</v>
      </c>
      <c r="F90" s="166">
        <v>397</v>
      </c>
      <c r="G90" s="166">
        <v>702</v>
      </c>
      <c r="H90" s="166">
        <v>603</v>
      </c>
      <c r="I90" s="167">
        <f t="shared" si="11"/>
        <v>-0.14102564102564108</v>
      </c>
      <c r="J90" s="167">
        <f>H90/H81</f>
        <v>7.8051179828365069E-3</v>
      </c>
    </row>
    <row r="91" spans="2:10" x14ac:dyDescent="0.25">
      <c r="B91" s="165" t="s">
        <v>130</v>
      </c>
      <c r="C91" s="166">
        <v>0</v>
      </c>
      <c r="D91" s="166">
        <v>21</v>
      </c>
      <c r="E91" s="166">
        <v>102</v>
      </c>
      <c r="F91" s="166">
        <v>160</v>
      </c>
      <c r="G91" s="166">
        <v>128</v>
      </c>
      <c r="H91" s="166">
        <v>131</v>
      </c>
      <c r="I91" s="167">
        <f t="shared" si="11"/>
        <v>2.34375E-2</v>
      </c>
      <c r="J91" s="167">
        <f>H91/H81</f>
        <v>1.6956392301021267E-3</v>
      </c>
    </row>
    <row r="92" spans="2:10" x14ac:dyDescent="0.25">
      <c r="B92" s="165" t="s">
        <v>133</v>
      </c>
      <c r="C92" s="166">
        <v>0</v>
      </c>
      <c r="D92" s="166">
        <v>43</v>
      </c>
      <c r="E92" s="166">
        <v>75</v>
      </c>
      <c r="F92" s="166">
        <v>147</v>
      </c>
      <c r="G92" s="166">
        <v>119</v>
      </c>
      <c r="H92" s="166">
        <v>63</v>
      </c>
      <c r="I92" s="167">
        <f t="shared" si="11"/>
        <v>-0.47058823529411764</v>
      </c>
      <c r="J92" s="167">
        <f>H92/H81</f>
        <v>8.1546008775903805E-4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4358</v>
      </c>
      <c r="E93" s="171">
        <f t="shared" si="12"/>
        <v>8414</v>
      </c>
      <c r="F93" s="171">
        <f t="shared" si="12"/>
        <v>11453</v>
      </c>
      <c r="G93" s="171">
        <f t="shared" si="12"/>
        <v>13592</v>
      </c>
      <c r="H93" s="171">
        <f t="shared" si="12"/>
        <v>13676</v>
      </c>
      <c r="I93" s="172">
        <f t="shared" si="11"/>
        <v>6.1801059446733309E-3</v>
      </c>
      <c r="J93" s="172">
        <f>H93/H81</f>
        <v>0.17701955809829531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2494</v>
      </c>
      <c r="E95" s="178">
        <v>4520</v>
      </c>
      <c r="F95" s="178">
        <v>4181</v>
      </c>
      <c r="G95" s="178">
        <v>3964</v>
      </c>
      <c r="H95" s="178">
        <v>4119</v>
      </c>
      <c r="I95" s="179">
        <f t="shared" ref="I95:I107" si="13">IFERROR(H95/G95-1,"-")</f>
        <v>3.9101917255297769E-2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1915</v>
      </c>
      <c r="E96" s="162">
        <v>3580</v>
      </c>
      <c r="F96" s="162">
        <v>3284</v>
      </c>
      <c r="G96" s="162">
        <v>3008</v>
      </c>
      <c r="H96" s="162">
        <v>3117</v>
      </c>
      <c r="I96" s="163">
        <f t="shared" si="13"/>
        <v>3.6236702127659504E-2</v>
      </c>
      <c r="J96" s="163">
        <f>H96/H95</f>
        <v>0.75673707210487984</v>
      </c>
    </row>
    <row r="97" spans="2:10" x14ac:dyDescent="0.25">
      <c r="B97" s="165" t="s">
        <v>105</v>
      </c>
      <c r="C97" s="166">
        <v>0</v>
      </c>
      <c r="D97" s="166">
        <v>1100</v>
      </c>
      <c r="E97" s="166">
        <v>1851</v>
      </c>
      <c r="F97" s="166">
        <v>818</v>
      </c>
      <c r="G97" s="166">
        <v>716</v>
      </c>
      <c r="H97" s="166">
        <v>1022</v>
      </c>
      <c r="I97" s="167">
        <f t="shared" si="13"/>
        <v>0.42737430167597767</v>
      </c>
      <c r="J97" s="167">
        <f>H97/H95</f>
        <v>0.24811847535809661</v>
      </c>
    </row>
    <row r="98" spans="2:10" x14ac:dyDescent="0.25">
      <c r="B98" s="165" t="s">
        <v>102</v>
      </c>
      <c r="C98" s="166">
        <v>0</v>
      </c>
      <c r="D98" s="166">
        <v>815</v>
      </c>
      <c r="E98" s="166">
        <v>1729</v>
      </c>
      <c r="F98" s="166">
        <v>2466</v>
      </c>
      <c r="G98" s="166">
        <v>2292</v>
      </c>
      <c r="H98" s="166">
        <v>2095</v>
      </c>
      <c r="I98" s="167">
        <f t="shared" si="13"/>
        <v>-8.5951134380453764E-2</v>
      </c>
      <c r="J98" s="167">
        <f>H98/H95</f>
        <v>0.50861859674678322</v>
      </c>
    </row>
    <row r="99" spans="2:10" x14ac:dyDescent="0.25">
      <c r="B99" s="161" t="s">
        <v>109</v>
      </c>
      <c r="C99" s="162">
        <v>0</v>
      </c>
      <c r="D99" s="162">
        <v>579</v>
      </c>
      <c r="E99" s="162">
        <v>940</v>
      </c>
      <c r="F99" s="162">
        <v>897</v>
      </c>
      <c r="G99" s="162">
        <v>956</v>
      </c>
      <c r="H99" s="162">
        <v>1002</v>
      </c>
      <c r="I99" s="163">
        <f t="shared" si="13"/>
        <v>4.8117154811715412E-2</v>
      </c>
      <c r="J99" s="163">
        <f>H99/H95</f>
        <v>0.24326292789512016</v>
      </c>
    </row>
    <row r="100" spans="2:10" x14ac:dyDescent="0.25">
      <c r="B100" s="165" t="s">
        <v>112</v>
      </c>
      <c r="C100" s="166">
        <v>0</v>
      </c>
      <c r="D100" s="166">
        <v>25</v>
      </c>
      <c r="E100" s="166">
        <v>120</v>
      </c>
      <c r="F100" s="166">
        <v>124</v>
      </c>
      <c r="G100" s="166">
        <v>100</v>
      </c>
      <c r="H100" s="166">
        <v>113</v>
      </c>
      <c r="I100" s="167">
        <f t="shared" si="13"/>
        <v>0.12999999999999989</v>
      </c>
      <c r="J100" s="167">
        <f>H100/H95</f>
        <v>2.7433843165816946E-2</v>
      </c>
    </row>
    <row r="101" spans="2:10" x14ac:dyDescent="0.25">
      <c r="B101" s="165" t="s">
        <v>115</v>
      </c>
      <c r="C101" s="166">
        <v>0</v>
      </c>
      <c r="D101" s="166">
        <v>106</v>
      </c>
      <c r="E101" s="166">
        <v>171</v>
      </c>
      <c r="F101" s="166">
        <v>128</v>
      </c>
      <c r="G101" s="166">
        <v>154</v>
      </c>
      <c r="H101" s="166">
        <v>117</v>
      </c>
      <c r="I101" s="167">
        <f t="shared" si="13"/>
        <v>-0.24025974025974028</v>
      </c>
      <c r="J101" s="167">
        <f>H101/H95</f>
        <v>2.8404952658412235E-2</v>
      </c>
    </row>
    <row r="102" spans="2:10" x14ac:dyDescent="0.25">
      <c r="B102" s="165" t="s">
        <v>118</v>
      </c>
      <c r="C102" s="166">
        <v>0</v>
      </c>
      <c r="D102" s="166">
        <v>162</v>
      </c>
      <c r="E102" s="166">
        <v>122</v>
      </c>
      <c r="F102" s="166">
        <v>150</v>
      </c>
      <c r="G102" s="166">
        <v>118</v>
      </c>
      <c r="H102" s="166">
        <v>138</v>
      </c>
      <c r="I102" s="167">
        <f t="shared" si="13"/>
        <v>0.16949152542372881</v>
      </c>
      <c r="J102" s="167">
        <f>H102/H95</f>
        <v>3.3503277494537506E-2</v>
      </c>
    </row>
    <row r="103" spans="2:10" x14ac:dyDescent="0.25">
      <c r="B103" s="165" t="s">
        <v>125</v>
      </c>
      <c r="C103" s="166">
        <v>0</v>
      </c>
      <c r="D103" s="166">
        <v>17</v>
      </c>
      <c r="E103" s="166">
        <v>85</v>
      </c>
      <c r="F103" s="166">
        <v>30</v>
      </c>
      <c r="G103" s="166">
        <v>36</v>
      </c>
      <c r="H103" s="166">
        <v>33</v>
      </c>
      <c r="I103" s="167">
        <f t="shared" si="13"/>
        <v>-8.333333333333337E-2</v>
      </c>
      <c r="J103" s="167">
        <f>H103/H95</f>
        <v>8.0116533139111441E-3</v>
      </c>
    </row>
    <row r="104" spans="2:10" x14ac:dyDescent="0.25">
      <c r="B104" s="165" t="s">
        <v>121</v>
      </c>
      <c r="C104" s="166">
        <v>0</v>
      </c>
      <c r="D104" s="166">
        <v>25</v>
      </c>
      <c r="E104" s="166">
        <v>31</v>
      </c>
      <c r="F104" s="166">
        <v>32</v>
      </c>
      <c r="G104" s="166">
        <v>19</v>
      </c>
      <c r="H104" s="166">
        <v>18</v>
      </c>
      <c r="I104" s="167">
        <f t="shared" si="13"/>
        <v>-5.2631578947368474E-2</v>
      </c>
      <c r="J104" s="167">
        <f>H104/H95</f>
        <v>4.3699927166788053E-3</v>
      </c>
    </row>
    <row r="105" spans="2:10" x14ac:dyDescent="0.25">
      <c r="B105" s="165" t="s">
        <v>130</v>
      </c>
      <c r="C105" s="166">
        <v>0</v>
      </c>
      <c r="D105" s="166">
        <v>0</v>
      </c>
      <c r="E105" s="166">
        <v>7</v>
      </c>
      <c r="F105" s="166">
        <v>2</v>
      </c>
      <c r="G105" s="166">
        <v>47</v>
      </c>
      <c r="H105" s="166">
        <v>2</v>
      </c>
      <c r="I105" s="167">
        <f t="shared" si="13"/>
        <v>-0.95744680851063835</v>
      </c>
      <c r="J105" s="167">
        <f>H105/H95</f>
        <v>4.8555474629764507E-4</v>
      </c>
    </row>
    <row r="106" spans="2:10" x14ac:dyDescent="0.25">
      <c r="B106" s="165" t="s">
        <v>133</v>
      </c>
      <c r="C106" s="166">
        <v>0</v>
      </c>
      <c r="D106" s="166">
        <v>5</v>
      </c>
      <c r="E106" s="166">
        <v>22</v>
      </c>
      <c r="F106" s="166">
        <v>9</v>
      </c>
      <c r="G106" s="166">
        <v>0</v>
      </c>
      <c r="H106" s="166">
        <v>4</v>
      </c>
      <c r="I106" s="167" t="str">
        <f t="shared" si="13"/>
        <v>-</v>
      </c>
      <c r="J106" s="167">
        <f>H106/H95</f>
        <v>9.7110949259529014E-4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239</v>
      </c>
      <c r="E107" s="171">
        <f t="shared" si="14"/>
        <v>382</v>
      </c>
      <c r="F107" s="171">
        <f t="shared" si="14"/>
        <v>422</v>
      </c>
      <c r="G107" s="171">
        <f t="shared" si="14"/>
        <v>482</v>
      </c>
      <c r="H107" s="171">
        <f t="shared" si="14"/>
        <v>577</v>
      </c>
      <c r="I107" s="172">
        <f t="shared" si="13"/>
        <v>0.19709543568464727</v>
      </c>
      <c r="J107" s="172">
        <f>H107/H95</f>
        <v>0.14008254430687059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12758</v>
      </c>
      <c r="E109" s="178">
        <v>13606</v>
      </c>
      <c r="F109" s="178">
        <v>22097</v>
      </c>
      <c r="G109" s="178">
        <v>19721</v>
      </c>
      <c r="H109" s="178">
        <v>20354</v>
      </c>
      <c r="I109" s="179">
        <f t="shared" ref="I109:I121" si="15">IFERROR(H109/G109-1,"-")</f>
        <v>3.2097763805080781E-2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7593</v>
      </c>
      <c r="E110" s="162">
        <v>4013</v>
      </c>
      <c r="F110" s="162">
        <v>5372</v>
      </c>
      <c r="G110" s="162">
        <v>5322</v>
      </c>
      <c r="H110" s="162">
        <v>5416</v>
      </c>
      <c r="I110" s="163">
        <f t="shared" si="15"/>
        <v>1.7662532882374959E-2</v>
      </c>
      <c r="J110" s="163">
        <f>H110/H109</f>
        <v>0.26609020339982314</v>
      </c>
    </row>
    <row r="111" spans="2:10" x14ac:dyDescent="0.25">
      <c r="B111" s="165" t="s">
        <v>105</v>
      </c>
      <c r="C111" s="166">
        <v>0</v>
      </c>
      <c r="D111" s="166">
        <v>3386</v>
      </c>
      <c r="E111" s="166">
        <v>964</v>
      </c>
      <c r="F111" s="166">
        <v>2060</v>
      </c>
      <c r="G111" s="166">
        <v>2056</v>
      </c>
      <c r="H111" s="166">
        <v>2029</v>
      </c>
      <c r="I111" s="167">
        <f t="shared" si="15"/>
        <v>-1.3132295719844311E-2</v>
      </c>
      <c r="J111" s="167">
        <f>H111/H109</f>
        <v>9.9685565490812617E-2</v>
      </c>
    </row>
    <row r="112" spans="2:10" x14ac:dyDescent="0.25">
      <c r="B112" s="165" t="s">
        <v>102</v>
      </c>
      <c r="C112" s="166">
        <v>0</v>
      </c>
      <c r="D112" s="166">
        <v>4207</v>
      </c>
      <c r="E112" s="166">
        <v>3049</v>
      </c>
      <c r="F112" s="166">
        <v>3312</v>
      </c>
      <c r="G112" s="166">
        <v>3266</v>
      </c>
      <c r="H112" s="166">
        <v>3387</v>
      </c>
      <c r="I112" s="167">
        <f t="shared" si="15"/>
        <v>3.7048377219840889E-2</v>
      </c>
      <c r="J112" s="167">
        <f>H112/H109</f>
        <v>0.16640463790901053</v>
      </c>
    </row>
    <row r="113" spans="2:10" x14ac:dyDescent="0.25">
      <c r="B113" s="161" t="s">
        <v>109</v>
      </c>
      <c r="C113" s="162">
        <v>0</v>
      </c>
      <c r="D113" s="162">
        <v>5165</v>
      </c>
      <c r="E113" s="162">
        <v>9593</v>
      </c>
      <c r="F113" s="162">
        <v>16725</v>
      </c>
      <c r="G113" s="162">
        <v>14399</v>
      </c>
      <c r="H113" s="162">
        <v>14938</v>
      </c>
      <c r="I113" s="163">
        <f t="shared" si="15"/>
        <v>3.7433155080213831E-2</v>
      </c>
      <c r="J113" s="163">
        <f>H113/H109</f>
        <v>0.73390979660017686</v>
      </c>
    </row>
    <row r="114" spans="2:10" x14ac:dyDescent="0.25">
      <c r="B114" s="165" t="s">
        <v>112</v>
      </c>
      <c r="C114" s="166">
        <v>0</v>
      </c>
      <c r="D114" s="166">
        <v>407</v>
      </c>
      <c r="E114" s="166">
        <v>6784</v>
      </c>
      <c r="F114" s="166">
        <v>11071</v>
      </c>
      <c r="G114" s="166">
        <v>9672</v>
      </c>
      <c r="H114" s="166">
        <v>9636</v>
      </c>
      <c r="I114" s="167">
        <f t="shared" si="15"/>
        <v>-3.7220843672456372E-3</v>
      </c>
      <c r="J114" s="167">
        <f>H114/H109</f>
        <v>0.473420457895254</v>
      </c>
    </row>
    <row r="115" spans="2:10" x14ac:dyDescent="0.25">
      <c r="B115" s="165" t="s">
        <v>115</v>
      </c>
      <c r="C115" s="166">
        <v>0</v>
      </c>
      <c r="D115" s="166">
        <v>2089</v>
      </c>
      <c r="E115" s="166">
        <v>179</v>
      </c>
      <c r="F115" s="166">
        <v>633</v>
      </c>
      <c r="G115" s="166">
        <v>501</v>
      </c>
      <c r="H115" s="166">
        <v>708</v>
      </c>
      <c r="I115" s="167">
        <f t="shared" si="15"/>
        <v>0.41317365269461082</v>
      </c>
      <c r="J115" s="167">
        <f>H115/H109</f>
        <v>3.4784317578854279E-2</v>
      </c>
    </row>
    <row r="116" spans="2:10" x14ac:dyDescent="0.25">
      <c r="B116" s="165" t="s">
        <v>118</v>
      </c>
      <c r="C116" s="166">
        <v>0</v>
      </c>
      <c r="D116" s="166">
        <v>555</v>
      </c>
      <c r="E116" s="166">
        <v>339</v>
      </c>
      <c r="F116" s="166">
        <v>1022</v>
      </c>
      <c r="G116" s="166">
        <v>949</v>
      </c>
      <c r="H116" s="166">
        <v>1007</v>
      </c>
      <c r="I116" s="167">
        <f t="shared" si="15"/>
        <v>6.1116965226554187E-2</v>
      </c>
      <c r="J116" s="167">
        <f>H116/H109</f>
        <v>4.9474304804952345E-2</v>
      </c>
    </row>
    <row r="117" spans="2:10" x14ac:dyDescent="0.25">
      <c r="B117" s="165" t="s">
        <v>125</v>
      </c>
      <c r="C117" s="166">
        <v>0</v>
      </c>
      <c r="D117" s="166">
        <v>591</v>
      </c>
      <c r="E117" s="166">
        <v>258</v>
      </c>
      <c r="F117" s="166">
        <v>259</v>
      </c>
      <c r="G117" s="166">
        <v>182</v>
      </c>
      <c r="H117" s="166">
        <v>304</v>
      </c>
      <c r="I117" s="167">
        <f t="shared" si="15"/>
        <v>0.67032967032967039</v>
      </c>
      <c r="J117" s="167">
        <f>H117/H109</f>
        <v>1.4935639186400708E-2</v>
      </c>
    </row>
    <row r="118" spans="2:10" x14ac:dyDescent="0.25">
      <c r="B118" s="165" t="s">
        <v>121</v>
      </c>
      <c r="C118" s="166">
        <v>0</v>
      </c>
      <c r="D118" s="166">
        <v>520</v>
      </c>
      <c r="E118" s="166">
        <v>128</v>
      </c>
      <c r="F118" s="166">
        <v>260</v>
      </c>
      <c r="G118" s="166">
        <v>315</v>
      </c>
      <c r="H118" s="166">
        <v>235</v>
      </c>
      <c r="I118" s="167">
        <f t="shared" si="15"/>
        <v>-0.25396825396825395</v>
      </c>
      <c r="J118" s="167">
        <f>H118/H109</f>
        <v>1.1545642134224231E-2</v>
      </c>
    </row>
    <row r="119" spans="2:10" x14ac:dyDescent="0.25">
      <c r="B119" s="165" t="s">
        <v>130</v>
      </c>
      <c r="C119" s="166">
        <v>0</v>
      </c>
      <c r="D119" s="166">
        <v>10</v>
      </c>
      <c r="E119" s="166">
        <v>6</v>
      </c>
      <c r="F119" s="166">
        <v>14</v>
      </c>
      <c r="G119" s="166">
        <v>7</v>
      </c>
      <c r="H119" s="166">
        <v>16</v>
      </c>
      <c r="I119" s="167">
        <f t="shared" si="15"/>
        <v>1.2857142857142856</v>
      </c>
      <c r="J119" s="167">
        <f>H119/H109</f>
        <v>7.8608627296845824E-4</v>
      </c>
    </row>
    <row r="120" spans="2:10" x14ac:dyDescent="0.25">
      <c r="B120" s="165" t="s">
        <v>133</v>
      </c>
      <c r="C120" s="166">
        <v>0</v>
      </c>
      <c r="D120" s="166">
        <v>14</v>
      </c>
      <c r="E120" s="166">
        <v>10</v>
      </c>
      <c r="F120" s="166">
        <v>15</v>
      </c>
      <c r="G120" s="166">
        <v>11</v>
      </c>
      <c r="H120" s="166">
        <v>29</v>
      </c>
      <c r="I120" s="167">
        <f t="shared" si="15"/>
        <v>1.6363636363636362</v>
      </c>
      <c r="J120" s="167">
        <f>H120/H109</f>
        <v>1.4247813697553307E-3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979</v>
      </c>
      <c r="E121" s="171">
        <f t="shared" si="16"/>
        <v>1889</v>
      </c>
      <c r="F121" s="171">
        <f t="shared" si="16"/>
        <v>3451</v>
      </c>
      <c r="G121" s="171">
        <f t="shared" si="16"/>
        <v>2762</v>
      </c>
      <c r="H121" s="171">
        <f t="shared" si="16"/>
        <v>3003</v>
      </c>
      <c r="I121" s="172">
        <f t="shared" si="15"/>
        <v>8.725561187545261E-2</v>
      </c>
      <c r="J121" s="172">
        <f>H121/H109</f>
        <v>0.14753856735776752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13541</v>
      </c>
      <c r="E123" s="178">
        <v>17608</v>
      </c>
      <c r="F123" s="178">
        <v>17983</v>
      </c>
      <c r="G123" s="178">
        <v>19479</v>
      </c>
      <c r="H123" s="178">
        <v>20873</v>
      </c>
      <c r="I123" s="179">
        <f t="shared" ref="I123:I135" si="17">IFERROR(H123/G123-1,"-")</f>
        <v>7.1564248678063658E-2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9924</v>
      </c>
      <c r="E124" s="162">
        <v>12409</v>
      </c>
      <c r="F124" s="162">
        <v>13066</v>
      </c>
      <c r="G124" s="162">
        <v>14875</v>
      </c>
      <c r="H124" s="162">
        <v>16672</v>
      </c>
      <c r="I124" s="163">
        <f t="shared" si="17"/>
        <v>0.12080672268907566</v>
      </c>
      <c r="J124" s="163">
        <f>H124/H123</f>
        <v>0.7987352081636564</v>
      </c>
    </row>
    <row r="125" spans="2:10" x14ac:dyDescent="0.25">
      <c r="B125" s="165" t="s">
        <v>105</v>
      </c>
      <c r="C125" s="166">
        <v>0</v>
      </c>
      <c r="D125" s="166">
        <v>5525</v>
      </c>
      <c r="E125" s="166">
        <v>6807</v>
      </c>
      <c r="F125" s="166">
        <v>6349</v>
      </c>
      <c r="G125" s="166">
        <v>7333</v>
      </c>
      <c r="H125" s="166">
        <v>8899</v>
      </c>
      <c r="I125" s="167">
        <f t="shared" si="17"/>
        <v>0.21355516159825449</v>
      </c>
      <c r="J125" s="167">
        <f>H125/H123</f>
        <v>0.42634024816748911</v>
      </c>
    </row>
    <row r="126" spans="2:10" x14ac:dyDescent="0.25">
      <c r="B126" s="165" t="s">
        <v>102</v>
      </c>
      <c r="C126" s="166">
        <v>0</v>
      </c>
      <c r="D126" s="166">
        <v>4399</v>
      </c>
      <c r="E126" s="166">
        <v>5602</v>
      </c>
      <c r="F126" s="166">
        <v>6717</v>
      </c>
      <c r="G126" s="166">
        <v>7542</v>
      </c>
      <c r="H126" s="166">
        <v>7773</v>
      </c>
      <c r="I126" s="167">
        <f t="shared" si="17"/>
        <v>3.0628480509148792E-2</v>
      </c>
      <c r="J126" s="167">
        <f>H126/H123</f>
        <v>0.37239495999616729</v>
      </c>
    </row>
    <row r="127" spans="2:10" x14ac:dyDescent="0.25">
      <c r="B127" s="161" t="s">
        <v>109</v>
      </c>
      <c r="C127" s="162">
        <v>0</v>
      </c>
      <c r="D127" s="162">
        <v>3617</v>
      </c>
      <c r="E127" s="162">
        <v>5199</v>
      </c>
      <c r="F127" s="162">
        <v>4917</v>
      </c>
      <c r="G127" s="162">
        <v>4604</v>
      </c>
      <c r="H127" s="162">
        <v>4201</v>
      </c>
      <c r="I127" s="163">
        <f t="shared" si="17"/>
        <v>-8.7532580364900081E-2</v>
      </c>
      <c r="J127" s="163">
        <f>H127/H123</f>
        <v>0.2012647918363436</v>
      </c>
    </row>
    <row r="128" spans="2:10" x14ac:dyDescent="0.25">
      <c r="B128" s="165" t="s">
        <v>112</v>
      </c>
      <c r="C128" s="166">
        <v>0</v>
      </c>
      <c r="D128" s="166">
        <v>131</v>
      </c>
      <c r="E128" s="166">
        <v>513</v>
      </c>
      <c r="F128" s="166">
        <v>875</v>
      </c>
      <c r="G128" s="166">
        <v>683</v>
      </c>
      <c r="H128" s="166">
        <v>360</v>
      </c>
      <c r="I128" s="167">
        <f t="shared" si="17"/>
        <v>-0.47291361639824303</v>
      </c>
      <c r="J128" s="167">
        <f>H128/H123</f>
        <v>1.724716140468548E-2</v>
      </c>
    </row>
    <row r="129" spans="2:10" x14ac:dyDescent="0.25">
      <c r="B129" s="165" t="s">
        <v>115</v>
      </c>
      <c r="C129" s="166">
        <v>0</v>
      </c>
      <c r="D129" s="166">
        <v>380</v>
      </c>
      <c r="E129" s="166">
        <v>330</v>
      </c>
      <c r="F129" s="166">
        <v>472</v>
      </c>
      <c r="G129" s="166">
        <v>414</v>
      </c>
      <c r="H129" s="166">
        <v>341</v>
      </c>
      <c r="I129" s="167">
        <f t="shared" si="17"/>
        <v>-0.17632850241545894</v>
      </c>
      <c r="J129" s="167">
        <f>H129/H123</f>
        <v>1.6336894552771524E-2</v>
      </c>
    </row>
    <row r="130" spans="2:10" x14ac:dyDescent="0.25">
      <c r="B130" s="165" t="s">
        <v>118</v>
      </c>
      <c r="C130" s="166">
        <v>0</v>
      </c>
      <c r="D130" s="166">
        <v>396</v>
      </c>
      <c r="E130" s="166">
        <v>399</v>
      </c>
      <c r="F130" s="166">
        <v>441</v>
      </c>
      <c r="G130" s="166">
        <v>365</v>
      </c>
      <c r="H130" s="166">
        <v>392</v>
      </c>
      <c r="I130" s="167">
        <f t="shared" si="17"/>
        <v>7.3972602739726057E-2</v>
      </c>
      <c r="J130" s="167">
        <f>H130/H123</f>
        <v>1.8780242418435299E-2</v>
      </c>
    </row>
    <row r="131" spans="2:10" x14ac:dyDescent="0.25">
      <c r="B131" s="165" t="s">
        <v>125</v>
      </c>
      <c r="C131" s="166">
        <v>0</v>
      </c>
      <c r="D131" s="166">
        <v>76</v>
      </c>
      <c r="E131" s="166">
        <v>125</v>
      </c>
      <c r="F131" s="166">
        <v>86</v>
      </c>
      <c r="G131" s="166">
        <v>103</v>
      </c>
      <c r="H131" s="166">
        <v>103</v>
      </c>
      <c r="I131" s="167">
        <f t="shared" si="17"/>
        <v>0</v>
      </c>
      <c r="J131" s="167">
        <f>H131/H123</f>
        <v>4.9346045130072343E-3</v>
      </c>
    </row>
    <row r="132" spans="2:10" x14ac:dyDescent="0.25">
      <c r="B132" s="165" t="s">
        <v>121</v>
      </c>
      <c r="C132" s="166">
        <v>0</v>
      </c>
      <c r="D132" s="166">
        <v>63</v>
      </c>
      <c r="E132" s="166">
        <v>96</v>
      </c>
      <c r="F132" s="166">
        <v>86</v>
      </c>
      <c r="G132" s="166">
        <v>117</v>
      </c>
      <c r="H132" s="166">
        <v>111</v>
      </c>
      <c r="I132" s="167">
        <f t="shared" si="17"/>
        <v>-5.1282051282051322E-2</v>
      </c>
      <c r="J132" s="167">
        <f>H132/H123</f>
        <v>5.3178747664446892E-3</v>
      </c>
    </row>
    <row r="133" spans="2:10" x14ac:dyDescent="0.25">
      <c r="B133" s="165" t="s">
        <v>130</v>
      </c>
      <c r="C133" s="166">
        <v>0</v>
      </c>
      <c r="D133" s="166">
        <v>3</v>
      </c>
      <c r="E133" s="166">
        <v>36</v>
      </c>
      <c r="F133" s="166">
        <v>26</v>
      </c>
      <c r="G133" s="166">
        <v>39</v>
      </c>
      <c r="H133" s="166">
        <v>27</v>
      </c>
      <c r="I133" s="167">
        <f t="shared" si="17"/>
        <v>-0.30769230769230771</v>
      </c>
      <c r="J133" s="167">
        <f>H133/H123</f>
        <v>1.293537105351411E-3</v>
      </c>
    </row>
    <row r="134" spans="2:10" x14ac:dyDescent="0.25">
      <c r="B134" s="165" t="s">
        <v>133</v>
      </c>
      <c r="C134" s="166">
        <v>0</v>
      </c>
      <c r="D134" s="166">
        <v>27</v>
      </c>
      <c r="E134" s="166">
        <v>51</v>
      </c>
      <c r="F134" s="166">
        <v>33</v>
      </c>
      <c r="G134" s="166">
        <v>26</v>
      </c>
      <c r="H134" s="166">
        <v>23</v>
      </c>
      <c r="I134" s="167">
        <f t="shared" si="17"/>
        <v>-0.11538461538461542</v>
      </c>
      <c r="J134" s="167">
        <f>H134/H123</f>
        <v>1.1019019786326833E-3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2541</v>
      </c>
      <c r="E135" s="171">
        <f t="shared" si="18"/>
        <v>3649</v>
      </c>
      <c r="F135" s="171">
        <f t="shared" si="18"/>
        <v>2898</v>
      </c>
      <c r="G135" s="171">
        <f t="shared" si="18"/>
        <v>2857</v>
      </c>
      <c r="H135" s="171">
        <f t="shared" si="18"/>
        <v>2844</v>
      </c>
      <c r="I135" s="172">
        <f t="shared" si="17"/>
        <v>-4.5502275113755708E-3</v>
      </c>
      <c r="J135" s="172">
        <f>H135/H123</f>
        <v>0.13625257509701527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3802</v>
      </c>
      <c r="E137" s="178">
        <v>18886</v>
      </c>
      <c r="F137" s="178">
        <v>21065</v>
      </c>
      <c r="G137" s="178">
        <v>22841</v>
      </c>
      <c r="H137" s="178">
        <v>23159</v>
      </c>
      <c r="I137" s="179">
        <f t="shared" ref="I137:I149" si="19">IFERROR(H137/G137-1,"-")</f>
        <v>1.3922332647432256E-2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2007</v>
      </c>
      <c r="E138" s="162">
        <v>1981</v>
      </c>
      <c r="F138" s="162">
        <v>3499</v>
      </c>
      <c r="G138" s="162">
        <v>2734</v>
      </c>
      <c r="H138" s="162">
        <v>2922</v>
      </c>
      <c r="I138" s="163">
        <f t="shared" si="19"/>
        <v>6.8763716166788669E-2</v>
      </c>
      <c r="J138" s="163">
        <f>H138/H137</f>
        <v>0.12617125091756984</v>
      </c>
    </row>
    <row r="139" spans="2:10" x14ac:dyDescent="0.25">
      <c r="B139" s="165" t="s">
        <v>105</v>
      </c>
      <c r="C139" s="166">
        <v>0</v>
      </c>
      <c r="D139" s="166">
        <v>1157</v>
      </c>
      <c r="E139" s="166">
        <v>1245</v>
      </c>
      <c r="F139" s="166">
        <v>2218</v>
      </c>
      <c r="G139" s="166">
        <v>1876</v>
      </c>
      <c r="H139" s="166">
        <v>1679</v>
      </c>
      <c r="I139" s="167">
        <f t="shared" si="19"/>
        <v>-0.10501066098081024</v>
      </c>
      <c r="J139" s="167">
        <f>H139/H137</f>
        <v>7.2498812556673425E-2</v>
      </c>
    </row>
    <row r="140" spans="2:10" x14ac:dyDescent="0.25">
      <c r="B140" s="165" t="s">
        <v>102</v>
      </c>
      <c r="C140" s="166">
        <v>0</v>
      </c>
      <c r="D140" s="166">
        <v>850</v>
      </c>
      <c r="E140" s="166">
        <v>736</v>
      </c>
      <c r="F140" s="166">
        <v>1281</v>
      </c>
      <c r="G140" s="166">
        <v>858</v>
      </c>
      <c r="H140" s="166">
        <v>1243</v>
      </c>
      <c r="I140" s="167">
        <f t="shared" si="19"/>
        <v>0.44871794871794868</v>
      </c>
      <c r="J140" s="167">
        <f>H140/H137</f>
        <v>5.3672438360896413E-2</v>
      </c>
    </row>
    <row r="141" spans="2:10" x14ac:dyDescent="0.25">
      <c r="B141" s="161" t="s">
        <v>109</v>
      </c>
      <c r="C141" s="162">
        <v>0</v>
      </c>
      <c r="D141" s="162">
        <v>1795</v>
      </c>
      <c r="E141" s="162">
        <v>16905</v>
      </c>
      <c r="F141" s="162">
        <v>17566</v>
      </c>
      <c r="G141" s="162">
        <v>20107</v>
      </c>
      <c r="H141" s="162">
        <v>20237</v>
      </c>
      <c r="I141" s="163">
        <f t="shared" si="19"/>
        <v>6.4654100561993832E-3</v>
      </c>
      <c r="J141" s="163">
        <f>H141/H137</f>
        <v>0.87382874908243013</v>
      </c>
    </row>
    <row r="142" spans="2:10" x14ac:dyDescent="0.25">
      <c r="B142" s="165" t="s">
        <v>112</v>
      </c>
      <c r="C142" s="166">
        <v>0</v>
      </c>
      <c r="D142" s="166">
        <v>90</v>
      </c>
      <c r="E142" s="166">
        <v>7353</v>
      </c>
      <c r="F142" s="166">
        <v>8301</v>
      </c>
      <c r="G142" s="166">
        <v>10338</v>
      </c>
      <c r="H142" s="166">
        <v>10224</v>
      </c>
      <c r="I142" s="167">
        <f t="shared" si="19"/>
        <v>-1.1027278003482244E-2</v>
      </c>
      <c r="J142" s="167">
        <f>H142/H137</f>
        <v>0.44146983893950514</v>
      </c>
    </row>
    <row r="143" spans="2:10" x14ac:dyDescent="0.25">
      <c r="B143" s="165" t="s">
        <v>115</v>
      </c>
      <c r="C143" s="166">
        <v>0</v>
      </c>
      <c r="D143" s="166">
        <v>231</v>
      </c>
      <c r="E143" s="166">
        <v>1321</v>
      </c>
      <c r="F143" s="166">
        <v>1398</v>
      </c>
      <c r="G143" s="166">
        <v>1391</v>
      </c>
      <c r="H143" s="166">
        <v>1601</v>
      </c>
      <c r="I143" s="167">
        <f t="shared" si="19"/>
        <v>0.15097052480230055</v>
      </c>
      <c r="J143" s="167">
        <f>H143/H137</f>
        <v>6.9130791484951853E-2</v>
      </c>
    </row>
    <row r="144" spans="2:10" x14ac:dyDescent="0.25">
      <c r="B144" s="165" t="s">
        <v>118</v>
      </c>
      <c r="C144" s="166">
        <v>0</v>
      </c>
      <c r="D144" s="166">
        <v>377</v>
      </c>
      <c r="E144" s="166">
        <v>1955</v>
      </c>
      <c r="F144" s="166">
        <v>1820</v>
      </c>
      <c r="G144" s="166">
        <v>1716</v>
      </c>
      <c r="H144" s="166">
        <v>1687</v>
      </c>
      <c r="I144" s="167">
        <f t="shared" si="19"/>
        <v>-1.689976689976691E-2</v>
      </c>
      <c r="J144" s="167">
        <f>H144/H137</f>
        <v>7.2844250615311537E-2</v>
      </c>
    </row>
    <row r="145" spans="2:10" x14ac:dyDescent="0.25">
      <c r="B145" s="165" t="s">
        <v>125</v>
      </c>
      <c r="C145" s="166">
        <v>0</v>
      </c>
      <c r="D145" s="166">
        <v>48</v>
      </c>
      <c r="E145" s="166">
        <v>664</v>
      </c>
      <c r="F145" s="166">
        <v>493</v>
      </c>
      <c r="G145" s="166">
        <v>432</v>
      </c>
      <c r="H145" s="166">
        <v>397</v>
      </c>
      <c r="I145" s="167">
        <f t="shared" si="19"/>
        <v>-8.101851851851849E-2</v>
      </c>
      <c r="J145" s="167">
        <f>H145/H137</f>
        <v>1.714236365991623E-2</v>
      </c>
    </row>
    <row r="146" spans="2:10" x14ac:dyDescent="0.25">
      <c r="B146" s="165" t="s">
        <v>121</v>
      </c>
      <c r="C146" s="166">
        <v>0</v>
      </c>
      <c r="D146" s="166">
        <v>86</v>
      </c>
      <c r="E146" s="166">
        <v>248</v>
      </c>
      <c r="F146" s="166">
        <v>365</v>
      </c>
      <c r="G146" s="166">
        <v>533</v>
      </c>
      <c r="H146" s="166">
        <v>304</v>
      </c>
      <c r="I146" s="167">
        <f t="shared" si="19"/>
        <v>-0.42964352720450283</v>
      </c>
      <c r="J146" s="167">
        <f>H146/H137</f>
        <v>1.3126646228248197E-2</v>
      </c>
    </row>
    <row r="147" spans="2:10" x14ac:dyDescent="0.25">
      <c r="B147" s="165" t="s">
        <v>130</v>
      </c>
      <c r="C147" s="166">
        <v>0</v>
      </c>
      <c r="D147" s="166">
        <v>2</v>
      </c>
      <c r="E147" s="166">
        <v>23</v>
      </c>
      <c r="F147" s="166">
        <v>2</v>
      </c>
      <c r="G147" s="166">
        <v>6</v>
      </c>
      <c r="H147" s="166">
        <v>23</v>
      </c>
      <c r="I147" s="167">
        <f t="shared" si="19"/>
        <v>2.8333333333333335</v>
      </c>
      <c r="J147" s="167">
        <f>H147/H137</f>
        <v>9.9313441858456752E-4</v>
      </c>
    </row>
    <row r="148" spans="2:10" x14ac:dyDescent="0.25">
      <c r="B148" s="165" t="s">
        <v>133</v>
      </c>
      <c r="C148" s="166">
        <v>0</v>
      </c>
      <c r="D148" s="166">
        <v>4</v>
      </c>
      <c r="E148" s="166">
        <v>12</v>
      </c>
      <c r="F148" s="166">
        <v>11</v>
      </c>
      <c r="G148" s="166">
        <v>5</v>
      </c>
      <c r="H148" s="166">
        <v>23</v>
      </c>
      <c r="I148" s="167">
        <f t="shared" si="19"/>
        <v>3.5999999999999996</v>
      </c>
      <c r="J148" s="167">
        <f>H148/H137</f>
        <v>9.9313441858456752E-4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957</v>
      </c>
      <c r="E149" s="171">
        <f t="shared" si="20"/>
        <v>5329</v>
      </c>
      <c r="F149" s="171">
        <f t="shared" si="20"/>
        <v>5176</v>
      </c>
      <c r="G149" s="171">
        <f t="shared" si="20"/>
        <v>5686</v>
      </c>
      <c r="H149" s="171">
        <f t="shared" si="20"/>
        <v>5978</v>
      </c>
      <c r="I149" s="172">
        <f t="shared" si="19"/>
        <v>5.135420330636653E-2</v>
      </c>
      <c r="J149" s="172">
        <f>H149/H137</f>
        <v>0.25812858931732802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5282</v>
      </c>
      <c r="E151" s="178">
        <v>6967</v>
      </c>
      <c r="F151" s="178">
        <v>9485</v>
      </c>
      <c r="G151" s="178">
        <v>8136</v>
      </c>
      <c r="H151" s="178">
        <v>9355</v>
      </c>
      <c r="I151" s="179">
        <f t="shared" ref="I151:I163" si="21">IFERROR(H151/G151-1,"-")</f>
        <v>0.14982792527040312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3982</v>
      </c>
      <c r="E152" s="162">
        <v>3939</v>
      </c>
      <c r="F152" s="162">
        <v>6045</v>
      </c>
      <c r="G152" s="162">
        <v>4075</v>
      </c>
      <c r="H152" s="162">
        <v>5277</v>
      </c>
      <c r="I152" s="163">
        <f t="shared" si="21"/>
        <v>0.29496932515337426</v>
      </c>
      <c r="J152" s="163">
        <f>H152/H151</f>
        <v>0.56408337787279528</v>
      </c>
    </row>
    <row r="153" spans="2:10" x14ac:dyDescent="0.25">
      <c r="B153" s="165" t="s">
        <v>105</v>
      </c>
      <c r="C153" s="166">
        <v>0</v>
      </c>
      <c r="D153" s="166">
        <v>3297</v>
      </c>
      <c r="E153" s="166">
        <v>3038</v>
      </c>
      <c r="F153" s="166">
        <v>4073</v>
      </c>
      <c r="G153" s="166">
        <v>1863</v>
      </c>
      <c r="H153" s="166">
        <v>3011</v>
      </c>
      <c r="I153" s="167">
        <f t="shared" si="21"/>
        <v>0.61621041331186266</v>
      </c>
      <c r="J153" s="167">
        <f>H153/H151</f>
        <v>0.32185996793158739</v>
      </c>
    </row>
    <row r="154" spans="2:10" x14ac:dyDescent="0.25">
      <c r="B154" s="165" t="s">
        <v>102</v>
      </c>
      <c r="C154" s="166">
        <v>0</v>
      </c>
      <c r="D154" s="166">
        <v>685</v>
      </c>
      <c r="E154" s="166">
        <v>901</v>
      </c>
      <c r="F154" s="166">
        <v>1972</v>
      </c>
      <c r="G154" s="166">
        <v>2212</v>
      </c>
      <c r="H154" s="166">
        <v>2266</v>
      </c>
      <c r="I154" s="167">
        <f t="shared" si="21"/>
        <v>2.4412296564195302E-2</v>
      </c>
      <c r="J154" s="167">
        <f>H154/H151</f>
        <v>0.24222340994120792</v>
      </c>
    </row>
    <row r="155" spans="2:10" x14ac:dyDescent="0.25">
      <c r="B155" s="161" t="s">
        <v>109</v>
      </c>
      <c r="C155" s="162">
        <v>0</v>
      </c>
      <c r="D155" s="162">
        <v>1300</v>
      </c>
      <c r="E155" s="162">
        <v>3028</v>
      </c>
      <c r="F155" s="162">
        <v>3440</v>
      </c>
      <c r="G155" s="162">
        <v>4061</v>
      </c>
      <c r="H155" s="162">
        <v>4078</v>
      </c>
      <c r="I155" s="163">
        <f t="shared" si="21"/>
        <v>4.186161044077874E-3</v>
      </c>
      <c r="J155" s="163">
        <f>H155/H151</f>
        <v>0.43591662212720472</v>
      </c>
    </row>
    <row r="156" spans="2:10" x14ac:dyDescent="0.25">
      <c r="B156" s="165" t="s">
        <v>112</v>
      </c>
      <c r="C156" s="166">
        <v>0</v>
      </c>
      <c r="D156" s="166">
        <v>40</v>
      </c>
      <c r="E156" s="166">
        <v>1200</v>
      </c>
      <c r="F156" s="166">
        <v>1217</v>
      </c>
      <c r="G156" s="166">
        <v>1241</v>
      </c>
      <c r="H156" s="166">
        <v>1380</v>
      </c>
      <c r="I156" s="167">
        <f t="shared" si="21"/>
        <v>0.11200644641418211</v>
      </c>
      <c r="J156" s="167">
        <f>H156/H151</f>
        <v>0.14751469802244788</v>
      </c>
    </row>
    <row r="157" spans="2:10" x14ac:dyDescent="0.25">
      <c r="B157" s="165" t="s">
        <v>115</v>
      </c>
      <c r="C157" s="166">
        <v>0</v>
      </c>
      <c r="D157" s="166">
        <v>259</v>
      </c>
      <c r="E157" s="166">
        <v>694</v>
      </c>
      <c r="F157" s="166">
        <v>544</v>
      </c>
      <c r="G157" s="166">
        <v>526</v>
      </c>
      <c r="H157" s="166">
        <v>572</v>
      </c>
      <c r="I157" s="167">
        <f t="shared" si="21"/>
        <v>8.7452471482889704E-2</v>
      </c>
      <c r="J157" s="167">
        <f>H157/H151</f>
        <v>6.1143773383217533E-2</v>
      </c>
    </row>
    <row r="158" spans="2:10" x14ac:dyDescent="0.25">
      <c r="B158" s="165" t="s">
        <v>118</v>
      </c>
      <c r="C158" s="166">
        <v>0</v>
      </c>
      <c r="D158" s="166">
        <v>394</v>
      </c>
      <c r="E158" s="166">
        <v>283</v>
      </c>
      <c r="F158" s="166">
        <v>598</v>
      </c>
      <c r="G158" s="166">
        <v>847</v>
      </c>
      <c r="H158" s="166">
        <v>997</v>
      </c>
      <c r="I158" s="167">
        <f t="shared" si="21"/>
        <v>0.1770956316410861</v>
      </c>
      <c r="J158" s="167">
        <f>H158/H151</f>
        <v>0.10657402458578301</v>
      </c>
    </row>
    <row r="159" spans="2:10" x14ac:dyDescent="0.25">
      <c r="B159" s="165" t="s">
        <v>125</v>
      </c>
      <c r="C159" s="166">
        <v>0</v>
      </c>
      <c r="D159" s="166">
        <v>51</v>
      </c>
      <c r="E159" s="166">
        <v>93</v>
      </c>
      <c r="F159" s="166">
        <v>61</v>
      </c>
      <c r="G159" s="166">
        <v>158</v>
      </c>
      <c r="H159" s="166">
        <v>115</v>
      </c>
      <c r="I159" s="167">
        <f t="shared" si="21"/>
        <v>-0.27215189873417722</v>
      </c>
      <c r="J159" s="167">
        <f>H159/H151</f>
        <v>1.2292891501870658E-2</v>
      </c>
    </row>
    <row r="160" spans="2:10" x14ac:dyDescent="0.25">
      <c r="B160" s="165" t="s">
        <v>121</v>
      </c>
      <c r="C160" s="166">
        <v>0</v>
      </c>
      <c r="D160" s="166">
        <v>87</v>
      </c>
      <c r="E160" s="166">
        <v>211</v>
      </c>
      <c r="F160" s="166">
        <v>220</v>
      </c>
      <c r="G160" s="166">
        <v>173</v>
      </c>
      <c r="H160" s="166">
        <v>99</v>
      </c>
      <c r="I160" s="167">
        <f t="shared" si="21"/>
        <v>-0.4277456647398844</v>
      </c>
      <c r="J160" s="167">
        <f>H160/H151</f>
        <v>1.0582576162479958E-2</v>
      </c>
    </row>
    <row r="161" spans="2:10" x14ac:dyDescent="0.25">
      <c r="B161" s="165" t="s">
        <v>130</v>
      </c>
      <c r="C161" s="166">
        <v>0</v>
      </c>
      <c r="D161" s="166">
        <v>2</v>
      </c>
      <c r="E161" s="166">
        <v>5</v>
      </c>
      <c r="F161" s="166">
        <v>2</v>
      </c>
      <c r="G161" s="166">
        <v>2</v>
      </c>
      <c r="H161" s="166">
        <v>4</v>
      </c>
      <c r="I161" s="167">
        <f t="shared" si="21"/>
        <v>1</v>
      </c>
      <c r="J161" s="167">
        <f>H161/H151</f>
        <v>4.2757883484767506E-4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14</v>
      </c>
      <c r="F162" s="166">
        <v>8</v>
      </c>
      <c r="G162" s="166">
        <v>3</v>
      </c>
      <c r="H162" s="166">
        <v>4</v>
      </c>
      <c r="I162" s="167">
        <f t="shared" si="21"/>
        <v>0.33333333333333326</v>
      </c>
      <c r="J162" s="167">
        <f>H162/H151</f>
        <v>4.2757883484767506E-4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461</v>
      </c>
      <c r="E163" s="171">
        <f t="shared" si="22"/>
        <v>528</v>
      </c>
      <c r="F163" s="171">
        <f t="shared" si="22"/>
        <v>790</v>
      </c>
      <c r="G163" s="171">
        <f t="shared" si="22"/>
        <v>1111</v>
      </c>
      <c r="H163" s="171">
        <f t="shared" si="22"/>
        <v>907</v>
      </c>
      <c r="I163" s="172">
        <f t="shared" si="21"/>
        <v>-0.18361836183618363</v>
      </c>
      <c r="J163" s="172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AE71-72D9-47A2-93AD-FA059EF6AC62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146"/>
      <c r="L4" s="146"/>
      <c r="M4" s="146"/>
      <c r="P4" s="145" t="s">
        <v>252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L6" s="310"/>
      <c r="M6" s="310"/>
      <c r="P6" s="147"/>
      <c r="Q6" s="309" t="s">
        <v>45</v>
      </c>
      <c r="R6" s="310"/>
      <c r="S6" s="310"/>
      <c r="T6" s="310"/>
      <c r="U6" s="310"/>
      <c r="V6" s="310"/>
      <c r="W6" s="310"/>
      <c r="X6" s="310"/>
      <c r="Y6" s="310"/>
    </row>
    <row r="7" spans="1:25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253</v>
      </c>
      <c r="R7" s="174" t="s">
        <v>254</v>
      </c>
      <c r="S7" s="174" t="s">
        <v>255</v>
      </c>
      <c r="T7" s="174" t="s">
        <v>256</v>
      </c>
      <c r="U7" s="174" t="s">
        <v>257</v>
      </c>
      <c r="V7" s="174" t="s">
        <v>258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48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953043</v>
      </c>
      <c r="D9" s="178">
        <v>520786</v>
      </c>
      <c r="E9" s="178">
        <v>2203401</v>
      </c>
      <c r="F9" s="178">
        <v>2523398</v>
      </c>
      <c r="G9" s="178">
        <v>2685619</v>
      </c>
      <c r="H9" s="178">
        <v>2666692</v>
      </c>
      <c r="I9" s="179">
        <f>IFERROR(H9/G9-1,"-")</f>
        <v>-7.0475372716680695E-3</v>
      </c>
      <c r="J9" s="179">
        <f>IFERROR(H9/D9-1,"-")</f>
        <v>4.1205139923116212</v>
      </c>
      <c r="K9" s="178">
        <f>H9-G9</f>
        <v>-18927</v>
      </c>
      <c r="L9" s="178">
        <f>H9-D9</f>
        <v>2145906</v>
      </c>
      <c r="M9" s="179">
        <f t="shared" ref="M9:M21" si="0">H9/H$9</f>
        <v>1</v>
      </c>
      <c r="P9" s="158" t="s">
        <v>70</v>
      </c>
      <c r="Q9" s="178">
        <v>10070</v>
      </c>
      <c r="R9" s="178">
        <v>5058</v>
      </c>
      <c r="S9" s="178">
        <v>16823</v>
      </c>
      <c r="T9" s="178">
        <v>27446</v>
      </c>
      <c r="U9" s="178">
        <v>23231</v>
      </c>
      <c r="V9" s="178">
        <v>21785</v>
      </c>
      <c r="W9" s="179">
        <f>IFERROR(V9/U9-1,"-")</f>
        <v>-6.2244414790581515E-2</v>
      </c>
      <c r="X9" s="178">
        <f>V9-U9</f>
        <v>-1446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144600</v>
      </c>
      <c r="D10" s="162">
        <v>273158</v>
      </c>
      <c r="E10" s="162">
        <v>447228</v>
      </c>
      <c r="F10" s="162">
        <v>487504</v>
      </c>
      <c r="G10" s="162">
        <v>481191</v>
      </c>
      <c r="H10" s="162">
        <v>480637</v>
      </c>
      <c r="I10" s="180">
        <f>IFERROR(H10/G10-1,"-")</f>
        <v>-1.1513099787817671E-3</v>
      </c>
      <c r="J10" s="163">
        <f t="shared" ref="J10:J21" si="2">IFERROR(H10/D10-1,"-")</f>
        <v>0.75955674005520613</v>
      </c>
      <c r="K10" s="162">
        <f t="shared" ref="K10:K20" si="3">H10-G10</f>
        <v>-554</v>
      </c>
      <c r="L10" s="162">
        <f t="shared" ref="L10:L21" si="4">H10-D10</f>
        <v>207479</v>
      </c>
      <c r="M10" s="163">
        <f t="shared" si="0"/>
        <v>0.18023716274695389</v>
      </c>
      <c r="P10" s="161" t="s">
        <v>99</v>
      </c>
      <c r="Q10" s="162">
        <v>1123</v>
      </c>
      <c r="R10" s="162">
        <v>1502</v>
      </c>
      <c r="S10" s="162">
        <v>2015</v>
      </c>
      <c r="T10" s="162">
        <v>12065</v>
      </c>
      <c r="U10" s="162">
        <v>6319</v>
      </c>
      <c r="V10" s="162">
        <v>4389</v>
      </c>
      <c r="W10" s="180">
        <f>IFERROR(V10/U10-1,"-")</f>
        <v>-0.30542807406235162</v>
      </c>
      <c r="X10" s="161">
        <f t="shared" ref="X10:X20" si="5">V10-U10</f>
        <v>-1930</v>
      </c>
      <c r="Y10" s="163">
        <f t="shared" si="1"/>
        <v>0.20146890061969244</v>
      </c>
    </row>
    <row r="11" spans="1:25" x14ac:dyDescent="0.25">
      <c r="A11" s="164" t="s">
        <v>102</v>
      </c>
      <c r="B11" s="165" t="s">
        <v>105</v>
      </c>
      <c r="C11" s="166">
        <v>53747</v>
      </c>
      <c r="D11" s="166">
        <v>178327</v>
      </c>
      <c r="E11" s="166">
        <v>188636</v>
      </c>
      <c r="F11" s="166">
        <v>198523</v>
      </c>
      <c r="G11" s="166">
        <v>188788</v>
      </c>
      <c r="H11" s="166">
        <v>176794</v>
      </c>
      <c r="I11" s="181">
        <f>IFERROR(H11/G11-1,"-")</f>
        <v>-6.3531580397059084E-2</v>
      </c>
      <c r="J11" s="167">
        <f t="shared" si="2"/>
        <v>-8.5965669808834022E-3</v>
      </c>
      <c r="K11" s="166">
        <f t="shared" si="3"/>
        <v>-11994</v>
      </c>
      <c r="L11" s="166">
        <f t="shared" si="4"/>
        <v>-1533</v>
      </c>
      <c r="M11" s="167">
        <f t="shared" si="0"/>
        <v>6.629712017735831E-2</v>
      </c>
      <c r="P11" s="165" t="s">
        <v>105</v>
      </c>
      <c r="Q11" s="166">
        <v>538</v>
      </c>
      <c r="R11" s="166">
        <v>685</v>
      </c>
      <c r="S11" s="166">
        <v>774</v>
      </c>
      <c r="T11" s="166">
        <v>8967</v>
      </c>
      <c r="U11" s="166">
        <v>4242</v>
      </c>
      <c r="V11" s="166">
        <v>2844</v>
      </c>
      <c r="W11" s="181">
        <f>IFERROR(V11/U11-1,"-")</f>
        <v>-0.32956152758132962</v>
      </c>
      <c r="X11" s="165">
        <f t="shared" si="5"/>
        <v>-1398</v>
      </c>
      <c r="Y11" s="167">
        <f>V11/V$9</f>
        <v>0.1305485425751664</v>
      </c>
    </row>
    <row r="12" spans="1:25" x14ac:dyDescent="0.25">
      <c r="A12" s="1"/>
      <c r="B12" s="165" t="s">
        <v>102</v>
      </c>
      <c r="C12" s="166">
        <v>90853</v>
      </c>
      <c r="D12" s="166">
        <v>94831</v>
      </c>
      <c r="E12" s="166">
        <v>258592</v>
      </c>
      <c r="F12" s="166">
        <v>288981</v>
      </c>
      <c r="G12" s="166">
        <v>292403</v>
      </c>
      <c r="H12" s="166">
        <v>303843</v>
      </c>
      <c r="I12" s="181">
        <f>IFERROR(H12/G12-1,"-")</f>
        <v>3.9124085594197E-2</v>
      </c>
      <c r="J12" s="167">
        <f t="shared" si="2"/>
        <v>2.2040471997553541</v>
      </c>
      <c r="K12" s="166">
        <f t="shared" si="3"/>
        <v>11440</v>
      </c>
      <c r="L12" s="166">
        <f t="shared" si="4"/>
        <v>209012</v>
      </c>
      <c r="M12" s="167">
        <f t="shared" si="0"/>
        <v>0.11394004256959558</v>
      </c>
      <c r="P12" s="165" t="s">
        <v>102</v>
      </c>
      <c r="Q12" s="166">
        <v>585</v>
      </c>
      <c r="R12" s="166">
        <v>817</v>
      </c>
      <c r="S12" s="166">
        <v>1241</v>
      </c>
      <c r="T12" s="166">
        <v>3098</v>
      </c>
      <c r="U12" s="166">
        <v>2077</v>
      </c>
      <c r="V12" s="166">
        <v>1545</v>
      </c>
      <c r="W12" s="181">
        <f>IFERROR(V12/U12-1,"-")</f>
        <v>-0.25613866153105436</v>
      </c>
      <c r="X12" s="165">
        <f t="shared" si="5"/>
        <v>-532</v>
      </c>
      <c r="Y12" s="167">
        <f t="shared" si="1"/>
        <v>7.0920358044526052E-2</v>
      </c>
    </row>
    <row r="13" spans="1:25" s="57" customFormat="1" x14ac:dyDescent="0.25">
      <c r="B13" s="161" t="s">
        <v>109</v>
      </c>
      <c r="C13" s="162">
        <v>808443</v>
      </c>
      <c r="D13" s="162">
        <v>247628</v>
      </c>
      <c r="E13" s="162">
        <v>1756173</v>
      </c>
      <c r="F13" s="162">
        <v>2035894</v>
      </c>
      <c r="G13" s="162">
        <v>2204428</v>
      </c>
      <c r="H13" s="162">
        <v>2186055</v>
      </c>
      <c r="I13" s="180">
        <f>IFERROR(H13/G13-1,"-")</f>
        <v>-8.3345883830181489E-3</v>
      </c>
      <c r="J13" s="163">
        <f t="shared" si="2"/>
        <v>7.8279798730353587</v>
      </c>
      <c r="K13" s="162">
        <f t="shared" si="3"/>
        <v>-18373</v>
      </c>
      <c r="L13" s="162">
        <f t="shared" si="4"/>
        <v>1938427</v>
      </c>
      <c r="M13" s="163">
        <f t="shared" si="0"/>
        <v>0.81976283725304611</v>
      </c>
      <c r="P13" s="161" t="s">
        <v>109</v>
      </c>
      <c r="Q13" s="162">
        <v>8947</v>
      </c>
      <c r="R13" s="162">
        <v>3556</v>
      </c>
      <c r="S13" s="162">
        <v>14808</v>
      </c>
      <c r="T13" s="162">
        <v>15381</v>
      </c>
      <c r="U13" s="162">
        <v>16912</v>
      </c>
      <c r="V13" s="162">
        <v>17396</v>
      </c>
      <c r="W13" s="180">
        <f>IFERROR(V13/U13-1,"-")</f>
        <v>2.8618732261116442E-2</v>
      </c>
      <c r="X13" s="161">
        <f t="shared" si="5"/>
        <v>484</v>
      </c>
      <c r="Y13" s="163">
        <f t="shared" si="1"/>
        <v>0.79853109938030753</v>
      </c>
    </row>
    <row r="14" spans="1:25" s="57" customFormat="1" x14ac:dyDescent="0.25">
      <c r="B14" s="165" t="s">
        <v>112</v>
      </c>
      <c r="C14" s="166">
        <v>328596</v>
      </c>
      <c r="D14" s="166">
        <v>13901</v>
      </c>
      <c r="E14" s="166">
        <v>777169</v>
      </c>
      <c r="F14" s="166">
        <v>923966</v>
      </c>
      <c r="G14" s="166">
        <v>1011957</v>
      </c>
      <c r="H14" s="166">
        <v>1011754</v>
      </c>
      <c r="I14" s="181">
        <f t="shared" ref="I14:I21" si="6">IFERROR(H14/G14-1,"-")</f>
        <v>-2.0060140895317158E-4</v>
      </c>
      <c r="J14" s="167">
        <f t="shared" si="2"/>
        <v>71.782821379756854</v>
      </c>
      <c r="K14" s="166">
        <f t="shared" si="3"/>
        <v>-203</v>
      </c>
      <c r="L14" s="166">
        <f t="shared" si="4"/>
        <v>997853</v>
      </c>
      <c r="M14" s="167">
        <f t="shared" si="0"/>
        <v>0.3794041456606162</v>
      </c>
      <c r="P14" s="165" t="s">
        <v>112</v>
      </c>
      <c r="Q14" s="166">
        <v>2897</v>
      </c>
      <c r="R14" s="166">
        <v>93</v>
      </c>
      <c r="S14" s="166">
        <v>5195</v>
      </c>
      <c r="T14" s="166">
        <v>4726</v>
      </c>
      <c r="U14" s="166">
        <v>5733</v>
      </c>
      <c r="V14" s="166">
        <v>6111</v>
      </c>
      <c r="W14" s="181">
        <f t="shared" ref="W14:W21" si="7">IFERROR(V14/U14-1,"-")</f>
        <v>6.5934065934065922E-2</v>
      </c>
      <c r="X14" s="165">
        <f t="shared" si="5"/>
        <v>378</v>
      </c>
      <c r="Y14" s="167">
        <f t="shared" si="1"/>
        <v>0.28051411521689235</v>
      </c>
    </row>
    <row r="15" spans="1:25" x14ac:dyDescent="0.25">
      <c r="A15" s="1"/>
      <c r="B15" s="165" t="s">
        <v>115</v>
      </c>
      <c r="C15" s="166">
        <v>101980</v>
      </c>
      <c r="D15" s="166">
        <v>37362</v>
      </c>
      <c r="E15" s="166">
        <v>184689</v>
      </c>
      <c r="F15" s="166">
        <v>216766</v>
      </c>
      <c r="G15" s="166">
        <v>229323</v>
      </c>
      <c r="H15" s="166">
        <v>223453</v>
      </c>
      <c r="I15" s="181">
        <f t="shared" si="6"/>
        <v>-2.5597083589522174E-2</v>
      </c>
      <c r="J15" s="167">
        <f t="shared" si="2"/>
        <v>4.9807558481879983</v>
      </c>
      <c r="K15" s="166">
        <f t="shared" si="3"/>
        <v>-5870</v>
      </c>
      <c r="L15" s="166">
        <f t="shared" si="4"/>
        <v>186091</v>
      </c>
      <c r="M15" s="167">
        <f t="shared" si="0"/>
        <v>8.3794078956249921E-2</v>
      </c>
      <c r="P15" s="165" t="s">
        <v>115</v>
      </c>
      <c r="Q15" s="166">
        <v>2253</v>
      </c>
      <c r="R15" s="166">
        <v>1309</v>
      </c>
      <c r="S15" s="166">
        <v>3627</v>
      </c>
      <c r="T15" s="166">
        <v>2757</v>
      </c>
      <c r="U15" s="166">
        <v>3476</v>
      </c>
      <c r="V15" s="166">
        <v>3606</v>
      </c>
      <c r="W15" s="181">
        <f t="shared" si="7"/>
        <v>3.7399309551208182E-2</v>
      </c>
      <c r="X15" s="165">
        <f t="shared" si="5"/>
        <v>130</v>
      </c>
      <c r="Y15" s="167">
        <f t="shared" si="1"/>
        <v>0.16552673858159284</v>
      </c>
    </row>
    <row r="16" spans="1:25" x14ac:dyDescent="0.25">
      <c r="A16" s="1"/>
      <c r="B16" s="165" t="s">
        <v>118</v>
      </c>
      <c r="C16" s="166">
        <v>37379</v>
      </c>
      <c r="D16" s="166">
        <v>43794</v>
      </c>
      <c r="E16" s="166">
        <v>95149</v>
      </c>
      <c r="F16" s="166">
        <v>110039</v>
      </c>
      <c r="G16" s="166">
        <v>118072</v>
      </c>
      <c r="H16" s="166">
        <v>110967</v>
      </c>
      <c r="I16" s="181">
        <f t="shared" si="6"/>
        <v>-6.0175147367707793E-2</v>
      </c>
      <c r="J16" s="167">
        <f t="shared" si="2"/>
        <v>1.5338402520893273</v>
      </c>
      <c r="K16" s="166">
        <f t="shared" si="3"/>
        <v>-7105</v>
      </c>
      <c r="L16" s="166">
        <f t="shared" si="4"/>
        <v>67173</v>
      </c>
      <c r="M16" s="167">
        <f t="shared" si="0"/>
        <v>4.1612229683818003E-2</v>
      </c>
      <c r="P16" s="165" t="s">
        <v>118</v>
      </c>
      <c r="Q16" s="166">
        <v>449</v>
      </c>
      <c r="R16" s="166">
        <v>618</v>
      </c>
      <c r="S16" s="166">
        <v>1130</v>
      </c>
      <c r="T16" s="166">
        <v>1574</v>
      </c>
      <c r="U16" s="166">
        <v>1235</v>
      </c>
      <c r="V16" s="166">
        <v>1094</v>
      </c>
      <c r="W16" s="181">
        <f t="shared" si="7"/>
        <v>-0.1141700404858299</v>
      </c>
      <c r="X16" s="165">
        <f t="shared" si="5"/>
        <v>-141</v>
      </c>
      <c r="Y16" s="167">
        <f t="shared" si="1"/>
        <v>5.0218039935735599E-2</v>
      </c>
    </row>
    <row r="17" spans="1:25" x14ac:dyDescent="0.25">
      <c r="A17" s="1"/>
      <c r="B17" s="165" t="s">
        <v>125</v>
      </c>
      <c r="C17" s="166">
        <v>27598</v>
      </c>
      <c r="D17" s="166">
        <v>9764</v>
      </c>
      <c r="E17" s="166">
        <v>87311</v>
      </c>
      <c r="F17" s="166">
        <v>76308</v>
      </c>
      <c r="G17" s="166">
        <v>83930</v>
      </c>
      <c r="H17" s="166">
        <v>76694</v>
      </c>
      <c r="I17" s="181">
        <f t="shared" si="6"/>
        <v>-8.621470272846421E-2</v>
      </c>
      <c r="J17" s="167">
        <f t="shared" si="2"/>
        <v>6.8547726341663253</v>
      </c>
      <c r="K17" s="166">
        <f t="shared" si="3"/>
        <v>-7236</v>
      </c>
      <c r="L17" s="166">
        <f t="shared" si="4"/>
        <v>66930</v>
      </c>
      <c r="M17" s="167">
        <f t="shared" si="0"/>
        <v>2.8759976780220589E-2</v>
      </c>
      <c r="P17" s="165" t="s">
        <v>125</v>
      </c>
      <c r="Q17" s="166">
        <v>218</v>
      </c>
      <c r="R17" s="166">
        <v>79</v>
      </c>
      <c r="S17" s="166">
        <v>420</v>
      </c>
      <c r="T17" s="166">
        <v>361</v>
      </c>
      <c r="U17" s="166">
        <v>550</v>
      </c>
      <c r="V17" s="166">
        <v>537</v>
      </c>
      <c r="W17" s="181">
        <f t="shared" si="7"/>
        <v>-2.3636363636363678E-2</v>
      </c>
      <c r="X17" s="165">
        <f t="shared" si="5"/>
        <v>-13</v>
      </c>
      <c r="Y17" s="167">
        <f t="shared" si="1"/>
        <v>2.464998852421391E-2</v>
      </c>
    </row>
    <row r="18" spans="1:25" x14ac:dyDescent="0.25">
      <c r="A18" s="1"/>
      <c r="B18" s="165" t="s">
        <v>121</v>
      </c>
      <c r="C18" s="166">
        <v>29529</v>
      </c>
      <c r="D18" s="166">
        <v>13306</v>
      </c>
      <c r="E18" s="166">
        <v>71159</v>
      </c>
      <c r="F18" s="166">
        <v>70191</v>
      </c>
      <c r="G18" s="166">
        <v>75941</v>
      </c>
      <c r="H18" s="166">
        <v>69339</v>
      </c>
      <c r="I18" s="181">
        <f t="shared" si="6"/>
        <v>-8.69359107728368E-2</v>
      </c>
      <c r="J18" s="167">
        <f t="shared" si="2"/>
        <v>4.2111077709304077</v>
      </c>
      <c r="K18" s="166">
        <f t="shared" si="3"/>
        <v>-6602</v>
      </c>
      <c r="L18" s="166">
        <f t="shared" si="4"/>
        <v>56033</v>
      </c>
      <c r="M18" s="167">
        <f t="shared" si="0"/>
        <v>2.600187798215917E-2</v>
      </c>
      <c r="P18" s="165" t="s">
        <v>121</v>
      </c>
      <c r="Q18" s="166">
        <v>187</v>
      </c>
      <c r="R18" s="166">
        <v>107</v>
      </c>
      <c r="S18" s="166">
        <v>385</v>
      </c>
      <c r="T18" s="166">
        <v>374</v>
      </c>
      <c r="U18" s="166">
        <v>394</v>
      </c>
      <c r="V18" s="166">
        <v>478</v>
      </c>
      <c r="W18" s="181">
        <f t="shared" si="7"/>
        <v>0.21319796954314718</v>
      </c>
      <c r="X18" s="165">
        <f t="shared" si="5"/>
        <v>84</v>
      </c>
      <c r="Y18" s="167">
        <f t="shared" si="1"/>
        <v>2.1941703006655957E-2</v>
      </c>
    </row>
    <row r="19" spans="1:25" x14ac:dyDescent="0.25">
      <c r="A19" s="164" t="s">
        <v>146</v>
      </c>
      <c r="B19" s="165" t="s">
        <v>130</v>
      </c>
      <c r="C19" s="166">
        <v>28346</v>
      </c>
      <c r="D19" s="166">
        <v>804</v>
      </c>
      <c r="E19" s="166">
        <v>32955</v>
      </c>
      <c r="F19" s="166">
        <v>42447</v>
      </c>
      <c r="G19" s="166">
        <v>37444</v>
      </c>
      <c r="H19" s="166">
        <v>36595</v>
      </c>
      <c r="I19" s="181">
        <f t="shared" si="6"/>
        <v>-2.2673859630381377E-2</v>
      </c>
      <c r="J19" s="167">
        <f t="shared" si="2"/>
        <v>44.516169154228855</v>
      </c>
      <c r="K19" s="166">
        <f t="shared" si="3"/>
        <v>-849</v>
      </c>
      <c r="L19" s="166">
        <f t="shared" si="4"/>
        <v>35791</v>
      </c>
      <c r="M19" s="167">
        <f t="shared" si="0"/>
        <v>1.3722994631551E-2</v>
      </c>
      <c r="P19" s="165" t="s">
        <v>130</v>
      </c>
      <c r="Q19" s="166">
        <v>136</v>
      </c>
      <c r="R19" s="166">
        <v>29</v>
      </c>
      <c r="S19" s="166">
        <v>44</v>
      </c>
      <c r="T19" s="166">
        <v>153</v>
      </c>
      <c r="U19" s="166">
        <v>78</v>
      </c>
      <c r="V19" s="166">
        <v>166</v>
      </c>
      <c r="W19" s="181">
        <f t="shared" si="7"/>
        <v>1.1282051282051282</v>
      </c>
      <c r="X19" s="165">
        <f t="shared" si="5"/>
        <v>88</v>
      </c>
      <c r="Y19" s="167">
        <f t="shared" si="1"/>
        <v>7.6199219646545784E-3</v>
      </c>
    </row>
    <row r="20" spans="1:25" x14ac:dyDescent="0.25">
      <c r="A20" s="169" t="s">
        <v>147</v>
      </c>
      <c r="B20" s="165" t="s">
        <v>133</v>
      </c>
      <c r="C20" s="166">
        <v>40125</v>
      </c>
      <c r="D20" s="166">
        <v>2595</v>
      </c>
      <c r="E20" s="166">
        <v>26073</v>
      </c>
      <c r="F20" s="166">
        <v>38768</v>
      </c>
      <c r="G20" s="166">
        <v>40388</v>
      </c>
      <c r="H20" s="166">
        <v>32298</v>
      </c>
      <c r="I20" s="181">
        <f t="shared" si="6"/>
        <v>-0.20030702188768945</v>
      </c>
      <c r="J20" s="167">
        <f t="shared" si="2"/>
        <v>11.446242774566475</v>
      </c>
      <c r="K20" s="166">
        <f t="shared" si="3"/>
        <v>-8090</v>
      </c>
      <c r="L20" s="166">
        <f t="shared" si="4"/>
        <v>29703</v>
      </c>
      <c r="M20" s="167">
        <f t="shared" si="0"/>
        <v>1.2111634939468076E-2</v>
      </c>
      <c r="P20" s="165" t="s">
        <v>133</v>
      </c>
      <c r="Q20" s="166">
        <v>201</v>
      </c>
      <c r="R20" s="166">
        <v>14</v>
      </c>
      <c r="S20" s="166">
        <v>89</v>
      </c>
      <c r="T20" s="166">
        <v>138</v>
      </c>
      <c r="U20" s="166">
        <v>86</v>
      </c>
      <c r="V20" s="166">
        <v>408</v>
      </c>
      <c r="W20" s="181">
        <f t="shared" si="7"/>
        <v>3.7441860465116283</v>
      </c>
      <c r="X20" s="165">
        <f t="shared" si="5"/>
        <v>322</v>
      </c>
      <c r="Y20" s="167">
        <f t="shared" si="1"/>
        <v>1.8728482901078723E-2</v>
      </c>
    </row>
    <row r="21" spans="1:25" x14ac:dyDescent="0.25">
      <c r="B21" s="170" t="s">
        <v>147</v>
      </c>
      <c r="C21" s="171">
        <f t="shared" ref="C21" si="8">C13-SUM(C14:C20)</f>
        <v>214890</v>
      </c>
      <c r="D21" s="171">
        <f t="shared" ref="D21:E21" si="9">D13-SUM(D14:D20)</f>
        <v>126102</v>
      </c>
      <c r="E21" s="171">
        <f t="shared" si="9"/>
        <v>481668</v>
      </c>
      <c r="F21" s="171">
        <f t="shared" ref="F21:H21" si="10">F13-SUM(F14:F20)</f>
        <v>557409</v>
      </c>
      <c r="G21" s="171">
        <f t="shared" si="10"/>
        <v>607373</v>
      </c>
      <c r="H21" s="171">
        <f t="shared" si="10"/>
        <v>624955</v>
      </c>
      <c r="I21" s="182">
        <f t="shared" si="6"/>
        <v>2.8947615386261782E-2</v>
      </c>
      <c r="J21" s="172">
        <f t="shared" si="2"/>
        <v>3.9559483592647222</v>
      </c>
      <c r="K21" s="171">
        <f>H21-G21</f>
        <v>17582</v>
      </c>
      <c r="L21" s="171">
        <f t="shared" si="4"/>
        <v>498853</v>
      </c>
      <c r="M21" s="172">
        <f t="shared" si="0"/>
        <v>0.23435589861896311</v>
      </c>
      <c r="P21" s="170" t="s">
        <v>147</v>
      </c>
      <c r="Q21" s="171">
        <f t="shared" ref="Q21:V21" si="11">Q13-SUM(Q14:Q20)</f>
        <v>2606</v>
      </c>
      <c r="R21" s="171">
        <f t="shared" si="11"/>
        <v>1307</v>
      </c>
      <c r="S21" s="171">
        <f t="shared" si="11"/>
        <v>3918</v>
      </c>
      <c r="T21" s="171">
        <f t="shared" si="11"/>
        <v>5298</v>
      </c>
      <c r="U21" s="171">
        <f t="shared" si="11"/>
        <v>5360</v>
      </c>
      <c r="V21" s="171">
        <f t="shared" si="11"/>
        <v>4996</v>
      </c>
      <c r="W21" s="182">
        <f t="shared" si="7"/>
        <v>-6.7910447761194037E-2</v>
      </c>
      <c r="X21" s="170">
        <f>V21-U21</f>
        <v>-364</v>
      </c>
      <c r="Y21" s="172">
        <f t="shared" si="1"/>
        <v>0.22933210924948358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187853</v>
      </c>
      <c r="E23" s="178">
        <v>828210</v>
      </c>
      <c r="F23" s="178">
        <v>916045</v>
      </c>
      <c r="G23" s="178">
        <v>958917</v>
      </c>
      <c r="H23" s="178">
        <v>917365</v>
      </c>
      <c r="I23" s="179">
        <f>IFERROR(H23/G23-1,"-")</f>
        <v>-4.3332217491190539E-2</v>
      </c>
      <c r="J23" s="179">
        <f>IFERROR(H23/D23-1,"-")</f>
        <v>3.8834194822547419</v>
      </c>
      <c r="K23" s="178">
        <f>H23-G23</f>
        <v>-41552</v>
      </c>
      <c r="L23" s="178">
        <f>H23-D23</f>
        <v>729512</v>
      </c>
      <c r="M23" s="179">
        <f t="shared" ref="M23:M35" si="12">H23/H$9</f>
        <v>0.34400860691823426</v>
      </c>
    </row>
    <row r="24" spans="1:25" x14ac:dyDescent="0.25">
      <c r="B24" s="161" t="s">
        <v>99</v>
      </c>
      <c r="C24" s="162">
        <v>20277</v>
      </c>
      <c r="D24" s="162">
        <v>95817</v>
      </c>
      <c r="E24" s="162">
        <v>88551</v>
      </c>
      <c r="F24" s="162">
        <v>80662</v>
      </c>
      <c r="G24" s="162">
        <v>69210</v>
      </c>
      <c r="H24" s="162">
        <v>63041</v>
      </c>
      <c r="I24" s="180">
        <f>IFERROR(H24/G24-1,"-")</f>
        <v>-8.9134518133217711E-2</v>
      </c>
      <c r="J24" s="163">
        <f t="shared" ref="J24:J35" si="13">IFERROR(H24/D24-1,"-")</f>
        <v>-0.34206873519312853</v>
      </c>
      <c r="K24" s="162">
        <f t="shared" ref="K24:K34" si="14">H24-G24</f>
        <v>-6169</v>
      </c>
      <c r="L24" s="162">
        <f t="shared" ref="L24:L35" si="15">H24-D24</f>
        <v>-32776</v>
      </c>
      <c r="M24" s="163">
        <f t="shared" si="12"/>
        <v>2.3640150418571024E-2</v>
      </c>
    </row>
    <row r="25" spans="1:25" x14ac:dyDescent="0.25">
      <c r="B25" s="165" t="s">
        <v>105</v>
      </c>
      <c r="C25" s="166">
        <v>9378</v>
      </c>
      <c r="D25" s="166">
        <v>60456</v>
      </c>
      <c r="E25" s="166">
        <v>40042</v>
      </c>
      <c r="F25" s="166">
        <v>34459</v>
      </c>
      <c r="G25" s="166">
        <v>26251</v>
      </c>
      <c r="H25" s="166">
        <v>27157</v>
      </c>
      <c r="I25" s="181">
        <f>IFERROR(H25/G25-1,"-")</f>
        <v>3.4512970934440501E-2</v>
      </c>
      <c r="J25" s="167">
        <f t="shared" si="13"/>
        <v>-0.55079727405054912</v>
      </c>
      <c r="K25" s="166">
        <f t="shared" si="14"/>
        <v>906</v>
      </c>
      <c r="L25" s="166">
        <f t="shared" si="15"/>
        <v>-33299</v>
      </c>
      <c r="M25" s="167">
        <f t="shared" si="12"/>
        <v>1.0183778254106586E-2</v>
      </c>
    </row>
    <row r="26" spans="1:25" x14ac:dyDescent="0.25">
      <c r="B26" s="165" t="s">
        <v>102</v>
      </c>
      <c r="C26" s="166">
        <v>10899</v>
      </c>
      <c r="D26" s="166">
        <v>35361</v>
      </c>
      <c r="E26" s="166">
        <v>48509</v>
      </c>
      <c r="F26" s="166">
        <v>46203</v>
      </c>
      <c r="G26" s="166">
        <v>42959</v>
      </c>
      <c r="H26" s="166">
        <v>35884</v>
      </c>
      <c r="I26" s="181">
        <f>IFERROR(H26/G26-1,"-")</f>
        <v>-0.16469191554738238</v>
      </c>
      <c r="J26" s="167">
        <f t="shared" si="13"/>
        <v>1.4790305704024176E-2</v>
      </c>
      <c r="K26" s="166">
        <f t="shared" si="14"/>
        <v>-7075</v>
      </c>
      <c r="L26" s="166">
        <f t="shared" si="15"/>
        <v>523</v>
      </c>
      <c r="M26" s="167">
        <f t="shared" si="12"/>
        <v>1.3456372164464438E-2</v>
      </c>
    </row>
    <row r="27" spans="1:25" x14ac:dyDescent="0.25">
      <c r="B27" s="161" t="s">
        <v>109</v>
      </c>
      <c r="C27" s="162">
        <v>323893</v>
      </c>
      <c r="D27" s="162">
        <v>92036</v>
      </c>
      <c r="E27" s="162">
        <v>739659</v>
      </c>
      <c r="F27" s="162">
        <v>835383</v>
      </c>
      <c r="G27" s="162">
        <v>889707</v>
      </c>
      <c r="H27" s="162">
        <v>854324</v>
      </c>
      <c r="I27" s="180">
        <f>IFERROR(H27/G27-1,"-")</f>
        <v>-3.9769272355955398E-2</v>
      </c>
      <c r="J27" s="163">
        <f t="shared" si="13"/>
        <v>8.282498152896693</v>
      </c>
      <c r="K27" s="162">
        <f t="shared" si="14"/>
        <v>-35383</v>
      </c>
      <c r="L27" s="162">
        <f t="shared" si="15"/>
        <v>762288</v>
      </c>
      <c r="M27" s="163">
        <f t="shared" si="12"/>
        <v>0.32036845649966328</v>
      </c>
    </row>
    <row r="28" spans="1:25" x14ac:dyDescent="0.25">
      <c r="B28" s="165" t="s">
        <v>112</v>
      </c>
      <c r="C28" s="166">
        <v>148381</v>
      </c>
      <c r="D28" s="166">
        <v>5349</v>
      </c>
      <c r="E28" s="166">
        <v>361447</v>
      </c>
      <c r="F28" s="166">
        <v>422789</v>
      </c>
      <c r="G28" s="166">
        <v>457952</v>
      </c>
      <c r="H28" s="166">
        <v>447513</v>
      </c>
      <c r="I28" s="181">
        <f t="shared" ref="I28:I35" si="16">IFERROR(H28/G28-1,"-")</f>
        <v>-2.2794965411222168E-2</v>
      </c>
      <c r="J28" s="167">
        <f t="shared" si="13"/>
        <v>82.662927650028038</v>
      </c>
      <c r="K28" s="166">
        <f t="shared" si="14"/>
        <v>-10439</v>
      </c>
      <c r="L28" s="166">
        <f t="shared" si="15"/>
        <v>442164</v>
      </c>
      <c r="M28" s="167">
        <f t="shared" si="12"/>
        <v>0.16781578075008288</v>
      </c>
    </row>
    <row r="29" spans="1:25" x14ac:dyDescent="0.25">
      <c r="B29" s="165" t="s">
        <v>115</v>
      </c>
      <c r="C29" s="166">
        <v>39437</v>
      </c>
      <c r="D29" s="166">
        <v>15132</v>
      </c>
      <c r="E29" s="166">
        <v>80630</v>
      </c>
      <c r="F29" s="166">
        <v>90058</v>
      </c>
      <c r="G29" s="166">
        <v>91741</v>
      </c>
      <c r="H29" s="166">
        <v>84563</v>
      </c>
      <c r="I29" s="181">
        <f t="shared" si="16"/>
        <v>-7.8242007390370683E-2</v>
      </c>
      <c r="J29" s="167">
        <f t="shared" si="13"/>
        <v>4.5883558022733277</v>
      </c>
      <c r="K29" s="166">
        <f t="shared" si="14"/>
        <v>-7178</v>
      </c>
      <c r="L29" s="166">
        <f t="shared" si="15"/>
        <v>69431</v>
      </c>
      <c r="M29" s="167">
        <f t="shared" si="12"/>
        <v>3.1710823747174405E-2</v>
      </c>
    </row>
    <row r="30" spans="1:25" x14ac:dyDescent="0.25">
      <c r="B30" s="165" t="s">
        <v>118</v>
      </c>
      <c r="C30" s="166">
        <v>12858</v>
      </c>
      <c r="D30" s="166">
        <v>15269</v>
      </c>
      <c r="E30" s="166">
        <v>31532</v>
      </c>
      <c r="F30" s="166">
        <v>32800</v>
      </c>
      <c r="G30" s="166">
        <v>31808</v>
      </c>
      <c r="H30" s="166">
        <v>26672</v>
      </c>
      <c r="I30" s="181">
        <f t="shared" si="16"/>
        <v>-0.16146881287726356</v>
      </c>
      <c r="J30" s="167">
        <f t="shared" si="13"/>
        <v>0.7468072565328443</v>
      </c>
      <c r="K30" s="166">
        <f t="shared" si="14"/>
        <v>-5136</v>
      </c>
      <c r="L30" s="166">
        <f t="shared" si="15"/>
        <v>11403</v>
      </c>
      <c r="M30" s="167">
        <f t="shared" si="12"/>
        <v>1.0001904981902673E-2</v>
      </c>
    </row>
    <row r="31" spans="1:25" x14ac:dyDescent="0.25">
      <c r="B31" s="165" t="s">
        <v>125</v>
      </c>
      <c r="C31" s="166">
        <v>12503</v>
      </c>
      <c r="D31" s="166">
        <v>3959</v>
      </c>
      <c r="E31" s="166">
        <v>40403</v>
      </c>
      <c r="F31" s="166">
        <v>33993</v>
      </c>
      <c r="G31" s="166">
        <v>35087</v>
      </c>
      <c r="H31" s="166">
        <v>31864</v>
      </c>
      <c r="I31" s="181">
        <f t="shared" si="16"/>
        <v>-9.185738307635305E-2</v>
      </c>
      <c r="J31" s="167">
        <f t="shared" si="13"/>
        <v>7.0484970952260664</v>
      </c>
      <c r="K31" s="166">
        <f t="shared" si="14"/>
        <v>-3223</v>
      </c>
      <c r="L31" s="166">
        <f t="shared" si="15"/>
        <v>27905</v>
      </c>
      <c r="M31" s="167">
        <f t="shared" si="12"/>
        <v>1.1948886485578387E-2</v>
      </c>
    </row>
    <row r="32" spans="1:25" x14ac:dyDescent="0.25">
      <c r="B32" s="165" t="s">
        <v>121</v>
      </c>
      <c r="C32" s="166">
        <v>15876</v>
      </c>
      <c r="D32" s="166">
        <v>7485</v>
      </c>
      <c r="E32" s="166">
        <v>41694</v>
      </c>
      <c r="F32" s="166">
        <v>37923</v>
      </c>
      <c r="G32" s="166">
        <v>39409</v>
      </c>
      <c r="H32" s="166">
        <v>37635</v>
      </c>
      <c r="I32" s="181">
        <f t="shared" si="16"/>
        <v>-4.5015098074044024E-2</v>
      </c>
      <c r="J32" s="167">
        <f t="shared" si="13"/>
        <v>4.0280561122244487</v>
      </c>
      <c r="K32" s="166">
        <f t="shared" si="14"/>
        <v>-1774</v>
      </c>
      <c r="L32" s="166">
        <f t="shared" si="15"/>
        <v>30150</v>
      </c>
      <c r="M32" s="167">
        <f t="shared" si="12"/>
        <v>1.4112990926586197E-2</v>
      </c>
    </row>
    <row r="33" spans="2:13" x14ac:dyDescent="0.25">
      <c r="B33" s="165" t="s">
        <v>130</v>
      </c>
      <c r="C33" s="166">
        <v>11519</v>
      </c>
      <c r="D33" s="166">
        <v>171</v>
      </c>
      <c r="E33" s="166">
        <v>12934</v>
      </c>
      <c r="F33" s="166">
        <v>15227</v>
      </c>
      <c r="G33" s="166">
        <v>13710</v>
      </c>
      <c r="H33" s="166">
        <v>12915</v>
      </c>
      <c r="I33" s="181">
        <f t="shared" si="16"/>
        <v>-5.7986870897155374E-2</v>
      </c>
      <c r="J33" s="167">
        <f t="shared" si="13"/>
        <v>74.526315789473685</v>
      </c>
      <c r="K33" s="166">
        <f t="shared" si="14"/>
        <v>-795</v>
      </c>
      <c r="L33" s="166">
        <f t="shared" si="15"/>
        <v>12744</v>
      </c>
      <c r="M33" s="167">
        <f t="shared" si="12"/>
        <v>4.8430789907495881E-3</v>
      </c>
    </row>
    <row r="34" spans="2:13" x14ac:dyDescent="0.25">
      <c r="B34" s="165" t="s">
        <v>133</v>
      </c>
      <c r="C34" s="166">
        <v>12800</v>
      </c>
      <c r="D34" s="166">
        <v>345</v>
      </c>
      <c r="E34" s="166">
        <v>7945</v>
      </c>
      <c r="F34" s="166">
        <v>13662</v>
      </c>
      <c r="G34" s="166">
        <v>13350</v>
      </c>
      <c r="H34" s="166">
        <v>10856</v>
      </c>
      <c r="I34" s="181">
        <f t="shared" si="16"/>
        <v>-0.18681647940074908</v>
      </c>
      <c r="J34" s="167">
        <f t="shared" si="13"/>
        <v>30.466666666666665</v>
      </c>
      <c r="K34" s="166">
        <f t="shared" si="14"/>
        <v>-2494</v>
      </c>
      <c r="L34" s="166">
        <f t="shared" si="15"/>
        <v>10511</v>
      </c>
      <c r="M34" s="167">
        <f t="shared" si="12"/>
        <v>4.0709613258674039E-3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44326</v>
      </c>
      <c r="E35" s="171">
        <f t="shared" si="18"/>
        <v>163074</v>
      </c>
      <c r="F35" s="171">
        <f t="shared" ref="F35:H35" si="19">F27-SUM(F28:F34)</f>
        <v>188931</v>
      </c>
      <c r="G35" s="171">
        <f t="shared" si="19"/>
        <v>206650</v>
      </c>
      <c r="H35" s="171">
        <f t="shared" si="19"/>
        <v>202306</v>
      </c>
      <c r="I35" s="182">
        <f t="shared" si="16"/>
        <v>-2.1021050084684245E-2</v>
      </c>
      <c r="J35" s="172">
        <f t="shared" si="13"/>
        <v>3.5640481884221451</v>
      </c>
      <c r="K35" s="171">
        <f>H35-G35</f>
        <v>-4344</v>
      </c>
      <c r="L35" s="171">
        <f t="shared" si="15"/>
        <v>157980</v>
      </c>
      <c r="M35" s="172">
        <f t="shared" si="12"/>
        <v>7.586402929172173E-2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81359</v>
      </c>
      <c r="E37" s="178">
        <v>573119</v>
      </c>
      <c r="F37" s="178">
        <v>637900</v>
      </c>
      <c r="G37" s="178">
        <v>674898</v>
      </c>
      <c r="H37" s="178">
        <v>696244</v>
      </c>
      <c r="I37" s="179">
        <f>IFERROR(H37/G37-1,"-")</f>
        <v>3.1628483118930628E-2</v>
      </c>
      <c r="J37" s="179">
        <f>IFERROR(H37/D37-1,"-")</f>
        <v>7.5576764709497422</v>
      </c>
      <c r="K37" s="178">
        <f>H37-G37</f>
        <v>21346</v>
      </c>
      <c r="L37" s="178">
        <f>H37-D37</f>
        <v>614885</v>
      </c>
      <c r="M37" s="179">
        <f t="shared" ref="M37:M49" si="20">H37/H$9</f>
        <v>0.2610890196543133</v>
      </c>
    </row>
    <row r="38" spans="2:13" x14ac:dyDescent="0.25">
      <c r="B38" s="161" t="s">
        <v>99</v>
      </c>
      <c r="C38" s="162">
        <v>13953</v>
      </c>
      <c r="D38" s="162">
        <v>26737</v>
      </c>
      <c r="E38" s="162">
        <v>51285</v>
      </c>
      <c r="F38" s="162">
        <v>49212</v>
      </c>
      <c r="G38" s="162">
        <v>46569</v>
      </c>
      <c r="H38" s="162">
        <v>49677</v>
      </c>
      <c r="I38" s="180">
        <f>IFERROR(H38/G38-1,"-")</f>
        <v>6.6739676608903009E-2</v>
      </c>
      <c r="J38" s="163">
        <f t="shared" ref="J38:J49" si="21">IFERROR(H38/D38-1,"-")</f>
        <v>0.85798705913154061</v>
      </c>
      <c r="K38" s="162">
        <f t="shared" ref="K38:K48" si="22">H38-G38</f>
        <v>3108</v>
      </c>
      <c r="L38" s="162">
        <f t="shared" ref="L38:L49" si="23">H38-D38</f>
        <v>22940</v>
      </c>
      <c r="M38" s="163">
        <f t="shared" si="20"/>
        <v>1.8628698027368738E-2</v>
      </c>
    </row>
    <row r="39" spans="2:13" x14ac:dyDescent="0.25">
      <c r="B39" s="165" t="s">
        <v>105</v>
      </c>
      <c r="C39" s="166">
        <v>5079</v>
      </c>
      <c r="D39" s="166">
        <v>20805</v>
      </c>
      <c r="E39" s="166">
        <v>20975</v>
      </c>
      <c r="F39" s="166">
        <v>20053</v>
      </c>
      <c r="G39" s="166">
        <v>20039</v>
      </c>
      <c r="H39" s="166">
        <v>20361</v>
      </c>
      <c r="I39" s="181">
        <f>IFERROR(H39/G39-1,"-")</f>
        <v>1.6068666101102913E-2</v>
      </c>
      <c r="J39" s="167">
        <f t="shared" si="21"/>
        <v>-2.1341023792357583E-2</v>
      </c>
      <c r="K39" s="166">
        <f t="shared" si="22"/>
        <v>322</v>
      </c>
      <c r="L39" s="166">
        <f t="shared" si="23"/>
        <v>-444</v>
      </c>
      <c r="M39" s="167">
        <f t="shared" si="20"/>
        <v>7.6353024646265864E-3</v>
      </c>
    </row>
    <row r="40" spans="2:13" x14ac:dyDescent="0.25">
      <c r="B40" s="165" t="s">
        <v>102</v>
      </c>
      <c r="C40" s="166">
        <v>8874</v>
      </c>
      <c r="D40" s="166">
        <v>5932</v>
      </c>
      <c r="E40" s="166">
        <v>30310</v>
      </c>
      <c r="F40" s="166">
        <v>29159</v>
      </c>
      <c r="G40" s="166">
        <v>26530</v>
      </c>
      <c r="H40" s="166">
        <v>29316</v>
      </c>
      <c r="I40" s="181">
        <f>IFERROR(H40/G40-1,"-")</f>
        <v>0.10501319261213715</v>
      </c>
      <c r="J40" s="167">
        <f t="shared" si="21"/>
        <v>3.9420094403236678</v>
      </c>
      <c r="K40" s="166">
        <f t="shared" si="22"/>
        <v>2786</v>
      </c>
      <c r="L40" s="166">
        <f t="shared" si="23"/>
        <v>23384</v>
      </c>
      <c r="M40" s="167">
        <f t="shared" si="20"/>
        <v>1.0993395562742155E-2</v>
      </c>
    </row>
    <row r="41" spans="2:13" x14ac:dyDescent="0.25">
      <c r="B41" s="161" t="s">
        <v>109</v>
      </c>
      <c r="C41" s="162">
        <v>235324</v>
      </c>
      <c r="D41" s="162">
        <v>54622</v>
      </c>
      <c r="E41" s="162">
        <v>521834</v>
      </c>
      <c r="F41" s="162">
        <v>588688</v>
      </c>
      <c r="G41" s="162">
        <v>628329</v>
      </c>
      <c r="H41" s="162">
        <v>646567</v>
      </c>
      <c r="I41" s="180">
        <f>IFERROR(H41/G41-1,"-")</f>
        <v>2.902619487561453E-2</v>
      </c>
      <c r="J41" s="163">
        <f t="shared" si="21"/>
        <v>10.837116912599319</v>
      </c>
      <c r="K41" s="162">
        <f t="shared" si="22"/>
        <v>18238</v>
      </c>
      <c r="L41" s="162">
        <f t="shared" si="23"/>
        <v>591945</v>
      </c>
      <c r="M41" s="163">
        <f t="shared" si="20"/>
        <v>0.24246032162694453</v>
      </c>
    </row>
    <row r="42" spans="2:13" x14ac:dyDescent="0.25">
      <c r="B42" s="165" t="s">
        <v>112</v>
      </c>
      <c r="C42" s="166">
        <v>106790</v>
      </c>
      <c r="D42" s="166">
        <v>2559</v>
      </c>
      <c r="E42" s="166">
        <v>258001</v>
      </c>
      <c r="F42" s="166">
        <v>299812</v>
      </c>
      <c r="G42" s="166">
        <v>329183</v>
      </c>
      <c r="H42" s="166">
        <v>336533</v>
      </c>
      <c r="I42" s="181">
        <f t="shared" ref="I42:I49" si="24">IFERROR(H42/G42-1,"-")</f>
        <v>2.2328006002740208E-2</v>
      </c>
      <c r="J42" s="167">
        <f t="shared" si="21"/>
        <v>130.5095740523642</v>
      </c>
      <c r="K42" s="166">
        <f t="shared" si="22"/>
        <v>7350</v>
      </c>
      <c r="L42" s="166">
        <f t="shared" si="23"/>
        <v>333974</v>
      </c>
      <c r="M42" s="167">
        <f t="shared" si="20"/>
        <v>0.12619867611257693</v>
      </c>
    </row>
    <row r="43" spans="2:13" x14ac:dyDescent="0.25">
      <c r="B43" s="165" t="s">
        <v>115</v>
      </c>
      <c r="C43" s="166">
        <v>11703</v>
      </c>
      <c r="D43" s="166">
        <v>3952</v>
      </c>
      <c r="E43" s="166">
        <v>18219</v>
      </c>
      <c r="F43" s="166">
        <v>22787</v>
      </c>
      <c r="G43" s="166">
        <v>22382</v>
      </c>
      <c r="H43" s="166">
        <v>24097</v>
      </c>
      <c r="I43" s="181">
        <f t="shared" si="24"/>
        <v>7.6624072915735919E-2</v>
      </c>
      <c r="J43" s="167">
        <f t="shared" si="21"/>
        <v>5.0974190283400809</v>
      </c>
      <c r="K43" s="166">
        <f t="shared" si="22"/>
        <v>1715</v>
      </c>
      <c r="L43" s="166">
        <f t="shared" si="23"/>
        <v>20145</v>
      </c>
      <c r="M43" s="167">
        <f t="shared" si="20"/>
        <v>9.0362891552530251E-3</v>
      </c>
    </row>
    <row r="44" spans="2:13" x14ac:dyDescent="0.25">
      <c r="B44" s="165" t="s">
        <v>118</v>
      </c>
      <c r="C44" s="166">
        <v>5799</v>
      </c>
      <c r="D44" s="166">
        <v>6900</v>
      </c>
      <c r="E44" s="166">
        <v>13142</v>
      </c>
      <c r="F44" s="166">
        <v>14887</v>
      </c>
      <c r="G44" s="166">
        <v>14681</v>
      </c>
      <c r="H44" s="166">
        <v>15392</v>
      </c>
      <c r="I44" s="181">
        <f t="shared" si="24"/>
        <v>4.8429943464341596E-2</v>
      </c>
      <c r="J44" s="167">
        <f t="shared" si="21"/>
        <v>1.2307246376811594</v>
      </c>
      <c r="K44" s="166">
        <f t="shared" si="22"/>
        <v>711</v>
      </c>
      <c r="L44" s="166">
        <f t="shared" si="23"/>
        <v>8492</v>
      </c>
      <c r="M44" s="167">
        <f t="shared" si="20"/>
        <v>5.7719451665209183E-3</v>
      </c>
    </row>
    <row r="45" spans="2:13" x14ac:dyDescent="0.25">
      <c r="B45" s="165" t="s">
        <v>125</v>
      </c>
      <c r="C45" s="166">
        <v>10447</v>
      </c>
      <c r="D45" s="166">
        <v>3137</v>
      </c>
      <c r="E45" s="166">
        <v>29047</v>
      </c>
      <c r="F45" s="166">
        <v>25444</v>
      </c>
      <c r="G45" s="166">
        <v>27572</v>
      </c>
      <c r="H45" s="166">
        <v>24677</v>
      </c>
      <c r="I45" s="181">
        <f t="shared" si="24"/>
        <v>-0.10499782387929779</v>
      </c>
      <c r="J45" s="167">
        <f t="shared" si="21"/>
        <v>6.8664328976729356</v>
      </c>
      <c r="K45" s="166">
        <f t="shared" si="22"/>
        <v>-2895</v>
      </c>
      <c r="L45" s="166">
        <f t="shared" si="23"/>
        <v>21540</v>
      </c>
      <c r="M45" s="167">
        <f t="shared" si="20"/>
        <v>9.253787089022655E-3</v>
      </c>
    </row>
    <row r="46" spans="2:13" x14ac:dyDescent="0.25">
      <c r="B46" s="165" t="s">
        <v>121</v>
      </c>
      <c r="C46" s="166">
        <v>9027</v>
      </c>
      <c r="D46" s="166">
        <v>2375</v>
      </c>
      <c r="E46" s="166">
        <v>17758</v>
      </c>
      <c r="F46" s="166">
        <v>20301</v>
      </c>
      <c r="G46" s="166">
        <v>22004</v>
      </c>
      <c r="H46" s="166">
        <v>18376</v>
      </c>
      <c r="I46" s="181">
        <f t="shared" si="24"/>
        <v>-0.16487911288856572</v>
      </c>
      <c r="J46" s="167">
        <f t="shared" si="21"/>
        <v>6.7372631578947368</v>
      </c>
      <c r="K46" s="166">
        <f t="shared" si="22"/>
        <v>-3628</v>
      </c>
      <c r="L46" s="166">
        <f t="shared" si="23"/>
        <v>16001</v>
      </c>
      <c r="M46" s="167">
        <f t="shared" si="20"/>
        <v>6.8909345361219069E-3</v>
      </c>
    </row>
    <row r="47" spans="2:13" x14ac:dyDescent="0.25">
      <c r="B47" s="165" t="s">
        <v>130</v>
      </c>
      <c r="C47" s="166">
        <v>9587</v>
      </c>
      <c r="D47" s="166">
        <v>366</v>
      </c>
      <c r="E47" s="166">
        <v>12294</v>
      </c>
      <c r="F47" s="166">
        <v>14447</v>
      </c>
      <c r="G47" s="166">
        <v>12973</v>
      </c>
      <c r="H47" s="166">
        <v>13399</v>
      </c>
      <c r="I47" s="181">
        <f t="shared" si="24"/>
        <v>3.2837431588684129E-2</v>
      </c>
      <c r="J47" s="167">
        <f t="shared" si="21"/>
        <v>35.60928961748634</v>
      </c>
      <c r="K47" s="166">
        <f t="shared" si="22"/>
        <v>426</v>
      </c>
      <c r="L47" s="166">
        <f t="shared" si="23"/>
        <v>13033</v>
      </c>
      <c r="M47" s="167">
        <f t="shared" si="20"/>
        <v>5.0245772665159678E-3</v>
      </c>
    </row>
    <row r="48" spans="2:13" x14ac:dyDescent="0.25">
      <c r="B48" s="165" t="s">
        <v>133</v>
      </c>
      <c r="C48" s="166">
        <v>15367</v>
      </c>
      <c r="D48" s="166">
        <v>1525</v>
      </c>
      <c r="E48" s="166">
        <v>11366</v>
      </c>
      <c r="F48" s="166">
        <v>14222</v>
      </c>
      <c r="G48" s="166">
        <v>14777</v>
      </c>
      <c r="H48" s="166">
        <v>11522</v>
      </c>
      <c r="I48" s="181">
        <f t="shared" si="24"/>
        <v>-0.22027475130270013</v>
      </c>
      <c r="J48" s="167">
        <f t="shared" si="21"/>
        <v>6.5554098360655741</v>
      </c>
      <c r="K48" s="166">
        <f t="shared" si="22"/>
        <v>-3255</v>
      </c>
      <c r="L48" s="166">
        <f t="shared" si="23"/>
        <v>9997</v>
      </c>
      <c r="M48" s="167">
        <f t="shared" si="20"/>
        <v>4.3207089532649439E-3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33808</v>
      </c>
      <c r="E49" s="171">
        <f t="shared" si="26"/>
        <v>162007</v>
      </c>
      <c r="F49" s="171">
        <f t="shared" ref="F49:H49" si="27">F41-SUM(F42:F48)</f>
        <v>176788</v>
      </c>
      <c r="G49" s="171">
        <f t="shared" si="27"/>
        <v>184757</v>
      </c>
      <c r="H49" s="171">
        <f t="shared" si="27"/>
        <v>202571</v>
      </c>
      <c r="I49" s="182">
        <f t="shared" si="24"/>
        <v>9.6418538945750365E-2</v>
      </c>
      <c r="J49" s="172">
        <f t="shared" si="21"/>
        <v>4.9918066729768098</v>
      </c>
      <c r="K49" s="171">
        <f>H49-G49</f>
        <v>17814</v>
      </c>
      <c r="L49" s="171">
        <f t="shared" si="23"/>
        <v>168763</v>
      </c>
      <c r="M49" s="172">
        <f t="shared" si="20"/>
        <v>7.5963403347668199E-2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5058</v>
      </c>
      <c r="E51" s="178">
        <v>16823</v>
      </c>
      <c r="F51" s="178">
        <v>27446</v>
      </c>
      <c r="G51" s="178">
        <v>23231</v>
      </c>
      <c r="H51" s="178">
        <v>21785</v>
      </c>
      <c r="I51" s="179">
        <f>IFERROR(H51/G51-1,"-")</f>
        <v>-6.2244414790581515E-2</v>
      </c>
      <c r="J51" s="179">
        <f>IFERROR(H51/D51-1,"-")</f>
        <v>3.30703835508106</v>
      </c>
      <c r="K51" s="178">
        <f>H51-G51</f>
        <v>-1446</v>
      </c>
      <c r="L51" s="178">
        <f>H51-D51</f>
        <v>16727</v>
      </c>
      <c r="M51" s="179">
        <f t="shared" ref="M51:M63" si="28">H51/H$9</f>
        <v>8.1692973916747784E-3</v>
      </c>
    </row>
    <row r="52" spans="2:13" x14ac:dyDescent="0.25">
      <c r="B52" s="161" t="s">
        <v>99</v>
      </c>
      <c r="C52" s="162">
        <v>1123</v>
      </c>
      <c r="D52" s="162">
        <v>1502</v>
      </c>
      <c r="E52" s="162">
        <v>2015</v>
      </c>
      <c r="F52" s="162">
        <v>12065</v>
      </c>
      <c r="G52" s="162">
        <v>6319</v>
      </c>
      <c r="H52" s="162">
        <v>4389</v>
      </c>
      <c r="I52" s="180">
        <f>IFERROR(H52/G52-1,"-")</f>
        <v>-0.30542807406235162</v>
      </c>
      <c r="J52" s="163">
        <f t="shared" ref="J52:J63" si="29">IFERROR(H52/D52-1,"-")</f>
        <v>1.922103861517976</v>
      </c>
      <c r="K52" s="162">
        <f t="shared" ref="K52:K62" si="30">H52-G52</f>
        <v>-1930</v>
      </c>
      <c r="L52" s="162">
        <f t="shared" ref="L52:L63" si="31">H52-D52</f>
        <v>2887</v>
      </c>
      <c r="M52" s="163">
        <f t="shared" si="28"/>
        <v>1.6458593643360387E-3</v>
      </c>
    </row>
    <row r="53" spans="2:13" x14ac:dyDescent="0.25">
      <c r="B53" s="165" t="s">
        <v>105</v>
      </c>
      <c r="C53" s="166">
        <v>538</v>
      </c>
      <c r="D53" s="166">
        <v>685</v>
      </c>
      <c r="E53" s="166">
        <v>774</v>
      </c>
      <c r="F53" s="166">
        <v>8967</v>
      </c>
      <c r="G53" s="166">
        <v>4242</v>
      </c>
      <c r="H53" s="166">
        <v>2844</v>
      </c>
      <c r="I53" s="181">
        <f>IFERROR(H53/G53-1,"-")</f>
        <v>-0.32956152758132962</v>
      </c>
      <c r="J53" s="167">
        <f t="shared" si="29"/>
        <v>3.1518248175182482</v>
      </c>
      <c r="K53" s="166">
        <f t="shared" si="30"/>
        <v>-1398</v>
      </c>
      <c r="L53" s="166">
        <f t="shared" si="31"/>
        <v>2159</v>
      </c>
      <c r="M53" s="167">
        <f t="shared" si="28"/>
        <v>1.0664898683462507E-3</v>
      </c>
    </row>
    <row r="54" spans="2:13" x14ac:dyDescent="0.25">
      <c r="B54" s="165" t="s">
        <v>102</v>
      </c>
      <c r="C54" s="166">
        <v>585</v>
      </c>
      <c r="D54" s="166">
        <v>817</v>
      </c>
      <c r="E54" s="166">
        <v>1241</v>
      </c>
      <c r="F54" s="166">
        <v>3098</v>
      </c>
      <c r="G54" s="166">
        <v>2077</v>
      </c>
      <c r="H54" s="166">
        <v>1545</v>
      </c>
      <c r="I54" s="181">
        <f>IFERROR(H54/G54-1,"-")</f>
        <v>-0.25613866153105436</v>
      </c>
      <c r="J54" s="167">
        <f t="shared" si="29"/>
        <v>0.89106487148102809</v>
      </c>
      <c r="K54" s="166">
        <f t="shared" si="30"/>
        <v>-532</v>
      </c>
      <c r="L54" s="166">
        <f t="shared" si="31"/>
        <v>728</v>
      </c>
      <c r="M54" s="167">
        <f t="shared" si="28"/>
        <v>5.7936949598978813E-4</v>
      </c>
    </row>
    <row r="55" spans="2:13" x14ac:dyDescent="0.25">
      <c r="B55" s="161" t="s">
        <v>109</v>
      </c>
      <c r="C55" s="162">
        <v>8947</v>
      </c>
      <c r="D55" s="162">
        <v>3556</v>
      </c>
      <c r="E55" s="162">
        <v>14808</v>
      </c>
      <c r="F55" s="162">
        <v>15381</v>
      </c>
      <c r="G55" s="162">
        <v>16912</v>
      </c>
      <c r="H55" s="162">
        <v>17396</v>
      </c>
      <c r="I55" s="180">
        <f>IFERROR(H55/G55-1,"-")</f>
        <v>2.8618732261116442E-2</v>
      </c>
      <c r="J55" s="163">
        <f t="shared" si="29"/>
        <v>3.8920134983127106</v>
      </c>
      <c r="K55" s="162">
        <f t="shared" si="30"/>
        <v>484</v>
      </c>
      <c r="L55" s="162">
        <f t="shared" si="31"/>
        <v>13840</v>
      </c>
      <c r="M55" s="163">
        <f t="shared" si="28"/>
        <v>6.5234380273387401E-3</v>
      </c>
    </row>
    <row r="56" spans="2:13" x14ac:dyDescent="0.25">
      <c r="B56" s="165" t="s">
        <v>112</v>
      </c>
      <c r="C56" s="166">
        <v>2897</v>
      </c>
      <c r="D56" s="166">
        <v>93</v>
      </c>
      <c r="E56" s="166">
        <v>5195</v>
      </c>
      <c r="F56" s="166">
        <v>4726</v>
      </c>
      <c r="G56" s="166">
        <v>5733</v>
      </c>
      <c r="H56" s="166">
        <v>6111</v>
      </c>
      <c r="I56" s="181">
        <f t="shared" ref="I56:I63" si="32">IFERROR(H56/G56-1,"-")</f>
        <v>6.5934065934065922E-2</v>
      </c>
      <c r="J56" s="167">
        <f t="shared" si="29"/>
        <v>64.709677419354833</v>
      </c>
      <c r="K56" s="166">
        <f t="shared" si="30"/>
        <v>378</v>
      </c>
      <c r="L56" s="166">
        <f t="shared" si="31"/>
        <v>6018</v>
      </c>
      <c r="M56" s="167">
        <f t="shared" si="28"/>
        <v>2.291603229769317E-3</v>
      </c>
    </row>
    <row r="57" spans="2:13" x14ac:dyDescent="0.25">
      <c r="B57" s="165" t="s">
        <v>115</v>
      </c>
      <c r="C57" s="166">
        <v>2253</v>
      </c>
      <c r="D57" s="166">
        <v>1309</v>
      </c>
      <c r="E57" s="166">
        <v>3627</v>
      </c>
      <c r="F57" s="166">
        <v>2757</v>
      </c>
      <c r="G57" s="166">
        <v>3476</v>
      </c>
      <c r="H57" s="166">
        <v>3606</v>
      </c>
      <c r="I57" s="181">
        <f t="shared" si="32"/>
        <v>3.7399309551208182E-2</v>
      </c>
      <c r="J57" s="167">
        <f t="shared" si="29"/>
        <v>1.7547746371275781</v>
      </c>
      <c r="K57" s="166">
        <f t="shared" si="30"/>
        <v>130</v>
      </c>
      <c r="L57" s="166">
        <f t="shared" si="31"/>
        <v>2297</v>
      </c>
      <c r="M57" s="167">
        <f t="shared" si="28"/>
        <v>1.3522371537470395E-3</v>
      </c>
    </row>
    <row r="58" spans="2:13" x14ac:dyDescent="0.25">
      <c r="B58" s="165" t="s">
        <v>118</v>
      </c>
      <c r="C58" s="166">
        <v>449</v>
      </c>
      <c r="D58" s="166">
        <v>618</v>
      </c>
      <c r="E58" s="166">
        <v>1130</v>
      </c>
      <c r="F58" s="166">
        <v>1574</v>
      </c>
      <c r="G58" s="166">
        <v>1235</v>
      </c>
      <c r="H58" s="166">
        <v>1094</v>
      </c>
      <c r="I58" s="181">
        <f t="shared" si="32"/>
        <v>-0.1141700404858299</v>
      </c>
      <c r="J58" s="167">
        <f t="shared" si="29"/>
        <v>0.77022653721682843</v>
      </c>
      <c r="K58" s="166">
        <f t="shared" si="30"/>
        <v>-141</v>
      </c>
      <c r="L58" s="166">
        <f t="shared" si="31"/>
        <v>476</v>
      </c>
      <c r="M58" s="167">
        <f t="shared" si="28"/>
        <v>4.1024610266202473E-4</v>
      </c>
    </row>
    <row r="59" spans="2:13" x14ac:dyDescent="0.25">
      <c r="B59" s="165" t="s">
        <v>125</v>
      </c>
      <c r="C59" s="166">
        <v>218</v>
      </c>
      <c r="D59" s="166">
        <v>79</v>
      </c>
      <c r="E59" s="166">
        <v>420</v>
      </c>
      <c r="F59" s="166">
        <v>361</v>
      </c>
      <c r="G59" s="166">
        <v>550</v>
      </c>
      <c r="H59" s="166">
        <v>537</v>
      </c>
      <c r="I59" s="181">
        <f t="shared" si="32"/>
        <v>-2.3636363636363678E-2</v>
      </c>
      <c r="J59" s="167">
        <f t="shared" si="29"/>
        <v>5.7974683544303796</v>
      </c>
      <c r="K59" s="166">
        <f t="shared" si="30"/>
        <v>-13</v>
      </c>
      <c r="L59" s="166">
        <f t="shared" si="31"/>
        <v>458</v>
      </c>
      <c r="M59" s="167">
        <f t="shared" si="28"/>
        <v>2.0137308695567391E-4</v>
      </c>
    </row>
    <row r="60" spans="2:13" x14ac:dyDescent="0.25">
      <c r="B60" s="165" t="s">
        <v>121</v>
      </c>
      <c r="C60" s="166">
        <v>187</v>
      </c>
      <c r="D60" s="166">
        <v>107</v>
      </c>
      <c r="E60" s="166">
        <v>385</v>
      </c>
      <c r="F60" s="166">
        <v>374</v>
      </c>
      <c r="G60" s="166">
        <v>394</v>
      </c>
      <c r="H60" s="166">
        <v>478</v>
      </c>
      <c r="I60" s="181">
        <f t="shared" si="32"/>
        <v>0.21319796954314718</v>
      </c>
      <c r="J60" s="167">
        <f t="shared" si="29"/>
        <v>3.4672897196261685</v>
      </c>
      <c r="K60" s="166">
        <f t="shared" si="30"/>
        <v>84</v>
      </c>
      <c r="L60" s="166">
        <f t="shared" si="31"/>
        <v>371</v>
      </c>
      <c r="M60" s="167">
        <f t="shared" si="28"/>
        <v>1.7924829714117716E-4</v>
      </c>
    </row>
    <row r="61" spans="2:13" x14ac:dyDescent="0.25">
      <c r="B61" s="165" t="s">
        <v>130</v>
      </c>
      <c r="C61" s="166">
        <v>136</v>
      </c>
      <c r="D61" s="166">
        <v>29</v>
      </c>
      <c r="E61" s="166">
        <v>44</v>
      </c>
      <c r="F61" s="166">
        <v>153</v>
      </c>
      <c r="G61" s="166">
        <v>78</v>
      </c>
      <c r="H61" s="166">
        <v>166</v>
      </c>
      <c r="I61" s="181">
        <f t="shared" si="32"/>
        <v>1.1282051282051282</v>
      </c>
      <c r="J61" s="167">
        <f t="shared" si="29"/>
        <v>4.7241379310344831</v>
      </c>
      <c r="K61" s="166">
        <f t="shared" si="30"/>
        <v>88</v>
      </c>
      <c r="L61" s="166">
        <f t="shared" si="31"/>
        <v>137</v>
      </c>
      <c r="M61" s="167">
        <f t="shared" si="28"/>
        <v>6.224940863061801E-5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89</v>
      </c>
      <c r="F62" s="166">
        <v>138</v>
      </c>
      <c r="G62" s="166">
        <v>86</v>
      </c>
      <c r="H62" s="166">
        <v>408</v>
      </c>
      <c r="I62" s="181">
        <f t="shared" si="32"/>
        <v>3.7441860465116283</v>
      </c>
      <c r="J62" s="167">
        <f t="shared" si="29"/>
        <v>28.142857142857142</v>
      </c>
      <c r="K62" s="166">
        <f t="shared" si="30"/>
        <v>322</v>
      </c>
      <c r="L62" s="166">
        <f t="shared" si="31"/>
        <v>394</v>
      </c>
      <c r="M62" s="167">
        <f t="shared" si="28"/>
        <v>1.5299854651380811E-4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1307</v>
      </c>
      <c r="E63" s="171">
        <f t="shared" si="34"/>
        <v>3918</v>
      </c>
      <c r="F63" s="171">
        <f t="shared" ref="F63:H63" si="35">F55-SUM(F56:F62)</f>
        <v>5298</v>
      </c>
      <c r="G63" s="171">
        <f t="shared" si="35"/>
        <v>5360</v>
      </c>
      <c r="H63" s="171">
        <f t="shared" si="35"/>
        <v>4996</v>
      </c>
      <c r="I63" s="182">
        <f t="shared" si="32"/>
        <v>-6.7910447761194037E-2</v>
      </c>
      <c r="J63" s="172">
        <f t="shared" si="29"/>
        <v>2.8224942616679418</v>
      </c>
      <c r="K63" s="171">
        <f>H63-G63</f>
        <v>-364</v>
      </c>
      <c r="L63" s="171">
        <f t="shared" si="31"/>
        <v>3689</v>
      </c>
      <c r="M63" s="172">
        <f t="shared" si="28"/>
        <v>1.8734822019190818E-3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16999</v>
      </c>
      <c r="E65" s="178">
        <v>67366</v>
      </c>
      <c r="F65" s="178">
        <v>86656</v>
      </c>
      <c r="G65" s="178">
        <v>116855</v>
      </c>
      <c r="H65" s="178">
        <v>94193</v>
      </c>
      <c r="I65" s="179">
        <f>IFERROR(H65/G65-1,"-")</f>
        <v>-0.19393265157674044</v>
      </c>
      <c r="J65" s="179">
        <f>IFERROR(H65/D65-1,"-")</f>
        <v>4.5410906523913175</v>
      </c>
      <c r="K65" s="178">
        <f>H65-G65</f>
        <v>-22662</v>
      </c>
      <c r="L65" s="178">
        <f>H65-D65</f>
        <v>77194</v>
      </c>
      <c r="M65" s="179">
        <f t="shared" ref="M65:M77" si="36">H65/H$9</f>
        <v>3.5322039440625314E-2</v>
      </c>
    </row>
    <row r="66" spans="2:13" x14ac:dyDescent="0.25">
      <c r="B66" s="161" t="s">
        <v>99</v>
      </c>
      <c r="C66" s="162">
        <v>5545</v>
      </c>
      <c r="D66" s="162">
        <v>8975</v>
      </c>
      <c r="E66" s="162">
        <v>15319</v>
      </c>
      <c r="F66" s="162">
        <v>15555</v>
      </c>
      <c r="G66" s="162">
        <v>28730</v>
      </c>
      <c r="H66" s="162">
        <v>19172</v>
      </c>
      <c r="I66" s="180">
        <f>IFERROR(H66/G66-1,"-")</f>
        <v>-0.33268360598677338</v>
      </c>
      <c r="J66" s="163">
        <f t="shared" ref="J66:J77" si="37">IFERROR(H66/D66-1,"-")</f>
        <v>1.1361559888579387</v>
      </c>
      <c r="K66" s="162">
        <f t="shared" ref="K66:K76" si="38">H66-G66</f>
        <v>-9558</v>
      </c>
      <c r="L66" s="162">
        <f t="shared" ref="L66:L77" si="39">H66-D66</f>
        <v>10197</v>
      </c>
      <c r="M66" s="163">
        <f t="shared" si="36"/>
        <v>7.1894317003988462E-3</v>
      </c>
    </row>
    <row r="67" spans="2:13" x14ac:dyDescent="0.25">
      <c r="B67" s="165" t="s">
        <v>105</v>
      </c>
      <c r="C67" s="166">
        <v>2263</v>
      </c>
      <c r="D67" s="166">
        <v>8610</v>
      </c>
      <c r="E67" s="166">
        <v>11257</v>
      </c>
      <c r="F67" s="166">
        <v>11294</v>
      </c>
      <c r="G67" s="166">
        <v>17808</v>
      </c>
      <c r="H67" s="166">
        <v>7441</v>
      </c>
      <c r="I67" s="181">
        <f>IFERROR(H67/G67-1,"-")</f>
        <v>-0.58215408805031443</v>
      </c>
      <c r="J67" s="167">
        <f t="shared" si="37"/>
        <v>-0.13577235772357721</v>
      </c>
      <c r="K67" s="166">
        <f t="shared" si="38"/>
        <v>-10367</v>
      </c>
      <c r="L67" s="166">
        <f t="shared" si="39"/>
        <v>-1169</v>
      </c>
      <c r="M67" s="167">
        <f t="shared" si="36"/>
        <v>2.7903484916893288E-3</v>
      </c>
    </row>
    <row r="68" spans="2:13" x14ac:dyDescent="0.25">
      <c r="B68" s="165" t="s">
        <v>102</v>
      </c>
      <c r="C68" s="166">
        <v>3282</v>
      </c>
      <c r="D68" s="166">
        <v>365</v>
      </c>
      <c r="E68" s="166">
        <v>4062</v>
      </c>
      <c r="F68" s="166">
        <v>4261</v>
      </c>
      <c r="G68" s="166">
        <v>10922</v>
      </c>
      <c r="H68" s="166">
        <v>11731</v>
      </c>
      <c r="I68" s="181">
        <f>IFERROR(H68/G68-1,"-")</f>
        <v>7.4070683025087014E-2</v>
      </c>
      <c r="J68" s="167">
        <f t="shared" si="37"/>
        <v>31.139726027397259</v>
      </c>
      <c r="K68" s="166">
        <f t="shared" si="38"/>
        <v>809</v>
      </c>
      <c r="L68" s="166">
        <f t="shared" si="39"/>
        <v>11366</v>
      </c>
      <c r="M68" s="167">
        <f t="shared" si="36"/>
        <v>4.3990832087095174E-3</v>
      </c>
    </row>
    <row r="69" spans="2:13" x14ac:dyDescent="0.25">
      <c r="B69" s="161" t="s">
        <v>109</v>
      </c>
      <c r="C69" s="162">
        <v>18528</v>
      </c>
      <c r="D69" s="162">
        <v>8024</v>
      </c>
      <c r="E69" s="162">
        <v>52047</v>
      </c>
      <c r="F69" s="162">
        <v>71101</v>
      </c>
      <c r="G69" s="162">
        <v>88125</v>
      </c>
      <c r="H69" s="162">
        <v>75021</v>
      </c>
      <c r="I69" s="180">
        <f>IFERROR(H69/G69-1,"-")</f>
        <v>-0.14869787234042553</v>
      </c>
      <c r="J69" s="163">
        <f t="shared" si="37"/>
        <v>8.3495762711864412</v>
      </c>
      <c r="K69" s="162">
        <f t="shared" si="38"/>
        <v>-13104</v>
      </c>
      <c r="L69" s="162">
        <f t="shared" si="39"/>
        <v>66997</v>
      </c>
      <c r="M69" s="163">
        <f t="shared" si="36"/>
        <v>2.8132607740226467E-2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21001</v>
      </c>
      <c r="F70" s="166">
        <v>25101</v>
      </c>
      <c r="G70" s="166">
        <v>34981</v>
      </c>
      <c r="H70" s="166">
        <v>37459</v>
      </c>
      <c r="I70" s="181">
        <f t="shared" ref="I70:I77" si="40">IFERROR(H70/G70-1,"-")</f>
        <v>7.0838455161373215E-2</v>
      </c>
      <c r="J70" s="167">
        <f t="shared" si="37"/>
        <v>41.712656784492587</v>
      </c>
      <c r="K70" s="166">
        <f t="shared" si="38"/>
        <v>2478</v>
      </c>
      <c r="L70" s="166">
        <f t="shared" si="39"/>
        <v>36582</v>
      </c>
      <c r="M70" s="167">
        <f t="shared" si="36"/>
        <v>1.4046991553580241E-2</v>
      </c>
    </row>
    <row r="71" spans="2:13" x14ac:dyDescent="0.25">
      <c r="B71" s="165" t="s">
        <v>115</v>
      </c>
      <c r="C71" s="166">
        <v>2105</v>
      </c>
      <c r="D71" s="166">
        <v>1250</v>
      </c>
      <c r="E71" s="166">
        <v>5401</v>
      </c>
      <c r="F71" s="166">
        <v>5574</v>
      </c>
      <c r="G71" s="166">
        <v>5513</v>
      </c>
      <c r="H71" s="166">
        <v>5601</v>
      </c>
      <c r="I71" s="181">
        <f t="shared" si="40"/>
        <v>1.5962270995828032E-2</v>
      </c>
      <c r="J71" s="167">
        <f t="shared" si="37"/>
        <v>3.4808000000000003</v>
      </c>
      <c r="K71" s="166">
        <f t="shared" si="38"/>
        <v>88</v>
      </c>
      <c r="L71" s="166">
        <f t="shared" si="39"/>
        <v>4351</v>
      </c>
      <c r="M71" s="167">
        <f t="shared" si="36"/>
        <v>2.1003550466270572E-3</v>
      </c>
    </row>
    <row r="72" spans="2:13" x14ac:dyDescent="0.25">
      <c r="B72" s="165" t="s">
        <v>118</v>
      </c>
      <c r="C72" s="166">
        <v>2465</v>
      </c>
      <c r="D72" s="166">
        <v>1193</v>
      </c>
      <c r="E72" s="166">
        <v>6893</v>
      </c>
      <c r="F72" s="166">
        <v>8787</v>
      </c>
      <c r="G72" s="166">
        <v>10100</v>
      </c>
      <c r="H72" s="166">
        <v>5029</v>
      </c>
      <c r="I72" s="181">
        <f t="shared" si="40"/>
        <v>-0.50207920792079208</v>
      </c>
      <c r="J72" s="167">
        <f t="shared" si="37"/>
        <v>3.2154233025984915</v>
      </c>
      <c r="K72" s="166">
        <f t="shared" si="38"/>
        <v>-5071</v>
      </c>
      <c r="L72" s="166">
        <f t="shared" si="39"/>
        <v>3836</v>
      </c>
      <c r="M72" s="167">
        <f t="shared" si="36"/>
        <v>1.8858570843576987E-3</v>
      </c>
    </row>
    <row r="73" spans="2:13" x14ac:dyDescent="0.25">
      <c r="B73" s="165" t="s">
        <v>125</v>
      </c>
      <c r="C73" s="166">
        <v>210</v>
      </c>
      <c r="D73" s="166">
        <v>419</v>
      </c>
      <c r="E73" s="166">
        <v>1522</v>
      </c>
      <c r="F73" s="166">
        <v>1870</v>
      </c>
      <c r="G73" s="166">
        <v>3396</v>
      </c>
      <c r="H73" s="166">
        <v>2650</v>
      </c>
      <c r="I73" s="181">
        <f t="shared" si="40"/>
        <v>-0.21967020023557127</v>
      </c>
      <c r="J73" s="167">
        <f t="shared" si="37"/>
        <v>5.3245823389021476</v>
      </c>
      <c r="K73" s="166">
        <f t="shared" si="38"/>
        <v>-746</v>
      </c>
      <c r="L73" s="166">
        <f t="shared" si="39"/>
        <v>2231</v>
      </c>
      <c r="M73" s="167">
        <f t="shared" si="36"/>
        <v>9.9374055946468498E-4</v>
      </c>
    </row>
    <row r="74" spans="2:13" x14ac:dyDescent="0.25">
      <c r="B74" s="165" t="s">
        <v>121</v>
      </c>
      <c r="C74" s="166">
        <v>472</v>
      </c>
      <c r="D74" s="166">
        <v>426</v>
      </c>
      <c r="E74" s="166">
        <v>1477</v>
      </c>
      <c r="F74" s="166">
        <v>1476</v>
      </c>
      <c r="G74" s="166">
        <v>1986</v>
      </c>
      <c r="H74" s="166">
        <v>1550</v>
      </c>
      <c r="I74" s="181">
        <f t="shared" si="40"/>
        <v>-0.21953675730110778</v>
      </c>
      <c r="J74" s="167">
        <f t="shared" si="37"/>
        <v>2.6384976525821595</v>
      </c>
      <c r="K74" s="166">
        <f t="shared" si="38"/>
        <v>-436</v>
      </c>
      <c r="L74" s="166">
        <f t="shared" si="39"/>
        <v>1124</v>
      </c>
      <c r="M74" s="167">
        <f t="shared" si="36"/>
        <v>5.8124447817745734E-4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1041</v>
      </c>
      <c r="F75" s="166">
        <v>3201</v>
      </c>
      <c r="G75" s="166">
        <v>2216</v>
      </c>
      <c r="H75" s="166">
        <v>1462</v>
      </c>
      <c r="I75" s="181">
        <f t="shared" si="40"/>
        <v>-0.34025270758122739</v>
      </c>
      <c r="J75" s="167">
        <f t="shared" si="37"/>
        <v>1461</v>
      </c>
      <c r="K75" s="166">
        <f t="shared" si="38"/>
        <v>-754</v>
      </c>
      <c r="L75" s="166">
        <f t="shared" si="39"/>
        <v>1461</v>
      </c>
      <c r="M75" s="167">
        <f t="shared" si="36"/>
        <v>5.4824479167447904E-4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418</v>
      </c>
      <c r="F76" s="166">
        <v>936</v>
      </c>
      <c r="G76" s="166">
        <v>1641</v>
      </c>
      <c r="H76" s="166">
        <v>1825</v>
      </c>
      <c r="I76" s="181">
        <f t="shared" si="40"/>
        <v>0.11212675198049959</v>
      </c>
      <c r="J76" s="167" t="str">
        <f t="shared" si="37"/>
        <v>-</v>
      </c>
      <c r="K76" s="166">
        <f t="shared" si="38"/>
        <v>184</v>
      </c>
      <c r="L76" s="166">
        <f t="shared" si="39"/>
        <v>1825</v>
      </c>
      <c r="M76" s="167">
        <f t="shared" si="36"/>
        <v>6.8436849849926431E-4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3858</v>
      </c>
      <c r="E77" s="171">
        <f t="shared" si="42"/>
        <v>14294</v>
      </c>
      <c r="F77" s="171">
        <f t="shared" ref="F77:H77" si="43">F69-SUM(F70:F76)</f>
        <v>24156</v>
      </c>
      <c r="G77" s="171">
        <f t="shared" si="43"/>
        <v>28292</v>
      </c>
      <c r="H77" s="171">
        <f t="shared" si="43"/>
        <v>19445</v>
      </c>
      <c r="I77" s="182">
        <f t="shared" si="40"/>
        <v>-0.31270323766435737</v>
      </c>
      <c r="J77" s="172">
        <f t="shared" si="37"/>
        <v>4.0401762571280457</v>
      </c>
      <c r="K77" s="171">
        <f>H77-G77</f>
        <v>-8847</v>
      </c>
      <c r="L77" s="171">
        <f t="shared" si="39"/>
        <v>15587</v>
      </c>
      <c r="M77" s="172">
        <f t="shared" si="36"/>
        <v>7.2918057278455852E-3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70082</v>
      </c>
      <c r="E79" s="178">
        <v>321332</v>
      </c>
      <c r="F79" s="178">
        <v>378937</v>
      </c>
      <c r="G79" s="178">
        <v>434631</v>
      </c>
      <c r="H79" s="178">
        <v>443938</v>
      </c>
      <c r="I79" s="179">
        <f>IFERROR(H79/G79-1,"-")</f>
        <v>2.1413566910781778E-2</v>
      </c>
      <c r="J79" s="179">
        <f>IFERROR(H79/D79-1,"-")</f>
        <v>5.334550954596045</v>
      </c>
      <c r="K79" s="178">
        <f>H79-G79</f>
        <v>9307</v>
      </c>
      <c r="L79" s="178">
        <f>H79-D79</f>
        <v>373856</v>
      </c>
      <c r="M79" s="179">
        <f t="shared" ref="M79:M91" si="44">H79/H$9</f>
        <v>0.16647516848589938</v>
      </c>
    </row>
    <row r="80" spans="2:13" x14ac:dyDescent="0.25">
      <c r="B80" s="161" t="s">
        <v>99</v>
      </c>
      <c r="C80" s="162">
        <v>47060</v>
      </c>
      <c r="D80" s="162">
        <v>39171</v>
      </c>
      <c r="E80" s="162">
        <v>153117</v>
      </c>
      <c r="F80" s="162">
        <v>165380</v>
      </c>
      <c r="G80" s="162">
        <v>177175</v>
      </c>
      <c r="H80" s="162">
        <v>181105</v>
      </c>
      <c r="I80" s="180">
        <f>IFERROR(H80/G80-1,"-")</f>
        <v>2.2181459009454008E-2</v>
      </c>
      <c r="J80" s="163">
        <f t="shared" ref="J80:J91" si="45">IFERROR(H80/D80-1,"-")</f>
        <v>3.623445916621991</v>
      </c>
      <c r="K80" s="162">
        <f t="shared" ref="K80:K90" si="46">H80-G80</f>
        <v>3930</v>
      </c>
      <c r="L80" s="162">
        <f t="shared" ref="L80:L91" si="47">H80-D80</f>
        <v>141934</v>
      </c>
      <c r="M80" s="163">
        <f t="shared" si="44"/>
        <v>6.7913729819566712E-2</v>
      </c>
    </row>
    <row r="81" spans="2:13" x14ac:dyDescent="0.25">
      <c r="B81" s="165" t="s">
        <v>105</v>
      </c>
      <c r="C81" s="166">
        <v>8752</v>
      </c>
      <c r="D81" s="166">
        <v>17880</v>
      </c>
      <c r="E81" s="166">
        <v>41817</v>
      </c>
      <c r="F81" s="166">
        <v>42733</v>
      </c>
      <c r="G81" s="166">
        <v>50173</v>
      </c>
      <c r="H81" s="166">
        <v>41021</v>
      </c>
      <c r="I81" s="181">
        <f>IFERROR(H81/G81-1,"-")</f>
        <v>-0.18240886532597211</v>
      </c>
      <c r="J81" s="167">
        <f t="shared" si="45"/>
        <v>1.2942393736017896</v>
      </c>
      <c r="K81" s="166">
        <f t="shared" si="46"/>
        <v>-9152</v>
      </c>
      <c r="L81" s="166">
        <f t="shared" si="47"/>
        <v>23141</v>
      </c>
      <c r="M81" s="167">
        <f t="shared" si="44"/>
        <v>1.5382728864075792E-2</v>
      </c>
    </row>
    <row r="82" spans="2:13" x14ac:dyDescent="0.25">
      <c r="B82" s="165" t="s">
        <v>102</v>
      </c>
      <c r="C82" s="166">
        <v>38308</v>
      </c>
      <c r="D82" s="166">
        <v>21291</v>
      </c>
      <c r="E82" s="166">
        <v>111300</v>
      </c>
      <c r="F82" s="166">
        <v>122647</v>
      </c>
      <c r="G82" s="166">
        <v>127002</v>
      </c>
      <c r="H82" s="166">
        <v>140084</v>
      </c>
      <c r="I82" s="181">
        <f>IFERROR(H82/G82-1,"-")</f>
        <v>0.10300625187004919</v>
      </c>
      <c r="J82" s="167">
        <f t="shared" si="45"/>
        <v>5.5794936827767598</v>
      </c>
      <c r="K82" s="166">
        <f t="shared" si="46"/>
        <v>13082</v>
      </c>
      <c r="L82" s="166">
        <f t="shared" si="47"/>
        <v>118793</v>
      </c>
      <c r="M82" s="167">
        <f t="shared" si="44"/>
        <v>5.2531000955490924E-2</v>
      </c>
    </row>
    <row r="83" spans="2:13" x14ac:dyDescent="0.25">
      <c r="B83" s="161" t="s">
        <v>109</v>
      </c>
      <c r="C83" s="162">
        <v>95182</v>
      </c>
      <c r="D83" s="162">
        <v>30911</v>
      </c>
      <c r="E83" s="162">
        <v>168215</v>
      </c>
      <c r="F83" s="162">
        <v>213557</v>
      </c>
      <c r="G83" s="162">
        <v>257456</v>
      </c>
      <c r="H83" s="162">
        <v>262833</v>
      </c>
      <c r="I83" s="180">
        <f>IFERROR(H83/G83-1,"-")</f>
        <v>2.0885122117954236E-2</v>
      </c>
      <c r="J83" s="163">
        <f t="shared" si="45"/>
        <v>7.5028954094011837</v>
      </c>
      <c r="K83" s="162">
        <f t="shared" si="46"/>
        <v>5377</v>
      </c>
      <c r="L83" s="162">
        <f t="shared" si="47"/>
        <v>231922</v>
      </c>
      <c r="M83" s="163">
        <f t="shared" si="44"/>
        <v>9.8561438666332671E-2</v>
      </c>
    </row>
    <row r="84" spans="2:13" x14ac:dyDescent="0.25">
      <c r="B84" s="165" t="s">
        <v>112</v>
      </c>
      <c r="C84" s="166">
        <v>16800</v>
      </c>
      <c r="D84" s="166">
        <v>2073</v>
      </c>
      <c r="E84" s="166">
        <v>30030</v>
      </c>
      <c r="F84" s="166">
        <v>40721</v>
      </c>
      <c r="G84" s="166">
        <v>50856</v>
      </c>
      <c r="H84" s="166">
        <v>51057</v>
      </c>
      <c r="I84" s="181">
        <f t="shared" ref="I84:I91" si="48">IFERROR(H84/G84-1,"-")</f>
        <v>3.9523360075506275E-3</v>
      </c>
      <c r="J84" s="167">
        <f t="shared" si="45"/>
        <v>23.629522431259044</v>
      </c>
      <c r="K84" s="166">
        <f t="shared" si="46"/>
        <v>201</v>
      </c>
      <c r="L84" s="166">
        <f t="shared" si="47"/>
        <v>48984</v>
      </c>
      <c r="M84" s="167">
        <f t="shared" si="44"/>
        <v>1.9146193111165444E-2</v>
      </c>
    </row>
    <row r="85" spans="2:13" x14ac:dyDescent="0.25">
      <c r="B85" s="165" t="s">
        <v>115</v>
      </c>
      <c r="C85" s="166">
        <v>32881</v>
      </c>
      <c r="D85" s="166">
        <v>6401</v>
      </c>
      <c r="E85" s="166">
        <v>53184</v>
      </c>
      <c r="F85" s="166">
        <v>64537</v>
      </c>
      <c r="G85" s="166">
        <v>73470</v>
      </c>
      <c r="H85" s="166">
        <v>73054</v>
      </c>
      <c r="I85" s="181">
        <f t="shared" si="48"/>
        <v>-5.6621750374302726E-3</v>
      </c>
      <c r="J85" s="167">
        <f t="shared" si="45"/>
        <v>10.412904233713482</v>
      </c>
      <c r="K85" s="166">
        <f t="shared" si="46"/>
        <v>-416</v>
      </c>
      <c r="L85" s="166">
        <f t="shared" si="47"/>
        <v>66653</v>
      </c>
      <c r="M85" s="167">
        <f t="shared" si="44"/>
        <v>2.7394989747597399E-2</v>
      </c>
    </row>
    <row r="86" spans="2:13" x14ac:dyDescent="0.25">
      <c r="B86" s="165" t="s">
        <v>118</v>
      </c>
      <c r="C86" s="166">
        <v>5852</v>
      </c>
      <c r="D86" s="166">
        <v>5922</v>
      </c>
      <c r="E86" s="166">
        <v>15453</v>
      </c>
      <c r="F86" s="166">
        <v>19572</v>
      </c>
      <c r="G86" s="166">
        <v>28865</v>
      </c>
      <c r="H86" s="166">
        <v>29134</v>
      </c>
      <c r="I86" s="181">
        <f t="shared" si="48"/>
        <v>9.3192447600900508E-3</v>
      </c>
      <c r="J86" s="167">
        <f t="shared" si="45"/>
        <v>3.9196217494089831</v>
      </c>
      <c r="K86" s="166">
        <f t="shared" si="46"/>
        <v>269</v>
      </c>
      <c r="L86" s="166">
        <f t="shared" si="47"/>
        <v>23212</v>
      </c>
      <c r="M86" s="167">
        <f t="shared" si="44"/>
        <v>1.0925146211110995E-2</v>
      </c>
    </row>
    <row r="87" spans="2:13" x14ac:dyDescent="0.25">
      <c r="B87" s="165" t="s">
        <v>125</v>
      </c>
      <c r="C87" s="166">
        <v>1464</v>
      </c>
      <c r="D87" s="166">
        <v>579</v>
      </c>
      <c r="E87" s="166">
        <v>4796</v>
      </c>
      <c r="F87" s="166">
        <v>4747</v>
      </c>
      <c r="G87" s="166">
        <v>7257</v>
      </c>
      <c r="H87" s="166">
        <v>7143</v>
      </c>
      <c r="I87" s="181">
        <f t="shared" si="48"/>
        <v>-1.5708970649028542E-2</v>
      </c>
      <c r="J87" s="167">
        <f t="shared" si="45"/>
        <v>11.336787564766839</v>
      </c>
      <c r="K87" s="166">
        <f t="shared" si="46"/>
        <v>-114</v>
      </c>
      <c r="L87" s="166">
        <f t="shared" si="47"/>
        <v>6564</v>
      </c>
      <c r="M87" s="167">
        <f t="shared" si="44"/>
        <v>2.6785995533042438E-3</v>
      </c>
    </row>
    <row r="88" spans="2:13" x14ac:dyDescent="0.25">
      <c r="B88" s="165" t="s">
        <v>121</v>
      </c>
      <c r="C88" s="166">
        <v>1087</v>
      </c>
      <c r="D88" s="166">
        <v>723</v>
      </c>
      <c r="E88" s="166">
        <v>2900</v>
      </c>
      <c r="F88" s="166">
        <v>2774</v>
      </c>
      <c r="G88" s="166">
        <v>3642</v>
      </c>
      <c r="H88" s="166">
        <v>3854</v>
      </c>
      <c r="I88" s="181">
        <f t="shared" si="48"/>
        <v>5.8209774848984042E-2</v>
      </c>
      <c r="J88" s="167">
        <f t="shared" si="45"/>
        <v>4.3305670816044257</v>
      </c>
      <c r="K88" s="166">
        <f t="shared" si="46"/>
        <v>212</v>
      </c>
      <c r="L88" s="166">
        <f t="shared" si="47"/>
        <v>3131</v>
      </c>
      <c r="M88" s="167">
        <f t="shared" si="44"/>
        <v>1.4452362702554325E-3</v>
      </c>
    </row>
    <row r="89" spans="2:13" x14ac:dyDescent="0.25">
      <c r="B89" s="165" t="s">
        <v>130</v>
      </c>
      <c r="C89" s="166">
        <v>3002</v>
      </c>
      <c r="D89" s="166">
        <v>112</v>
      </c>
      <c r="E89" s="166">
        <v>3376</v>
      </c>
      <c r="F89" s="166">
        <v>5224</v>
      </c>
      <c r="G89" s="166">
        <v>4318</v>
      </c>
      <c r="H89" s="166">
        <v>4499</v>
      </c>
      <c r="I89" s="181">
        <f t="shared" si="48"/>
        <v>4.1917554423344106E-2</v>
      </c>
      <c r="J89" s="167">
        <f t="shared" si="45"/>
        <v>39.169642857142854</v>
      </c>
      <c r="K89" s="166">
        <f t="shared" si="46"/>
        <v>181</v>
      </c>
      <c r="L89" s="166">
        <f t="shared" si="47"/>
        <v>4387</v>
      </c>
      <c r="M89" s="167">
        <f t="shared" si="44"/>
        <v>1.6871089724647616E-3</v>
      </c>
    </row>
    <row r="90" spans="2:13" x14ac:dyDescent="0.25">
      <c r="B90" s="165" t="s">
        <v>133</v>
      </c>
      <c r="C90" s="166">
        <v>4636</v>
      </c>
      <c r="D90" s="166">
        <v>405</v>
      </c>
      <c r="E90" s="166">
        <v>3155</v>
      </c>
      <c r="F90" s="166">
        <v>5658</v>
      </c>
      <c r="G90" s="166">
        <v>5939</v>
      </c>
      <c r="H90" s="166">
        <v>4003</v>
      </c>
      <c r="I90" s="181">
        <f t="shared" si="48"/>
        <v>-0.32598080484930125</v>
      </c>
      <c r="J90" s="167">
        <f t="shared" si="45"/>
        <v>8.8839506172839506</v>
      </c>
      <c r="K90" s="166">
        <f t="shared" si="46"/>
        <v>-1936</v>
      </c>
      <c r="L90" s="166">
        <f t="shared" si="47"/>
        <v>3598</v>
      </c>
      <c r="M90" s="167">
        <f t="shared" si="44"/>
        <v>1.5011107394479752E-3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14696</v>
      </c>
      <c r="E91" s="171">
        <f t="shared" si="50"/>
        <v>55321</v>
      </c>
      <c r="F91" s="171">
        <f t="shared" ref="F91:H91" si="51">F83-SUM(F84:F90)</f>
        <v>70324</v>
      </c>
      <c r="G91" s="171">
        <f t="shared" si="51"/>
        <v>83109</v>
      </c>
      <c r="H91" s="171">
        <f t="shared" si="51"/>
        <v>90089</v>
      </c>
      <c r="I91" s="182">
        <f t="shared" si="48"/>
        <v>8.3986090555776105E-2</v>
      </c>
      <c r="J91" s="172">
        <f t="shared" si="45"/>
        <v>5.1301714752313554</v>
      </c>
      <c r="K91" s="171">
        <f>H91-G91</f>
        <v>6980</v>
      </c>
      <c r="L91" s="171">
        <f t="shared" si="47"/>
        <v>75393</v>
      </c>
      <c r="M91" s="172">
        <f t="shared" si="44"/>
        <v>3.3783054060986417E-2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11802</v>
      </c>
      <c r="E93" s="178">
        <v>24671</v>
      </c>
      <c r="F93" s="178">
        <v>30683</v>
      </c>
      <c r="G93" s="178">
        <v>29198</v>
      </c>
      <c r="H93" s="178">
        <v>28272</v>
      </c>
      <c r="I93" s="179">
        <f>IFERROR(H93/G93-1,"-")</f>
        <v>-3.1714500993218708E-2</v>
      </c>
      <c r="J93" s="179">
        <f>IFERROR(H93/D93-1,"-")</f>
        <v>1.3955261820030502</v>
      </c>
      <c r="K93" s="178">
        <f>H93-G93</f>
        <v>-926</v>
      </c>
      <c r="L93" s="178">
        <f>H93-D93</f>
        <v>16470</v>
      </c>
      <c r="M93" s="179">
        <f t="shared" ref="M93:M105" si="52">H93/H$9</f>
        <v>1.0601899281956822E-2</v>
      </c>
    </row>
    <row r="94" spans="2:13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3">
        <f t="shared" ref="J94:J105" si="53">IFERROR(H94/D94-1,"-")</f>
        <v>1.2437314640064709</v>
      </c>
      <c r="K94" s="162">
        <f t="shared" ref="K94:K104" si="54">H94-G94</f>
        <v>-252</v>
      </c>
      <c r="L94" s="162">
        <f t="shared" ref="L94:L105" si="55">H94-D94</f>
        <v>9226</v>
      </c>
      <c r="M94" s="163">
        <f t="shared" si="52"/>
        <v>6.24144070631329E-3</v>
      </c>
    </row>
    <row r="95" spans="2:13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7">
        <f t="shared" si="53"/>
        <v>0.26828121326122734</v>
      </c>
      <c r="K95" s="166">
        <f t="shared" si="54"/>
        <v>730</v>
      </c>
      <c r="L95" s="166">
        <f t="shared" si="55"/>
        <v>1141</v>
      </c>
      <c r="M95" s="167">
        <f t="shared" si="52"/>
        <v>2.0227307840575515E-3</v>
      </c>
    </row>
    <row r="96" spans="2:13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7">
        <f t="shared" si="53"/>
        <v>2.5545023696682465</v>
      </c>
      <c r="K96" s="166">
        <f t="shared" si="54"/>
        <v>-982</v>
      </c>
      <c r="L96" s="166">
        <f t="shared" si="55"/>
        <v>8085</v>
      </c>
      <c r="M96" s="167">
        <f t="shared" si="52"/>
        <v>4.218709922255739E-3</v>
      </c>
    </row>
    <row r="97" spans="2:13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3">
        <f t="shared" si="53"/>
        <v>1.6523722627737225</v>
      </c>
      <c r="K97" s="162">
        <f t="shared" si="54"/>
        <v>-674</v>
      </c>
      <c r="L97" s="162">
        <f t="shared" si="55"/>
        <v>7244</v>
      </c>
      <c r="M97" s="163">
        <f t="shared" si="52"/>
        <v>4.3604585756435313E-3</v>
      </c>
    </row>
    <row r="98" spans="2:13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56">IFERROR(H98/G98-1,"-")</f>
        <v>-0.1588075880758808</v>
      </c>
      <c r="J98" s="167">
        <f t="shared" si="53"/>
        <v>9.703448275862069</v>
      </c>
      <c r="K98" s="166">
        <f t="shared" si="54"/>
        <v>-293</v>
      </c>
      <c r="L98" s="166">
        <f t="shared" si="55"/>
        <v>1407</v>
      </c>
      <c r="M98" s="167">
        <f t="shared" si="52"/>
        <v>5.8199447105252496E-4</v>
      </c>
    </row>
    <row r="99" spans="2:13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56"/>
        <v>-0.12695861791884289</v>
      </c>
      <c r="J99" s="167">
        <f t="shared" si="53"/>
        <v>2.2974203338391503</v>
      </c>
      <c r="K99" s="166">
        <f t="shared" si="54"/>
        <v>-316</v>
      </c>
      <c r="L99" s="166">
        <f t="shared" si="55"/>
        <v>1514</v>
      </c>
      <c r="M99" s="167">
        <f t="shared" si="52"/>
        <v>8.1486725876104172E-4</v>
      </c>
    </row>
    <row r="100" spans="2:13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56"/>
        <v>-2.4975984630163262E-2</v>
      </c>
      <c r="J100" s="167">
        <f t="shared" si="53"/>
        <v>9.6112311015118745E-2</v>
      </c>
      <c r="K100" s="166">
        <f t="shared" si="54"/>
        <v>-52</v>
      </c>
      <c r="L100" s="166">
        <f t="shared" si="55"/>
        <v>178</v>
      </c>
      <c r="M100" s="167">
        <f t="shared" si="52"/>
        <v>7.612427681937022E-4</v>
      </c>
    </row>
    <row r="101" spans="2:13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56"/>
        <v>-3.6789297658862852E-2</v>
      </c>
      <c r="J101" s="167">
        <f t="shared" si="53"/>
        <v>5.8571428571428568</v>
      </c>
      <c r="K101" s="166">
        <f t="shared" si="54"/>
        <v>-22</v>
      </c>
      <c r="L101" s="166">
        <f t="shared" si="55"/>
        <v>492</v>
      </c>
      <c r="M101" s="167">
        <f t="shared" si="52"/>
        <v>2.1599794801949383E-4</v>
      </c>
    </row>
    <row r="102" spans="2:13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56"/>
        <v>-5.8365758754863828E-2</v>
      </c>
      <c r="J102" s="167">
        <f t="shared" si="53"/>
        <v>2.1428571428571428</v>
      </c>
      <c r="K102" s="166">
        <f t="shared" si="54"/>
        <v>-30</v>
      </c>
      <c r="L102" s="166">
        <f t="shared" si="55"/>
        <v>330</v>
      </c>
      <c r="M102" s="167">
        <f t="shared" si="52"/>
        <v>1.8149827576638021E-4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56"/>
        <v>-0.15231788079470199</v>
      </c>
      <c r="J103" s="167">
        <f t="shared" si="53"/>
        <v>6.5294117647058822</v>
      </c>
      <c r="K103" s="166">
        <f t="shared" si="54"/>
        <v>-23</v>
      </c>
      <c r="L103" s="166">
        <f t="shared" si="55"/>
        <v>111</v>
      </c>
      <c r="M103" s="167">
        <f t="shared" si="52"/>
        <v>4.7999544004331957E-5</v>
      </c>
    </row>
    <row r="104" spans="2:13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56"/>
        <v>-0.46037735849056605</v>
      </c>
      <c r="J104" s="167">
        <f t="shared" si="53"/>
        <v>2.4047619047619047</v>
      </c>
      <c r="K104" s="166">
        <f t="shared" si="54"/>
        <v>-122</v>
      </c>
      <c r="L104" s="166">
        <f t="shared" si="55"/>
        <v>101</v>
      </c>
      <c r="M104" s="167">
        <f t="shared" si="52"/>
        <v>5.3624490567339613E-5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1431</v>
      </c>
      <c r="E105" s="171">
        <f t="shared" si="58"/>
        <v>3033</v>
      </c>
      <c r="F105" s="171">
        <f t="shared" ref="F105:H105" si="59">F97-SUM(F98:F104)</f>
        <v>3995</v>
      </c>
      <c r="G105" s="171">
        <f t="shared" si="59"/>
        <v>4358</v>
      </c>
      <c r="H105" s="171">
        <f t="shared" si="59"/>
        <v>4542</v>
      </c>
      <c r="I105" s="182">
        <f t="shared" si="56"/>
        <v>4.222120238641569E-2</v>
      </c>
      <c r="J105" s="172">
        <f t="shared" si="53"/>
        <v>2.1740041928721174</v>
      </c>
      <c r="K105" s="171">
        <f>H105-G105</f>
        <v>184</v>
      </c>
      <c r="L105" s="171">
        <f t="shared" si="55"/>
        <v>3111</v>
      </c>
      <c r="M105" s="172">
        <f t="shared" si="52"/>
        <v>1.7032338192787169E-3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32678</v>
      </c>
      <c r="E107" s="178">
        <v>92080</v>
      </c>
      <c r="F107" s="178">
        <v>126756</v>
      </c>
      <c r="G107" s="178">
        <v>118276</v>
      </c>
      <c r="H107" s="178">
        <v>128577</v>
      </c>
      <c r="I107" s="179">
        <f>IFERROR(H107/G107-1,"-")</f>
        <v>8.7092901349386187E-2</v>
      </c>
      <c r="J107" s="179">
        <f>IFERROR(H107/D107-1,"-")</f>
        <v>2.9346655242058879</v>
      </c>
      <c r="K107" s="178">
        <f>H107-G107</f>
        <v>10301</v>
      </c>
      <c r="L107" s="178">
        <f>H107-D107</f>
        <v>95899</v>
      </c>
      <c r="M107" s="179">
        <f t="shared" ref="M107:M119" si="60">H107/H$9</f>
        <v>4.8215916948788989E-2</v>
      </c>
    </row>
    <row r="108" spans="2:13" x14ac:dyDescent="0.25">
      <c r="B108" s="161" t="s">
        <v>99</v>
      </c>
      <c r="C108" s="162">
        <v>7208</v>
      </c>
      <c r="D108" s="162">
        <v>19665</v>
      </c>
      <c r="E108" s="162">
        <v>19181</v>
      </c>
      <c r="F108" s="162">
        <v>24592</v>
      </c>
      <c r="G108" s="162">
        <v>22839</v>
      </c>
      <c r="H108" s="162">
        <v>25193</v>
      </c>
      <c r="I108" s="180">
        <f>IFERROR(H108/G108-1,"-")</f>
        <v>0.1030693112658172</v>
      </c>
      <c r="J108" s="163">
        <f t="shared" ref="J108:J119" si="61">IFERROR(H108/D108-1,"-")</f>
        <v>0.28110856852275612</v>
      </c>
      <c r="K108" s="162">
        <f t="shared" ref="K108:K118" si="62">H108-G108</f>
        <v>2354</v>
      </c>
      <c r="L108" s="162">
        <f t="shared" ref="L108:L119" si="63">H108-D108</f>
        <v>5528</v>
      </c>
      <c r="M108" s="163">
        <f t="shared" si="60"/>
        <v>9.4472852507901176E-3</v>
      </c>
    </row>
    <row r="109" spans="2:13" x14ac:dyDescent="0.25">
      <c r="B109" s="165" t="s">
        <v>105</v>
      </c>
      <c r="C109" s="166">
        <v>1451</v>
      </c>
      <c r="D109" s="166">
        <v>14560</v>
      </c>
      <c r="E109" s="166">
        <v>7536</v>
      </c>
      <c r="F109" s="166">
        <v>9982</v>
      </c>
      <c r="G109" s="166">
        <v>6776</v>
      </c>
      <c r="H109" s="166">
        <v>8640</v>
      </c>
      <c r="I109" s="181">
        <f>IFERROR(H109/G109-1,"-")</f>
        <v>0.27508854781582048</v>
      </c>
      <c r="J109" s="167">
        <f t="shared" si="61"/>
        <v>-0.40659340659340659</v>
      </c>
      <c r="K109" s="166">
        <f t="shared" si="62"/>
        <v>1864</v>
      </c>
      <c r="L109" s="166">
        <f t="shared" si="63"/>
        <v>-5920</v>
      </c>
      <c r="M109" s="167">
        <f t="shared" si="60"/>
        <v>3.2399692202924072E-3</v>
      </c>
    </row>
    <row r="110" spans="2:13" x14ac:dyDescent="0.25">
      <c r="B110" s="165" t="s">
        <v>102</v>
      </c>
      <c r="C110" s="166">
        <v>5757</v>
      </c>
      <c r="D110" s="166">
        <v>5105</v>
      </c>
      <c r="E110" s="166">
        <v>11645</v>
      </c>
      <c r="F110" s="166">
        <v>14610</v>
      </c>
      <c r="G110" s="166">
        <v>16063</v>
      </c>
      <c r="H110" s="166">
        <v>16553</v>
      </c>
      <c r="I110" s="181">
        <f>IFERROR(H110/G110-1,"-")</f>
        <v>3.0504887007408277E-2</v>
      </c>
      <c r="J110" s="167">
        <f t="shared" si="61"/>
        <v>2.2425073457394711</v>
      </c>
      <c r="K110" s="166">
        <f t="shared" si="62"/>
        <v>490</v>
      </c>
      <c r="L110" s="166">
        <f t="shared" si="63"/>
        <v>11448</v>
      </c>
      <c r="M110" s="167">
        <f t="shared" si="60"/>
        <v>6.2073160304977103E-3</v>
      </c>
    </row>
    <row r="111" spans="2:13" x14ac:dyDescent="0.25">
      <c r="B111" s="161" t="s">
        <v>109</v>
      </c>
      <c r="C111" s="162">
        <v>28801</v>
      </c>
      <c r="D111" s="162">
        <v>13013</v>
      </c>
      <c r="E111" s="162">
        <v>72899</v>
      </c>
      <c r="F111" s="162">
        <v>102164</v>
      </c>
      <c r="G111" s="162">
        <v>95437</v>
      </c>
      <c r="H111" s="162">
        <v>103384</v>
      </c>
      <c r="I111" s="180">
        <f>IFERROR(H111/G111-1,"-")</f>
        <v>8.3269591458239534E-2</v>
      </c>
      <c r="J111" s="163">
        <f t="shared" si="61"/>
        <v>6.9446707139014832</v>
      </c>
      <c r="K111" s="162">
        <f t="shared" si="62"/>
        <v>7947</v>
      </c>
      <c r="L111" s="162">
        <f t="shared" si="63"/>
        <v>90371</v>
      </c>
      <c r="M111" s="163">
        <f t="shared" si="60"/>
        <v>3.8768631697998872E-2</v>
      </c>
    </row>
    <row r="112" spans="2:13" x14ac:dyDescent="0.25">
      <c r="B112" s="165" t="s">
        <v>112</v>
      </c>
      <c r="C112" s="166">
        <v>15739</v>
      </c>
      <c r="D112" s="166">
        <v>1478</v>
      </c>
      <c r="E112" s="166">
        <v>41971</v>
      </c>
      <c r="F112" s="166">
        <v>65849</v>
      </c>
      <c r="G112" s="166">
        <v>57884</v>
      </c>
      <c r="H112" s="166">
        <v>60238</v>
      </c>
      <c r="I112" s="181">
        <f t="shared" ref="I112:I119" si="64">IFERROR(H112/G112-1,"-")</f>
        <v>4.06675419805127E-2</v>
      </c>
      <c r="J112" s="167">
        <f t="shared" si="61"/>
        <v>39.756427604871448</v>
      </c>
      <c r="K112" s="166">
        <f t="shared" si="62"/>
        <v>2354</v>
      </c>
      <c r="L112" s="166">
        <f t="shared" si="63"/>
        <v>58760</v>
      </c>
      <c r="M112" s="167">
        <f t="shared" si="60"/>
        <v>2.2589035404163661E-2</v>
      </c>
    </row>
    <row r="113" spans="2:13" x14ac:dyDescent="0.25">
      <c r="B113" s="165" t="s">
        <v>115</v>
      </c>
      <c r="C113" s="166">
        <v>1827</v>
      </c>
      <c r="D113" s="166">
        <v>3751</v>
      </c>
      <c r="E113" s="166">
        <v>3633</v>
      </c>
      <c r="F113" s="166">
        <v>4995</v>
      </c>
      <c r="G113" s="166">
        <v>4429</v>
      </c>
      <c r="H113" s="166">
        <v>5263</v>
      </c>
      <c r="I113" s="181">
        <f t="shared" si="64"/>
        <v>0.18830435764280873</v>
      </c>
      <c r="J113" s="167">
        <f t="shared" si="61"/>
        <v>0.4030925086643562</v>
      </c>
      <c r="K113" s="166">
        <f t="shared" si="62"/>
        <v>834</v>
      </c>
      <c r="L113" s="166">
        <f t="shared" si="63"/>
        <v>1512</v>
      </c>
      <c r="M113" s="167">
        <f t="shared" si="60"/>
        <v>1.9736062507406181E-3</v>
      </c>
    </row>
    <row r="114" spans="2:13" x14ac:dyDescent="0.25">
      <c r="B114" s="165" t="s">
        <v>118</v>
      </c>
      <c r="C114" s="166">
        <v>1518</v>
      </c>
      <c r="D114" s="166">
        <v>2692</v>
      </c>
      <c r="E114" s="166">
        <v>4513</v>
      </c>
      <c r="F114" s="166">
        <v>8423</v>
      </c>
      <c r="G114" s="166">
        <v>6264</v>
      </c>
      <c r="H114" s="166">
        <v>7976</v>
      </c>
      <c r="I114" s="181">
        <f t="shared" si="64"/>
        <v>0.27330779054916987</v>
      </c>
      <c r="J114" s="167">
        <f t="shared" si="61"/>
        <v>1.9628528974739972</v>
      </c>
      <c r="K114" s="166">
        <f t="shared" si="62"/>
        <v>1712</v>
      </c>
      <c r="L114" s="166">
        <f t="shared" si="63"/>
        <v>5284</v>
      </c>
      <c r="M114" s="167">
        <f t="shared" si="60"/>
        <v>2.990971585769935E-3</v>
      </c>
    </row>
    <row r="115" spans="2:13" x14ac:dyDescent="0.25">
      <c r="B115" s="165" t="s">
        <v>125</v>
      </c>
      <c r="C115" s="166">
        <v>586</v>
      </c>
      <c r="D115" s="166">
        <v>755</v>
      </c>
      <c r="E115" s="166">
        <v>3676</v>
      </c>
      <c r="F115" s="166">
        <v>3101</v>
      </c>
      <c r="G115" s="166">
        <v>3519</v>
      </c>
      <c r="H115" s="166">
        <v>3554</v>
      </c>
      <c r="I115" s="181">
        <f t="shared" si="64"/>
        <v>9.9460073884627409E-3</v>
      </c>
      <c r="J115" s="167">
        <f t="shared" si="61"/>
        <v>3.7072847682119203</v>
      </c>
      <c r="K115" s="166">
        <f t="shared" si="62"/>
        <v>35</v>
      </c>
      <c r="L115" s="166">
        <f t="shared" si="63"/>
        <v>2799</v>
      </c>
      <c r="M115" s="167">
        <f t="shared" si="60"/>
        <v>1.3327373389952796E-3</v>
      </c>
    </row>
    <row r="116" spans="2:13" x14ac:dyDescent="0.25">
      <c r="B116" s="165" t="s">
        <v>121</v>
      </c>
      <c r="C116" s="166">
        <v>875</v>
      </c>
      <c r="D116" s="166">
        <v>995</v>
      </c>
      <c r="E116" s="166">
        <v>2405</v>
      </c>
      <c r="F116" s="166">
        <v>2335</v>
      </c>
      <c r="G116" s="166">
        <v>2642</v>
      </c>
      <c r="H116" s="166">
        <v>2479</v>
      </c>
      <c r="I116" s="181">
        <f t="shared" si="64"/>
        <v>-6.1695685087055252E-2</v>
      </c>
      <c r="J116" s="167">
        <f t="shared" si="61"/>
        <v>1.4914572864321607</v>
      </c>
      <c r="K116" s="166">
        <f t="shared" si="62"/>
        <v>-163</v>
      </c>
      <c r="L116" s="166">
        <f t="shared" si="63"/>
        <v>1484</v>
      </c>
      <c r="M116" s="167">
        <f t="shared" si="60"/>
        <v>9.2961616864639782E-4</v>
      </c>
    </row>
    <row r="117" spans="2:13" x14ac:dyDescent="0.25">
      <c r="B117" s="165" t="s">
        <v>130</v>
      </c>
      <c r="C117" s="166">
        <v>386</v>
      </c>
      <c r="D117" s="166">
        <v>14</v>
      </c>
      <c r="E117" s="166">
        <v>471</v>
      </c>
      <c r="F117" s="166">
        <v>700</v>
      </c>
      <c r="G117" s="166">
        <v>878</v>
      </c>
      <c r="H117" s="166">
        <v>838</v>
      </c>
      <c r="I117" s="181">
        <f t="shared" si="64"/>
        <v>-4.5558086560364419E-2</v>
      </c>
      <c r="J117" s="167">
        <f t="shared" si="61"/>
        <v>58.857142857142854</v>
      </c>
      <c r="K117" s="166">
        <f t="shared" si="62"/>
        <v>-40</v>
      </c>
      <c r="L117" s="166">
        <f t="shared" si="63"/>
        <v>824</v>
      </c>
      <c r="M117" s="167">
        <f t="shared" si="60"/>
        <v>3.142470146533608E-4</v>
      </c>
    </row>
    <row r="118" spans="2:13" x14ac:dyDescent="0.25">
      <c r="B118" s="165" t="s">
        <v>133</v>
      </c>
      <c r="C118" s="166">
        <v>909</v>
      </c>
      <c r="D118" s="166">
        <v>20</v>
      </c>
      <c r="E118" s="166">
        <v>701</v>
      </c>
      <c r="F118" s="166">
        <v>437</v>
      </c>
      <c r="G118" s="166">
        <v>1078</v>
      </c>
      <c r="H118" s="166">
        <v>719</v>
      </c>
      <c r="I118" s="181">
        <f t="shared" si="64"/>
        <v>-0.33302411873840443</v>
      </c>
      <c r="J118" s="167">
        <f t="shared" si="61"/>
        <v>34.950000000000003</v>
      </c>
      <c r="K118" s="166">
        <f t="shared" si="62"/>
        <v>-359</v>
      </c>
      <c r="L118" s="166">
        <f t="shared" si="63"/>
        <v>699</v>
      </c>
      <c r="M118" s="167">
        <f t="shared" si="60"/>
        <v>2.6962243858683342E-4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3308</v>
      </c>
      <c r="E119" s="171">
        <f t="shared" si="66"/>
        <v>15529</v>
      </c>
      <c r="F119" s="171">
        <f t="shared" ref="F119:H119" si="67">F111-SUM(F112:F118)</f>
        <v>16324</v>
      </c>
      <c r="G119" s="171">
        <f t="shared" si="67"/>
        <v>18743</v>
      </c>
      <c r="H119" s="171">
        <f t="shared" si="67"/>
        <v>22317</v>
      </c>
      <c r="I119" s="182">
        <f t="shared" si="64"/>
        <v>0.19068452222162935</v>
      </c>
      <c r="J119" s="172">
        <f t="shared" si="61"/>
        <v>5.7463724304715837</v>
      </c>
      <c r="K119" s="171">
        <f>H119-G119</f>
        <v>3574</v>
      </c>
      <c r="L119" s="171">
        <f t="shared" si="63"/>
        <v>19009</v>
      </c>
      <c r="M119" s="172">
        <f t="shared" si="60"/>
        <v>8.3687954964427845E-3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58803</v>
      </c>
      <c r="E121" s="178">
        <v>104421</v>
      </c>
      <c r="F121" s="178">
        <v>126576</v>
      </c>
      <c r="G121" s="178">
        <v>125410</v>
      </c>
      <c r="H121" s="178">
        <v>140761</v>
      </c>
      <c r="I121" s="179">
        <f>IFERROR(H121/G121-1,"-")</f>
        <v>0.12240650665816122</v>
      </c>
      <c r="J121" s="179">
        <f>IFERROR(H121/D121-1,"-")</f>
        <v>1.3937724265768754</v>
      </c>
      <c r="K121" s="178">
        <f>H121-G121</f>
        <v>15351</v>
      </c>
      <c r="L121" s="178">
        <f>H121-D121</f>
        <v>81958</v>
      </c>
      <c r="M121" s="179">
        <f t="shared" ref="M121:M133" si="68">H121/H$9</f>
        <v>5.2784873543701337E-2</v>
      </c>
    </row>
    <row r="122" spans="2:13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3">
        <f t="shared" ref="J122:J133" si="69">IFERROR(H122/D122-1,"-")</f>
        <v>1.269493454752419</v>
      </c>
      <c r="K122" s="162">
        <f t="shared" ref="K122:K132" si="70">H122-G122</f>
        <v>11788</v>
      </c>
      <c r="L122" s="162">
        <f t="shared" ref="L122:L133" si="71">H122-D122</f>
        <v>49071</v>
      </c>
      <c r="M122" s="163">
        <f t="shared" si="68"/>
        <v>3.2896562482656412E-2</v>
      </c>
    </row>
    <row r="123" spans="2:13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7">
        <f t="shared" si="69"/>
        <v>1.11130818273333</v>
      </c>
      <c r="K123" s="166">
        <f t="shared" si="70"/>
        <v>9935</v>
      </c>
      <c r="L123" s="166">
        <f t="shared" si="71"/>
        <v>23183</v>
      </c>
      <c r="M123" s="167">
        <f t="shared" si="68"/>
        <v>1.65163430947406E-2</v>
      </c>
    </row>
    <row r="124" spans="2:13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7">
        <f t="shared" si="69"/>
        <v>1.4549541954701288</v>
      </c>
      <c r="K124" s="166">
        <f t="shared" si="70"/>
        <v>1853</v>
      </c>
      <c r="L124" s="166">
        <f t="shared" si="71"/>
        <v>25888</v>
      </c>
      <c r="M124" s="167">
        <f t="shared" si="68"/>
        <v>1.6380219387915815E-2</v>
      </c>
    </row>
    <row r="125" spans="2:13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3">
        <f t="shared" si="69"/>
        <v>1.6321901831356396</v>
      </c>
      <c r="K125" s="162">
        <f t="shared" si="70"/>
        <v>3563</v>
      </c>
      <c r="L125" s="162">
        <f t="shared" si="71"/>
        <v>32887</v>
      </c>
      <c r="M125" s="163">
        <f t="shared" si="68"/>
        <v>1.9888311061044921E-2</v>
      </c>
    </row>
    <row r="126" spans="2:13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72">IFERROR(H126/G126-1,"-")</f>
        <v>-8.761179198410074E-2</v>
      </c>
      <c r="J126" s="167">
        <f t="shared" si="69"/>
        <v>7.9577235772357717</v>
      </c>
      <c r="K126" s="166">
        <f t="shared" si="70"/>
        <v>-529</v>
      </c>
      <c r="L126" s="166">
        <f t="shared" si="71"/>
        <v>4894</v>
      </c>
      <c r="M126" s="167">
        <f t="shared" si="68"/>
        <v>2.0658553743739434E-3</v>
      </c>
    </row>
    <row r="127" spans="2:13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72"/>
        <v>0.11873866331798522</v>
      </c>
      <c r="J127" s="167">
        <f t="shared" si="69"/>
        <v>2.7767310409797457</v>
      </c>
      <c r="K127" s="166">
        <f t="shared" si="70"/>
        <v>851</v>
      </c>
      <c r="L127" s="166">
        <f t="shared" si="71"/>
        <v>5895</v>
      </c>
      <c r="M127" s="167">
        <f t="shared" si="68"/>
        <v>3.0067214361463564E-3</v>
      </c>
    </row>
    <row r="128" spans="2:13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72"/>
        <v>3.1114327062228719E-2</v>
      </c>
      <c r="J128" s="167">
        <f t="shared" si="69"/>
        <v>0.47515527950310554</v>
      </c>
      <c r="K128" s="166">
        <f t="shared" si="70"/>
        <v>129</v>
      </c>
      <c r="L128" s="166">
        <f t="shared" si="71"/>
        <v>1377</v>
      </c>
      <c r="M128" s="167">
        <f t="shared" si="68"/>
        <v>1.6031097704571806E-3</v>
      </c>
    </row>
    <row r="129" spans="2:13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72"/>
        <v>3.9231385108086547E-2</v>
      </c>
      <c r="J129" s="167">
        <f t="shared" si="69"/>
        <v>3.1736334405144691</v>
      </c>
      <c r="K129" s="166">
        <f t="shared" si="70"/>
        <v>49</v>
      </c>
      <c r="L129" s="166">
        <f t="shared" si="71"/>
        <v>987</v>
      </c>
      <c r="M129" s="167">
        <f t="shared" si="68"/>
        <v>4.8674537591892876E-4</v>
      </c>
    </row>
    <row r="130" spans="2:13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72"/>
        <v>0.11253701875616984</v>
      </c>
      <c r="J130" s="167">
        <f t="shared" si="69"/>
        <v>2.6950819672131145</v>
      </c>
      <c r="K130" s="166">
        <f t="shared" si="70"/>
        <v>114</v>
      </c>
      <c r="L130" s="166">
        <f t="shared" si="71"/>
        <v>822</v>
      </c>
      <c r="M130" s="167">
        <f t="shared" si="68"/>
        <v>4.2262098510064154E-4</v>
      </c>
    </row>
    <row r="131" spans="2:13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72"/>
        <v>-0.22027972027972031</v>
      </c>
      <c r="J131" s="167">
        <f t="shared" si="69"/>
        <v>18.676470588235293</v>
      </c>
      <c r="K131" s="166">
        <f t="shared" si="70"/>
        <v>-189</v>
      </c>
      <c r="L131" s="166">
        <f t="shared" si="71"/>
        <v>635</v>
      </c>
      <c r="M131" s="167">
        <f t="shared" si="68"/>
        <v>2.5087261671014125E-4</v>
      </c>
    </row>
    <row r="132" spans="2:13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72"/>
        <v>3.4901365705614529E-2</v>
      </c>
      <c r="J132" s="167">
        <f t="shared" si="69"/>
        <v>8.6737588652482263</v>
      </c>
      <c r="K132" s="166">
        <f t="shared" si="70"/>
        <v>46</v>
      </c>
      <c r="L132" s="166">
        <f t="shared" si="71"/>
        <v>1223</v>
      </c>
      <c r="M132" s="167">
        <f t="shared" si="68"/>
        <v>5.1149514079616243E-4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13722</v>
      </c>
      <c r="E133" s="171">
        <f t="shared" si="74"/>
        <v>25036</v>
      </c>
      <c r="F133" s="171">
        <f t="shared" ref="F133:H133" si="75">F125-SUM(F126:F132)</f>
        <v>27616</v>
      </c>
      <c r="G133" s="171">
        <f t="shared" si="75"/>
        <v>27684</v>
      </c>
      <c r="H133" s="171">
        <f t="shared" si="75"/>
        <v>30776</v>
      </c>
      <c r="I133" s="182">
        <f t="shared" si="72"/>
        <v>0.11168906227423792</v>
      </c>
      <c r="J133" s="172">
        <f t="shared" si="69"/>
        <v>1.2428217461011513</v>
      </c>
      <c r="K133" s="171">
        <f>H133-G133</f>
        <v>3092</v>
      </c>
      <c r="L133" s="171">
        <f t="shared" si="71"/>
        <v>17054</v>
      </c>
      <c r="M133" s="172">
        <f t="shared" si="68"/>
        <v>1.1540890361541566E-2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33859</v>
      </c>
      <c r="E135" s="178">
        <v>122526</v>
      </c>
      <c r="F135" s="178">
        <v>133361</v>
      </c>
      <c r="G135" s="178">
        <v>142422</v>
      </c>
      <c r="H135" s="178">
        <v>136065</v>
      </c>
      <c r="I135" s="179">
        <f>IFERROR(H135/G135-1,"-")</f>
        <v>-4.4634958082318765E-2</v>
      </c>
      <c r="J135" s="179">
        <f>IFERROR(H135/D135-1,"-")</f>
        <v>3.0185770400779708</v>
      </c>
      <c r="K135" s="178">
        <f>H135-G135</f>
        <v>-6357</v>
      </c>
      <c r="L135" s="178">
        <f>H135-D135</f>
        <v>102206</v>
      </c>
      <c r="M135" s="179">
        <f t="shared" ref="M135:M147" si="76">H135/H$9</f>
        <v>5.1023890273042403E-2</v>
      </c>
    </row>
    <row r="136" spans="2:13" x14ac:dyDescent="0.25">
      <c r="B136" s="161" t="s">
        <v>99</v>
      </c>
      <c r="C136" s="162">
        <v>2629</v>
      </c>
      <c r="D136" s="162">
        <v>19690</v>
      </c>
      <c r="E136" s="162">
        <v>11499</v>
      </c>
      <c r="F136" s="162">
        <v>14533</v>
      </c>
      <c r="G136" s="162">
        <v>11038</v>
      </c>
      <c r="H136" s="162">
        <v>9469</v>
      </c>
      <c r="I136" s="180">
        <f>IFERROR(H136/G136-1,"-")</f>
        <v>-0.14214531618046744</v>
      </c>
      <c r="J136" s="163">
        <f t="shared" ref="J136:J147" si="77">IFERROR(H136/D136-1,"-")</f>
        <v>-0.51909598781107169</v>
      </c>
      <c r="K136" s="162">
        <f t="shared" ref="K136:K146" si="78">H136-G136</f>
        <v>-1569</v>
      </c>
      <c r="L136" s="162">
        <f t="shared" ref="L136:L147" si="79">H136-D136</f>
        <v>-10221</v>
      </c>
      <c r="M136" s="163">
        <f t="shared" si="76"/>
        <v>3.5508412670079634E-3</v>
      </c>
    </row>
    <row r="137" spans="2:13" x14ac:dyDescent="0.25">
      <c r="B137" s="165" t="s">
        <v>105</v>
      </c>
      <c r="C137" s="166">
        <v>1763</v>
      </c>
      <c r="D137" s="166">
        <v>16632</v>
      </c>
      <c r="E137" s="166">
        <v>7875</v>
      </c>
      <c r="F137" s="166">
        <v>9587</v>
      </c>
      <c r="G137" s="166">
        <v>7128</v>
      </c>
      <c r="H137" s="166">
        <v>4681</v>
      </c>
      <c r="I137" s="181">
        <f>IFERROR(H137/G137-1,"-")</f>
        <v>-0.34329405162738491</v>
      </c>
      <c r="J137" s="167">
        <f t="shared" si="77"/>
        <v>-0.71855459355459361</v>
      </c>
      <c r="K137" s="166">
        <f t="shared" si="78"/>
        <v>-2447</v>
      </c>
      <c r="L137" s="166">
        <f t="shared" si="79"/>
        <v>-11951</v>
      </c>
      <c r="M137" s="167">
        <f t="shared" si="76"/>
        <v>1.7553583240959212E-3</v>
      </c>
    </row>
    <row r="138" spans="2:13" x14ac:dyDescent="0.25">
      <c r="B138" s="165" t="s">
        <v>102</v>
      </c>
      <c r="C138" s="166">
        <v>866</v>
      </c>
      <c r="D138" s="166">
        <v>3058</v>
      </c>
      <c r="E138" s="166">
        <v>3624</v>
      </c>
      <c r="F138" s="166">
        <v>4946</v>
      </c>
      <c r="G138" s="166">
        <v>3910</v>
      </c>
      <c r="H138" s="166">
        <v>4788</v>
      </c>
      <c r="I138" s="181">
        <f>IFERROR(H138/G138-1,"-")</f>
        <v>0.2245524296675192</v>
      </c>
      <c r="J138" s="167">
        <f t="shared" si="77"/>
        <v>0.56572923479398307</v>
      </c>
      <c r="K138" s="166">
        <f t="shared" si="78"/>
        <v>878</v>
      </c>
      <c r="L138" s="166">
        <f t="shared" si="79"/>
        <v>1730</v>
      </c>
      <c r="M138" s="167">
        <f t="shared" si="76"/>
        <v>1.7954829429120424E-3</v>
      </c>
    </row>
    <row r="139" spans="2:13" x14ac:dyDescent="0.25">
      <c r="B139" s="161" t="s">
        <v>109</v>
      </c>
      <c r="C139" s="162">
        <v>49670</v>
      </c>
      <c r="D139" s="162">
        <v>14169</v>
      </c>
      <c r="E139" s="162">
        <v>111027</v>
      </c>
      <c r="F139" s="162">
        <v>118828</v>
      </c>
      <c r="G139" s="162">
        <v>131384</v>
      </c>
      <c r="H139" s="162">
        <v>126596</v>
      </c>
      <c r="I139" s="180">
        <f>IFERROR(H139/G139-1,"-")</f>
        <v>-3.6442793643061577E-2</v>
      </c>
      <c r="J139" s="163">
        <f t="shared" si="77"/>
        <v>7.9347166349071916</v>
      </c>
      <c r="K139" s="162">
        <f t="shared" si="78"/>
        <v>-4788</v>
      </c>
      <c r="L139" s="162">
        <f t="shared" si="79"/>
        <v>112427</v>
      </c>
      <c r="M139" s="163">
        <f t="shared" si="76"/>
        <v>4.747304900603444E-2</v>
      </c>
    </row>
    <row r="140" spans="2:13" x14ac:dyDescent="0.25">
      <c r="B140" s="165" t="s">
        <v>112</v>
      </c>
      <c r="C140" s="166">
        <v>21732</v>
      </c>
      <c r="D140" s="166">
        <v>458</v>
      </c>
      <c r="E140" s="166">
        <v>45437</v>
      </c>
      <c r="F140" s="166">
        <v>47873</v>
      </c>
      <c r="G140" s="166">
        <v>56943</v>
      </c>
      <c r="H140" s="166">
        <v>56898</v>
      </c>
      <c r="I140" s="181">
        <f t="shared" ref="I140:I147" si="80">IFERROR(H140/G140-1,"-")</f>
        <v>-7.9026394815873147E-4</v>
      </c>
      <c r="J140" s="167">
        <f t="shared" si="77"/>
        <v>123.23144104803494</v>
      </c>
      <c r="K140" s="166">
        <f t="shared" si="78"/>
        <v>-45</v>
      </c>
      <c r="L140" s="166">
        <f t="shared" si="79"/>
        <v>56440</v>
      </c>
      <c r="M140" s="167">
        <f t="shared" si="76"/>
        <v>2.1336547302800622E-2</v>
      </c>
    </row>
    <row r="141" spans="2:13" x14ac:dyDescent="0.25">
      <c r="B141" s="165" t="s">
        <v>115</v>
      </c>
      <c r="C141" s="166">
        <v>3339</v>
      </c>
      <c r="D141" s="166">
        <v>1509</v>
      </c>
      <c r="E141" s="166">
        <v>7643</v>
      </c>
      <c r="F141" s="166">
        <v>10249</v>
      </c>
      <c r="G141" s="166">
        <v>11723</v>
      </c>
      <c r="H141" s="166">
        <v>10416</v>
      </c>
      <c r="I141" s="181">
        <f t="shared" si="80"/>
        <v>-0.11149023287554383</v>
      </c>
      <c r="J141" s="167">
        <f t="shared" si="77"/>
        <v>5.9025844930417497</v>
      </c>
      <c r="K141" s="166">
        <f t="shared" si="78"/>
        <v>-1307</v>
      </c>
      <c r="L141" s="166">
        <f t="shared" si="79"/>
        <v>8907</v>
      </c>
      <c r="M141" s="167">
        <f t="shared" si="76"/>
        <v>3.9059628933525133E-3</v>
      </c>
    </row>
    <row r="142" spans="2:13" x14ac:dyDescent="0.25">
      <c r="B142" s="165" t="s">
        <v>118</v>
      </c>
      <c r="C142" s="166">
        <v>3563</v>
      </c>
      <c r="D142" s="166">
        <v>4457</v>
      </c>
      <c r="E142" s="166">
        <v>13855</v>
      </c>
      <c r="F142" s="166">
        <v>12921</v>
      </c>
      <c r="G142" s="166">
        <v>13344</v>
      </c>
      <c r="H142" s="166">
        <v>11494</v>
      </c>
      <c r="I142" s="181">
        <f t="shared" si="80"/>
        <v>-0.13863908872901676</v>
      </c>
      <c r="J142" s="167">
        <f t="shared" si="77"/>
        <v>1.578864707202154</v>
      </c>
      <c r="K142" s="166">
        <f t="shared" si="78"/>
        <v>-1850</v>
      </c>
      <c r="L142" s="166">
        <f t="shared" si="79"/>
        <v>7037</v>
      </c>
      <c r="M142" s="167">
        <f t="shared" si="76"/>
        <v>4.3102090530139966E-3</v>
      </c>
    </row>
    <row r="143" spans="2:13" x14ac:dyDescent="0.25">
      <c r="B143" s="165" t="s">
        <v>125</v>
      </c>
      <c r="C143" s="166">
        <v>765</v>
      </c>
      <c r="D143" s="166">
        <v>204</v>
      </c>
      <c r="E143" s="166">
        <v>4824</v>
      </c>
      <c r="F143" s="166">
        <v>4085</v>
      </c>
      <c r="G143" s="166">
        <v>3245</v>
      </c>
      <c r="H143" s="166">
        <v>3004</v>
      </c>
      <c r="I143" s="181">
        <f t="shared" si="80"/>
        <v>-7.4268104776579302E-2</v>
      </c>
      <c r="J143" s="167">
        <f t="shared" si="77"/>
        <v>13.725490196078431</v>
      </c>
      <c r="K143" s="166">
        <f t="shared" si="78"/>
        <v>-241</v>
      </c>
      <c r="L143" s="166">
        <f t="shared" si="79"/>
        <v>2800</v>
      </c>
      <c r="M143" s="167">
        <f t="shared" si="76"/>
        <v>1.1264892983516657E-3</v>
      </c>
    </row>
    <row r="144" spans="2:13" x14ac:dyDescent="0.25">
      <c r="B144" s="165" t="s">
        <v>121</v>
      </c>
      <c r="C144" s="166">
        <v>861</v>
      </c>
      <c r="D144" s="166">
        <v>452</v>
      </c>
      <c r="E144" s="166">
        <v>2179</v>
      </c>
      <c r="F144" s="166">
        <v>2364</v>
      </c>
      <c r="G144" s="166">
        <v>2961</v>
      </c>
      <c r="H144" s="166">
        <v>2142</v>
      </c>
      <c r="I144" s="181">
        <f t="shared" si="80"/>
        <v>-0.27659574468085102</v>
      </c>
      <c r="J144" s="167">
        <f t="shared" si="77"/>
        <v>3.7389380530973453</v>
      </c>
      <c r="K144" s="166">
        <f t="shared" si="78"/>
        <v>-819</v>
      </c>
      <c r="L144" s="166">
        <f t="shared" si="79"/>
        <v>1690</v>
      </c>
      <c r="M144" s="167">
        <f t="shared" si="76"/>
        <v>8.0324236919749258E-4</v>
      </c>
    </row>
    <row r="145" spans="2:13" x14ac:dyDescent="0.25">
      <c r="B145" s="165" t="s">
        <v>130</v>
      </c>
      <c r="C145" s="166">
        <v>1961</v>
      </c>
      <c r="D145" s="166">
        <v>36</v>
      </c>
      <c r="E145" s="166">
        <v>1790</v>
      </c>
      <c r="F145" s="166">
        <v>2240</v>
      </c>
      <c r="G145" s="166">
        <v>1984</v>
      </c>
      <c r="H145" s="166">
        <v>2248</v>
      </c>
      <c r="I145" s="181">
        <f t="shared" si="80"/>
        <v>0.13306451612903225</v>
      </c>
      <c r="J145" s="167">
        <f t="shared" si="77"/>
        <v>61.444444444444443</v>
      </c>
      <c r="K145" s="166">
        <f t="shared" si="78"/>
        <v>264</v>
      </c>
      <c r="L145" s="166">
        <f t="shared" si="79"/>
        <v>2212</v>
      </c>
      <c r="M145" s="167">
        <f t="shared" si="76"/>
        <v>8.4299199157608E-4</v>
      </c>
    </row>
    <row r="146" spans="2:13" x14ac:dyDescent="0.25">
      <c r="B146" s="165" t="s">
        <v>133</v>
      </c>
      <c r="C146" s="166">
        <v>3933</v>
      </c>
      <c r="D146" s="166">
        <v>41</v>
      </c>
      <c r="E146" s="166">
        <v>888</v>
      </c>
      <c r="F146" s="166">
        <v>1585</v>
      </c>
      <c r="G146" s="166">
        <v>1459</v>
      </c>
      <c r="H146" s="166">
        <v>1093</v>
      </c>
      <c r="I146" s="181">
        <f t="shared" si="80"/>
        <v>-0.25085675119945172</v>
      </c>
      <c r="J146" s="167">
        <f t="shared" si="77"/>
        <v>25.658536585365855</v>
      </c>
      <c r="K146" s="166">
        <f t="shared" si="78"/>
        <v>-366</v>
      </c>
      <c r="L146" s="166">
        <f t="shared" si="79"/>
        <v>1052</v>
      </c>
      <c r="M146" s="167">
        <f t="shared" si="76"/>
        <v>4.0987110622449087E-4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7012</v>
      </c>
      <c r="E147" s="171">
        <f t="shared" si="82"/>
        <v>34411</v>
      </c>
      <c r="F147" s="171">
        <f t="shared" ref="F147:H147" si="83">F139-SUM(F140:F146)</f>
        <v>37511</v>
      </c>
      <c r="G147" s="171">
        <f t="shared" si="83"/>
        <v>39725</v>
      </c>
      <c r="H147" s="171">
        <f t="shared" si="83"/>
        <v>39301</v>
      </c>
      <c r="I147" s="182">
        <f t="shared" si="80"/>
        <v>-1.0673379483952194E-2</v>
      </c>
      <c r="J147" s="172">
        <f t="shared" si="77"/>
        <v>4.6048203080433545</v>
      </c>
      <c r="K147" s="171">
        <f>H147-G147</f>
        <v>-424</v>
      </c>
      <c r="L147" s="171">
        <f t="shared" si="79"/>
        <v>32289</v>
      </c>
      <c r="M147" s="172">
        <f t="shared" si="76"/>
        <v>1.473773499151758E-2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22293</v>
      </c>
      <c r="E149" s="178">
        <v>52853</v>
      </c>
      <c r="F149" s="178">
        <v>59038</v>
      </c>
      <c r="G149" s="178">
        <v>61781</v>
      </c>
      <c r="H149" s="178">
        <v>59492</v>
      </c>
      <c r="I149" s="179">
        <f>IFERROR(H149/G149-1,"-")</f>
        <v>-3.7050225797575331E-2</v>
      </c>
      <c r="J149" s="179">
        <f>IFERROR(H149/D149-1,"-")</f>
        <v>1.6686403803884629</v>
      </c>
      <c r="K149" s="178">
        <f>H149-G149</f>
        <v>-2289</v>
      </c>
      <c r="L149" s="178">
        <f>H149-D149</f>
        <v>37199</v>
      </c>
      <c r="M149" s="179">
        <f t="shared" ref="M149:M161" si="84">H149/H$9</f>
        <v>2.2309288061763414E-2</v>
      </c>
    </row>
    <row r="150" spans="2:13" x14ac:dyDescent="0.25">
      <c r="B150" s="161" t="s">
        <v>99</v>
      </c>
      <c r="C150" s="162">
        <v>8081</v>
      </c>
      <c r="D150" s="162">
        <v>15529</v>
      </c>
      <c r="E150" s="162">
        <v>27902</v>
      </c>
      <c r="F150" s="162">
        <v>29120</v>
      </c>
      <c r="G150" s="162">
        <v>26478</v>
      </c>
      <c r="H150" s="162">
        <v>24222</v>
      </c>
      <c r="I150" s="180">
        <f>IFERROR(H150/G150-1,"-")</f>
        <v>-8.5202809879900254E-2</v>
      </c>
      <c r="J150" s="163">
        <f t="shared" ref="J150:J161" si="85">IFERROR(H150/D150-1,"-")</f>
        <v>0.55979135810419223</v>
      </c>
      <c r="K150" s="162">
        <f t="shared" ref="K150:K160" si="86">H150-G150</f>
        <v>-2256</v>
      </c>
      <c r="L150" s="162">
        <f t="shared" ref="L150:L161" si="87">H150-D150</f>
        <v>8693</v>
      </c>
      <c r="M150" s="163">
        <f t="shared" si="84"/>
        <v>9.0831637099447558E-3</v>
      </c>
    </row>
    <row r="151" spans="2:13" x14ac:dyDescent="0.25">
      <c r="B151" s="165" t="s">
        <v>105</v>
      </c>
      <c r="C151" s="166">
        <v>4041</v>
      </c>
      <c r="D151" s="166">
        <v>13585</v>
      </c>
      <c r="E151" s="166">
        <v>19346</v>
      </c>
      <c r="F151" s="166">
        <v>19932</v>
      </c>
      <c r="G151" s="166">
        <v>17598</v>
      </c>
      <c r="H151" s="166">
        <v>15211</v>
      </c>
      <c r="I151" s="181">
        <f>IFERROR(H151/G151-1,"-")</f>
        <v>-0.1356404136833731</v>
      </c>
      <c r="J151" s="167">
        <f t="shared" si="85"/>
        <v>0.11969083548030923</v>
      </c>
      <c r="K151" s="166">
        <f t="shared" si="86"/>
        <v>-2387</v>
      </c>
      <c r="L151" s="166">
        <f t="shared" si="87"/>
        <v>1626</v>
      </c>
      <c r="M151" s="167">
        <f t="shared" si="84"/>
        <v>5.7040708113272921E-3</v>
      </c>
    </row>
    <row r="152" spans="2:13" x14ac:dyDescent="0.25">
      <c r="B152" s="165" t="s">
        <v>102</v>
      </c>
      <c r="C152" s="166">
        <v>4040</v>
      </c>
      <c r="D152" s="166">
        <v>1944</v>
      </c>
      <c r="E152" s="166">
        <v>8556</v>
      </c>
      <c r="F152" s="166">
        <v>9188</v>
      </c>
      <c r="G152" s="166">
        <v>8880</v>
      </c>
      <c r="H152" s="166">
        <v>9011</v>
      </c>
      <c r="I152" s="181">
        <f>IFERROR(H152/G152-1,"-")</f>
        <v>1.4752252252252296E-2</v>
      </c>
      <c r="J152" s="167">
        <f t="shared" si="85"/>
        <v>3.6352880658436213</v>
      </c>
      <c r="K152" s="166">
        <f t="shared" si="86"/>
        <v>131</v>
      </c>
      <c r="L152" s="166">
        <f t="shared" si="87"/>
        <v>7067</v>
      </c>
      <c r="M152" s="167">
        <f t="shared" si="84"/>
        <v>3.3790928986174632E-3</v>
      </c>
    </row>
    <row r="153" spans="2:13" x14ac:dyDescent="0.25">
      <c r="B153" s="161" t="s">
        <v>109</v>
      </c>
      <c r="C153" s="162">
        <v>15488</v>
      </c>
      <c r="D153" s="162">
        <v>6764</v>
      </c>
      <c r="E153" s="162">
        <v>24951</v>
      </c>
      <c r="F153" s="162">
        <v>29918</v>
      </c>
      <c r="G153" s="162">
        <v>35303</v>
      </c>
      <c r="H153" s="162">
        <v>35270</v>
      </c>
      <c r="I153" s="180">
        <f>IFERROR(H153/G153-1,"-")</f>
        <v>-9.3476475087106436E-4</v>
      </c>
      <c r="J153" s="163">
        <f t="shared" si="85"/>
        <v>4.2143701951507984</v>
      </c>
      <c r="K153" s="162">
        <f t="shared" si="86"/>
        <v>-33</v>
      </c>
      <c r="L153" s="162">
        <f t="shared" si="87"/>
        <v>28506</v>
      </c>
      <c r="M153" s="163">
        <f t="shared" si="84"/>
        <v>1.3226124351818658E-2</v>
      </c>
    </row>
    <row r="154" spans="2:13" x14ac:dyDescent="0.25">
      <c r="B154" s="165" t="s">
        <v>112</v>
      </c>
      <c r="C154" s="166">
        <v>4925</v>
      </c>
      <c r="D154" s="166">
        <v>254</v>
      </c>
      <c r="E154" s="166">
        <v>8714</v>
      </c>
      <c r="F154" s="166">
        <v>9501</v>
      </c>
      <c r="G154" s="166">
        <v>10542</v>
      </c>
      <c r="H154" s="166">
        <v>8884</v>
      </c>
      <c r="I154" s="181">
        <f t="shared" ref="I154:I161" si="88">IFERROR(H154/G154-1,"-")</f>
        <v>-0.15727565926769116</v>
      </c>
      <c r="J154" s="167">
        <f t="shared" si="85"/>
        <v>33.976377952755904</v>
      </c>
      <c r="K154" s="166">
        <f t="shared" si="86"/>
        <v>-1658</v>
      </c>
      <c r="L154" s="166">
        <f t="shared" si="87"/>
        <v>8630</v>
      </c>
      <c r="M154" s="167">
        <f t="shared" si="84"/>
        <v>3.3314683510506649E-3</v>
      </c>
    </row>
    <row r="155" spans="2:13" x14ac:dyDescent="0.25">
      <c r="B155" s="165" t="s">
        <v>115</v>
      </c>
      <c r="C155" s="166">
        <v>4219</v>
      </c>
      <c r="D155" s="166">
        <v>1276</v>
      </c>
      <c r="E155" s="166">
        <v>5858</v>
      </c>
      <c r="F155" s="166">
        <v>6181</v>
      </c>
      <c r="G155" s="166">
        <v>6933</v>
      </c>
      <c r="H155" s="166">
        <v>6662</v>
      </c>
      <c r="I155" s="181">
        <f t="shared" si="88"/>
        <v>-3.9088417712390022E-2</v>
      </c>
      <c r="J155" s="167">
        <f t="shared" si="85"/>
        <v>4.2210031347962387</v>
      </c>
      <c r="K155" s="166">
        <f t="shared" si="86"/>
        <v>-271</v>
      </c>
      <c r="L155" s="166">
        <f t="shared" si="87"/>
        <v>5386</v>
      </c>
      <c r="M155" s="167">
        <f t="shared" si="84"/>
        <v>2.498226266850465E-3</v>
      </c>
    </row>
    <row r="156" spans="2:13" x14ac:dyDescent="0.25">
      <c r="B156" s="165" t="s">
        <v>118</v>
      </c>
      <c r="C156" s="166">
        <v>1723</v>
      </c>
      <c r="D156" s="166">
        <v>1993</v>
      </c>
      <c r="E156" s="166">
        <v>2816</v>
      </c>
      <c r="F156" s="166">
        <v>4482</v>
      </c>
      <c r="G156" s="166">
        <v>5547</v>
      </c>
      <c r="H156" s="166">
        <v>7871</v>
      </c>
      <c r="I156" s="181">
        <f t="shared" si="88"/>
        <v>0.41896520641788348</v>
      </c>
      <c r="J156" s="167">
        <f t="shared" si="85"/>
        <v>2.9493226292022077</v>
      </c>
      <c r="K156" s="166">
        <f t="shared" si="86"/>
        <v>2324</v>
      </c>
      <c r="L156" s="166">
        <f t="shared" si="87"/>
        <v>5878</v>
      </c>
      <c r="M156" s="167">
        <f t="shared" si="84"/>
        <v>2.9515969598288816E-3</v>
      </c>
    </row>
    <row r="157" spans="2:13" x14ac:dyDescent="0.25">
      <c r="B157" s="165" t="s">
        <v>125</v>
      </c>
      <c r="C157" s="166">
        <v>517</v>
      </c>
      <c r="D157" s="166">
        <v>237</v>
      </c>
      <c r="E157" s="166">
        <v>774</v>
      </c>
      <c r="F157" s="166">
        <v>963</v>
      </c>
      <c r="G157" s="166">
        <v>1457</v>
      </c>
      <c r="H157" s="166">
        <v>1391</v>
      </c>
      <c r="I157" s="181">
        <f t="shared" si="88"/>
        <v>-4.5298558682223766E-2</v>
      </c>
      <c r="J157" s="167">
        <f t="shared" si="85"/>
        <v>4.8691983122362865</v>
      </c>
      <c r="K157" s="166">
        <f t="shared" si="86"/>
        <v>-66</v>
      </c>
      <c r="L157" s="166">
        <f t="shared" si="87"/>
        <v>1154</v>
      </c>
      <c r="M157" s="167">
        <f t="shared" si="84"/>
        <v>5.2162004460957622E-4</v>
      </c>
    </row>
    <row r="158" spans="2:13" x14ac:dyDescent="0.25">
      <c r="B158" s="165" t="s">
        <v>121</v>
      </c>
      <c r="C158" s="166">
        <v>514</v>
      </c>
      <c r="D158" s="166">
        <v>284</v>
      </c>
      <c r="E158" s="166">
        <v>1111</v>
      </c>
      <c r="F158" s="166">
        <v>1411</v>
      </c>
      <c r="G158" s="166">
        <v>1376</v>
      </c>
      <c r="H158" s="166">
        <v>1214</v>
      </c>
      <c r="I158" s="181">
        <f t="shared" si="88"/>
        <v>-0.11773255813953487</v>
      </c>
      <c r="J158" s="167">
        <f t="shared" si="85"/>
        <v>3.274647887323944</v>
      </c>
      <c r="K158" s="166">
        <f t="shared" si="86"/>
        <v>-162</v>
      </c>
      <c r="L158" s="166">
        <f t="shared" si="87"/>
        <v>930</v>
      </c>
      <c r="M158" s="167">
        <f t="shared" si="84"/>
        <v>4.5524567516608592E-4</v>
      </c>
    </row>
    <row r="159" spans="2:13" x14ac:dyDescent="0.25">
      <c r="B159" s="165" t="s">
        <v>130</v>
      </c>
      <c r="C159" s="166">
        <v>331</v>
      </c>
      <c r="D159" s="166">
        <v>24</v>
      </c>
      <c r="E159" s="166">
        <v>251</v>
      </c>
      <c r="F159" s="166">
        <v>393</v>
      </c>
      <c r="G159" s="166">
        <v>278</v>
      </c>
      <c r="H159" s="166">
        <v>271</v>
      </c>
      <c r="I159" s="181">
        <f t="shared" si="88"/>
        <v>-2.5179856115107868E-2</v>
      </c>
      <c r="J159" s="167">
        <f t="shared" si="85"/>
        <v>10.291666666666666</v>
      </c>
      <c r="K159" s="166">
        <f t="shared" si="86"/>
        <v>-7</v>
      </c>
      <c r="L159" s="166">
        <f t="shared" si="87"/>
        <v>247</v>
      </c>
      <c r="M159" s="167">
        <f t="shared" si="84"/>
        <v>1.0162403457167156E-4</v>
      </c>
    </row>
    <row r="160" spans="2:13" x14ac:dyDescent="0.25">
      <c r="B160" s="165" t="s">
        <v>133</v>
      </c>
      <c r="C160" s="166">
        <v>420</v>
      </c>
      <c r="D160" s="166">
        <v>62</v>
      </c>
      <c r="E160" s="166">
        <v>382</v>
      </c>
      <c r="F160" s="166">
        <v>521</v>
      </c>
      <c r="G160" s="166">
        <v>475</v>
      </c>
      <c r="H160" s="166">
        <v>365</v>
      </c>
      <c r="I160" s="181">
        <f t="shared" si="88"/>
        <v>-0.23157894736842111</v>
      </c>
      <c r="J160" s="167">
        <f t="shared" si="85"/>
        <v>4.887096774193548</v>
      </c>
      <c r="K160" s="166">
        <f t="shared" si="86"/>
        <v>-110</v>
      </c>
      <c r="L160" s="166">
        <f t="shared" si="87"/>
        <v>303</v>
      </c>
      <c r="M160" s="167">
        <f t="shared" si="84"/>
        <v>1.3687369969985286E-4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2634</v>
      </c>
      <c r="E161" s="171">
        <f t="shared" si="90"/>
        <v>5045</v>
      </c>
      <c r="F161" s="171">
        <f t="shared" ref="F161:H161" si="91">F153-SUM(F154:F160)</f>
        <v>6466</v>
      </c>
      <c r="G161" s="171">
        <f t="shared" si="91"/>
        <v>8695</v>
      </c>
      <c r="H161" s="171">
        <f t="shared" si="91"/>
        <v>8612</v>
      </c>
      <c r="I161" s="182">
        <f t="shared" si="88"/>
        <v>-9.5457159286946869E-3</v>
      </c>
      <c r="J161" s="172">
        <f t="shared" si="85"/>
        <v>2.2695520121488233</v>
      </c>
      <c r="K161" s="171">
        <f>H161-G161</f>
        <v>-83</v>
      </c>
      <c r="L161" s="171">
        <f t="shared" si="87"/>
        <v>5978</v>
      </c>
      <c r="M161" s="172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3B52-F9AE-4660-A816-0AAAE404A9D0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6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6"/>
      <c r="D4" s="276"/>
      <c r="E4" s="276"/>
      <c r="F4" s="276"/>
      <c r="G4" s="276"/>
      <c r="H4" s="276"/>
      <c r="I4" s="276"/>
      <c r="J4" s="146"/>
      <c r="K4" s="146"/>
      <c r="N4" s="145" t="s">
        <v>259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N6" s="147"/>
      <c r="O6" s="309" t="s">
        <v>45</v>
      </c>
      <c r="P6" s="310"/>
      <c r="Q6" s="310"/>
      <c r="R6" s="310"/>
      <c r="S6" s="310"/>
      <c r="T6" s="310"/>
      <c r="U6" s="310"/>
      <c r="V6" s="310"/>
      <c r="W6" s="310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400632</v>
      </c>
      <c r="E9" s="178">
        <f t="shared" si="0"/>
        <v>1755213</v>
      </c>
      <c r="F9" s="178">
        <f t="shared" si="0"/>
        <v>1992209</v>
      </c>
      <c r="G9" s="178">
        <f t="shared" si="0"/>
        <v>2100816</v>
      </c>
      <c r="H9" s="178">
        <f t="shared" si="0"/>
        <v>2057357</v>
      </c>
      <c r="I9" s="179">
        <f>IFERROR(H9/G9-1,"-")</f>
        <v>-2.0686723635006565E-2</v>
      </c>
      <c r="J9" s="178">
        <f t="shared" ref="J9:J21" si="1">H9-G9</f>
        <v>-43459</v>
      </c>
      <c r="K9" s="179">
        <f t="shared" ref="K9:K21" si="2">H9/H$9</f>
        <v>1</v>
      </c>
      <c r="N9" s="158" t="s">
        <v>70</v>
      </c>
      <c r="O9" s="178">
        <f t="shared" ref="O9:T9" si="3">O10+O13</f>
        <v>8192</v>
      </c>
      <c r="P9" s="178">
        <f t="shared" si="3"/>
        <v>5058</v>
      </c>
      <c r="Q9" s="178">
        <f t="shared" si="3"/>
        <v>16823</v>
      </c>
      <c r="R9" s="178">
        <f t="shared" si="3"/>
        <v>27125</v>
      </c>
      <c r="S9" s="178">
        <f t="shared" si="3"/>
        <v>22938</v>
      </c>
      <c r="T9" s="178">
        <f t="shared" si="3"/>
        <v>21490</v>
      </c>
      <c r="U9" s="179">
        <f>IFERROR(T9/S9-1,"-")</f>
        <v>-6.3126689336472253E-2</v>
      </c>
      <c r="V9" s="178">
        <f>T9-S9</f>
        <v>-1448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218700</v>
      </c>
      <c r="E10" s="162">
        <v>383220</v>
      </c>
      <c r="F10" s="162">
        <v>416807</v>
      </c>
      <c r="G10" s="162">
        <v>407282</v>
      </c>
      <c r="H10" s="162">
        <v>401585</v>
      </c>
      <c r="I10" s="180">
        <f>IFERROR(H10/G10-1,"-")</f>
        <v>-1.3987851169459997E-2</v>
      </c>
      <c r="J10" s="161">
        <f t="shared" si="1"/>
        <v>-5697</v>
      </c>
      <c r="K10" s="163">
        <f t="shared" si="2"/>
        <v>0.19519461133872246</v>
      </c>
      <c r="N10" s="161" t="s">
        <v>99</v>
      </c>
      <c r="O10" s="162">
        <v>773</v>
      </c>
      <c r="P10" s="162">
        <v>1502</v>
      </c>
      <c r="Q10" s="162">
        <v>2015</v>
      </c>
      <c r="R10" s="162">
        <v>11992</v>
      </c>
      <c r="S10" s="162">
        <v>6278</v>
      </c>
      <c r="T10" s="162">
        <v>4341</v>
      </c>
      <c r="U10" s="180">
        <f>IFERROR(T10/S10-1,"-")</f>
        <v>-0.30853775087607516</v>
      </c>
      <c r="V10" s="161">
        <f t="shared" ref="V10:V20" si="5">T10-S10</f>
        <v>-1937</v>
      </c>
      <c r="W10" s="163">
        <f t="shared" si="4"/>
        <v>0.20200093066542579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135698</v>
      </c>
      <c r="E11" s="166">
        <v>151793</v>
      </c>
      <c r="F11" s="166">
        <v>158979</v>
      </c>
      <c r="G11" s="166">
        <v>152835</v>
      </c>
      <c r="H11" s="166">
        <v>146034</v>
      </c>
      <c r="I11" s="181">
        <f>IFERROR(H11/G11-1,"-")</f>
        <v>-4.4498969476886807E-2</v>
      </c>
      <c r="J11" s="165">
        <f t="shared" si="1"/>
        <v>-6801</v>
      </c>
      <c r="K11" s="167">
        <f t="shared" si="2"/>
        <v>7.0981361037486451E-2</v>
      </c>
      <c r="N11" s="165" t="s">
        <v>105</v>
      </c>
      <c r="O11" s="166">
        <v>367</v>
      </c>
      <c r="P11" s="166">
        <v>685</v>
      </c>
      <c r="Q11" s="166">
        <v>774</v>
      </c>
      <c r="R11" s="166">
        <v>8931</v>
      </c>
      <c r="S11" s="166">
        <v>4223</v>
      </c>
      <c r="T11" s="166">
        <v>2810</v>
      </c>
      <c r="U11" s="181">
        <f>IFERROR(T11/S11-1,"-")</f>
        <v>-0.33459625858394504</v>
      </c>
      <c r="V11" s="165">
        <f t="shared" si="5"/>
        <v>-1413</v>
      </c>
      <c r="W11" s="167">
        <f>T11/T$9</f>
        <v>0.13075849232201023</v>
      </c>
    </row>
    <row r="12" spans="1:23" x14ac:dyDescent="0.25">
      <c r="A12" s="1"/>
      <c r="B12" s="165" t="s">
        <v>102</v>
      </c>
      <c r="C12" s="166">
        <v>81719</v>
      </c>
      <c r="D12" s="166">
        <v>83002</v>
      </c>
      <c r="E12" s="166">
        <v>231427</v>
      </c>
      <c r="F12" s="166">
        <v>257828</v>
      </c>
      <c r="G12" s="166">
        <v>254447</v>
      </c>
      <c r="H12" s="166">
        <v>255551</v>
      </c>
      <c r="I12" s="181">
        <f>IFERROR(H12/G12-1,"-")</f>
        <v>4.3388210511423608E-3</v>
      </c>
      <c r="J12" s="165">
        <f t="shared" si="1"/>
        <v>1104</v>
      </c>
      <c r="K12" s="167">
        <f t="shared" si="2"/>
        <v>0.12421325030123601</v>
      </c>
      <c r="N12" s="165" t="s">
        <v>102</v>
      </c>
      <c r="O12" s="166">
        <v>406</v>
      </c>
      <c r="P12" s="166">
        <v>817</v>
      </c>
      <c r="Q12" s="166">
        <v>1241</v>
      </c>
      <c r="R12" s="166">
        <v>3061</v>
      </c>
      <c r="S12" s="166">
        <v>2055</v>
      </c>
      <c r="T12" s="166">
        <v>1531</v>
      </c>
      <c r="U12" s="181">
        <f>IFERROR(T12/S12-1,"-")</f>
        <v>-0.25498783454987839</v>
      </c>
      <c r="V12" s="165">
        <f t="shared" si="5"/>
        <v>-524</v>
      </c>
      <c r="W12" s="167">
        <f t="shared" si="4"/>
        <v>7.1242438343415537E-2</v>
      </c>
    </row>
    <row r="13" spans="1:23" s="57" customFormat="1" x14ac:dyDescent="0.25">
      <c r="B13" s="161" t="s">
        <v>109</v>
      </c>
      <c r="C13" s="162">
        <v>601732</v>
      </c>
      <c r="D13" s="162">
        <v>181932</v>
      </c>
      <c r="E13" s="162">
        <v>1371993</v>
      </c>
      <c r="F13" s="162">
        <v>1575402</v>
      </c>
      <c r="G13" s="162">
        <v>1693534</v>
      </c>
      <c r="H13" s="162">
        <v>1655772</v>
      </c>
      <c r="I13" s="180">
        <f>IFERROR(H13/G13-1,"-")</f>
        <v>-2.2297751329468429E-2</v>
      </c>
      <c r="J13" s="161">
        <f t="shared" si="1"/>
        <v>-37762</v>
      </c>
      <c r="K13" s="163">
        <f t="shared" si="2"/>
        <v>0.8048053886612776</v>
      </c>
      <c r="N13" s="161" t="s">
        <v>109</v>
      </c>
      <c r="O13" s="162">
        <v>7419</v>
      </c>
      <c r="P13" s="162">
        <v>3556</v>
      </c>
      <c r="Q13" s="162">
        <v>14808</v>
      </c>
      <c r="R13" s="162">
        <v>15133</v>
      </c>
      <c r="S13" s="162">
        <v>16660</v>
      </c>
      <c r="T13" s="162">
        <v>17149</v>
      </c>
      <c r="U13" s="180">
        <f>IFERROR(T13/S13-1,"-")</f>
        <v>2.9351740696278439E-2</v>
      </c>
      <c r="V13" s="161">
        <f t="shared" si="5"/>
        <v>489</v>
      </c>
      <c r="W13" s="163">
        <f t="shared" si="4"/>
        <v>0.79799906933457421</v>
      </c>
    </row>
    <row r="14" spans="1:23" s="57" customFormat="1" x14ac:dyDescent="0.25">
      <c r="B14" s="165" t="s">
        <v>112</v>
      </c>
      <c r="C14" s="166">
        <v>240301</v>
      </c>
      <c r="D14" s="166">
        <v>9925</v>
      </c>
      <c r="E14" s="166">
        <v>603696</v>
      </c>
      <c r="F14" s="166">
        <v>699698</v>
      </c>
      <c r="G14" s="166">
        <v>748985</v>
      </c>
      <c r="H14" s="166">
        <v>738018</v>
      </c>
      <c r="I14" s="181">
        <f t="shared" ref="I14:I21" si="6">IFERROR(H14/G14-1,"-")</f>
        <v>-1.464248282675884E-2</v>
      </c>
      <c r="J14" s="165">
        <f t="shared" si="1"/>
        <v>-10967</v>
      </c>
      <c r="K14" s="167">
        <f t="shared" si="2"/>
        <v>0.35872140809786535</v>
      </c>
      <c r="N14" s="165" t="s">
        <v>112</v>
      </c>
      <c r="O14" s="166">
        <v>2301</v>
      </c>
      <c r="P14" s="166">
        <v>93</v>
      </c>
      <c r="Q14" s="166">
        <v>5195</v>
      </c>
      <c r="R14" s="166">
        <v>4693</v>
      </c>
      <c r="S14" s="166">
        <v>5678</v>
      </c>
      <c r="T14" s="166">
        <v>6076</v>
      </c>
      <c r="U14" s="181">
        <f t="shared" ref="U14:U21" si="7">IFERROR(T14/S14-1,"-")</f>
        <v>7.0095103909827428E-2</v>
      </c>
      <c r="V14" s="165">
        <f t="shared" si="5"/>
        <v>398</v>
      </c>
      <c r="W14" s="167">
        <f t="shared" si="4"/>
        <v>0.28273615635179156</v>
      </c>
    </row>
    <row r="15" spans="1:23" x14ac:dyDescent="0.25">
      <c r="A15" s="1"/>
      <c r="B15" s="165" t="s">
        <v>115</v>
      </c>
      <c r="C15" s="166">
        <v>87097</v>
      </c>
      <c r="D15" s="166">
        <v>30722</v>
      </c>
      <c r="E15" s="166">
        <v>161778</v>
      </c>
      <c r="F15" s="166">
        <v>191822</v>
      </c>
      <c r="G15" s="166">
        <v>201370</v>
      </c>
      <c r="H15" s="166">
        <v>193248</v>
      </c>
      <c r="I15" s="181">
        <f t="shared" si="6"/>
        <v>-4.03337140586979E-2</v>
      </c>
      <c r="J15" s="165">
        <f t="shared" si="1"/>
        <v>-8122</v>
      </c>
      <c r="K15" s="167">
        <f t="shared" si="2"/>
        <v>9.3930222124794099E-2</v>
      </c>
      <c r="N15" s="165" t="s">
        <v>115</v>
      </c>
      <c r="O15" s="166">
        <v>2164</v>
      </c>
      <c r="P15" s="166">
        <v>1309</v>
      </c>
      <c r="Q15" s="166">
        <v>3627</v>
      </c>
      <c r="R15" s="166">
        <v>2689</v>
      </c>
      <c r="S15" s="166">
        <v>3388</v>
      </c>
      <c r="T15" s="166">
        <v>3491</v>
      </c>
      <c r="U15" s="181">
        <f t="shared" si="7"/>
        <v>3.0401416765053035E-2</v>
      </c>
      <c r="V15" s="165">
        <f t="shared" si="5"/>
        <v>103</v>
      </c>
      <c r="W15" s="167">
        <f t="shared" si="4"/>
        <v>0.16244765006979991</v>
      </c>
    </row>
    <row r="16" spans="1:23" x14ac:dyDescent="0.25">
      <c r="A16" s="1"/>
      <c r="B16" s="165" t="s">
        <v>118</v>
      </c>
      <c r="C16" s="166">
        <v>31900</v>
      </c>
      <c r="D16" s="166">
        <v>34584</v>
      </c>
      <c r="E16" s="166">
        <v>80443</v>
      </c>
      <c r="F16" s="166">
        <v>91920</v>
      </c>
      <c r="G16" s="166">
        <v>98242</v>
      </c>
      <c r="H16" s="166">
        <v>90996</v>
      </c>
      <c r="I16" s="181">
        <f t="shared" si="6"/>
        <v>-7.3756641762179109E-2</v>
      </c>
      <c r="J16" s="165">
        <f t="shared" si="1"/>
        <v>-7246</v>
      </c>
      <c r="K16" s="167">
        <f t="shared" si="2"/>
        <v>4.4229562492071141E-2</v>
      </c>
      <c r="N16" s="165" t="s">
        <v>118</v>
      </c>
      <c r="O16" s="166">
        <v>393</v>
      </c>
      <c r="P16" s="166">
        <v>618</v>
      </c>
      <c r="Q16" s="166">
        <v>1130</v>
      </c>
      <c r="R16" s="166">
        <v>1547</v>
      </c>
      <c r="S16" s="166">
        <v>1228</v>
      </c>
      <c r="T16" s="166">
        <v>1091</v>
      </c>
      <c r="U16" s="181">
        <f t="shared" si="7"/>
        <v>-0.1115635179153095</v>
      </c>
      <c r="V16" s="165">
        <f t="shared" si="5"/>
        <v>-137</v>
      </c>
      <c r="W16" s="167">
        <f t="shared" si="4"/>
        <v>5.0767798976268035E-2</v>
      </c>
    </row>
    <row r="17" spans="1:23" x14ac:dyDescent="0.25">
      <c r="A17" s="1"/>
      <c r="B17" s="165" t="s">
        <v>125</v>
      </c>
      <c r="C17" s="166">
        <v>19336</v>
      </c>
      <c r="D17" s="166">
        <v>6311</v>
      </c>
      <c r="E17" s="166">
        <v>63615</v>
      </c>
      <c r="F17" s="166">
        <v>54916</v>
      </c>
      <c r="G17" s="166">
        <v>61481</v>
      </c>
      <c r="H17" s="166">
        <v>56115</v>
      </c>
      <c r="I17" s="181">
        <f t="shared" si="6"/>
        <v>-8.7278996763227701E-2</v>
      </c>
      <c r="J17" s="165">
        <f t="shared" si="1"/>
        <v>-5366</v>
      </c>
      <c r="K17" s="167">
        <f t="shared" si="2"/>
        <v>2.7275285718521385E-2</v>
      </c>
      <c r="N17" s="165" t="s">
        <v>125</v>
      </c>
      <c r="O17" s="166">
        <v>205</v>
      </c>
      <c r="P17" s="166">
        <v>79</v>
      </c>
      <c r="Q17" s="166">
        <v>420</v>
      </c>
      <c r="R17" s="166">
        <v>349</v>
      </c>
      <c r="S17" s="166">
        <v>535</v>
      </c>
      <c r="T17" s="166">
        <v>519</v>
      </c>
      <c r="U17" s="181">
        <f t="shared" si="7"/>
        <v>-2.9906542056074792E-2</v>
      </c>
      <c r="V17" s="165">
        <f t="shared" si="5"/>
        <v>-16</v>
      </c>
      <c r="W17" s="167">
        <f t="shared" si="4"/>
        <v>2.4150767798976267E-2</v>
      </c>
    </row>
    <row r="18" spans="1:23" x14ac:dyDescent="0.25">
      <c r="A18" s="1"/>
      <c r="B18" s="165" t="s">
        <v>121</v>
      </c>
      <c r="C18" s="166">
        <v>26204</v>
      </c>
      <c r="D18" s="166">
        <v>11280</v>
      </c>
      <c r="E18" s="166">
        <v>64021</v>
      </c>
      <c r="F18" s="166">
        <v>62799</v>
      </c>
      <c r="G18" s="166">
        <v>67393</v>
      </c>
      <c r="H18" s="166">
        <v>61732</v>
      </c>
      <c r="I18" s="181">
        <f t="shared" si="6"/>
        <v>-8.3999821939964137E-2</v>
      </c>
      <c r="J18" s="165">
        <f t="shared" si="1"/>
        <v>-5661</v>
      </c>
      <c r="K18" s="167">
        <f t="shared" si="2"/>
        <v>3.0005487623198112E-2</v>
      </c>
      <c r="N18" s="165" t="s">
        <v>121</v>
      </c>
      <c r="O18" s="166">
        <v>135</v>
      </c>
      <c r="P18" s="166">
        <v>107</v>
      </c>
      <c r="Q18" s="166">
        <v>385</v>
      </c>
      <c r="R18" s="166">
        <v>348</v>
      </c>
      <c r="S18" s="166">
        <v>390</v>
      </c>
      <c r="T18" s="166">
        <v>475</v>
      </c>
      <c r="U18" s="181">
        <f t="shared" si="7"/>
        <v>0.21794871794871784</v>
      </c>
      <c r="V18" s="165">
        <f t="shared" si="5"/>
        <v>85</v>
      </c>
      <c r="W18" s="167">
        <f t="shared" si="4"/>
        <v>2.2103303862261517E-2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433</v>
      </c>
      <c r="E19" s="166">
        <v>21629</v>
      </c>
      <c r="F19" s="166">
        <v>28226</v>
      </c>
      <c r="G19" s="166">
        <v>24816</v>
      </c>
      <c r="H19" s="166">
        <v>24048</v>
      </c>
      <c r="I19" s="181">
        <f t="shared" si="6"/>
        <v>-3.0947775628626717E-2</v>
      </c>
      <c r="J19" s="165">
        <f t="shared" si="1"/>
        <v>-768</v>
      </c>
      <c r="K19" s="167">
        <f t="shared" si="2"/>
        <v>1.1688783230134584E-2</v>
      </c>
      <c r="N19" s="165" t="s">
        <v>130</v>
      </c>
      <c r="O19" s="166">
        <v>76</v>
      </c>
      <c r="P19" s="166">
        <v>29</v>
      </c>
      <c r="Q19" s="166">
        <v>44</v>
      </c>
      <c r="R19" s="166">
        <v>151</v>
      </c>
      <c r="S19" s="166">
        <v>78</v>
      </c>
      <c r="T19" s="166">
        <v>164</v>
      </c>
      <c r="U19" s="181">
        <f t="shared" si="7"/>
        <v>1.1025641025641026</v>
      </c>
      <c r="V19" s="165">
        <f t="shared" si="5"/>
        <v>86</v>
      </c>
      <c r="W19" s="167">
        <f t="shared" si="4"/>
        <v>7.6314564913913452E-3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1339</v>
      </c>
      <c r="E20" s="166">
        <v>15548</v>
      </c>
      <c r="F20" s="166">
        <v>24740</v>
      </c>
      <c r="G20" s="166">
        <v>23852</v>
      </c>
      <c r="H20" s="166">
        <v>20433</v>
      </c>
      <c r="I20" s="181">
        <f t="shared" si="6"/>
        <v>-0.1433422773771591</v>
      </c>
      <c r="J20" s="165">
        <f t="shared" si="1"/>
        <v>-3419</v>
      </c>
      <c r="K20" s="167">
        <f t="shared" si="2"/>
        <v>9.9316744736086156E-3</v>
      </c>
      <c r="N20" s="165" t="s">
        <v>133</v>
      </c>
      <c r="O20" s="166">
        <v>105</v>
      </c>
      <c r="P20" s="166">
        <v>14</v>
      </c>
      <c r="Q20" s="166">
        <v>89</v>
      </c>
      <c r="R20" s="166">
        <v>138</v>
      </c>
      <c r="S20" s="166">
        <v>84</v>
      </c>
      <c r="T20" s="166">
        <v>405</v>
      </c>
      <c r="U20" s="181">
        <f t="shared" si="7"/>
        <v>3.8214285714285712</v>
      </c>
      <c r="V20" s="165">
        <f t="shared" si="5"/>
        <v>321</v>
      </c>
      <c r="W20" s="167">
        <f t="shared" si="4"/>
        <v>1.8845974872033502E-2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87338</v>
      </c>
      <c r="E21" s="171">
        <f t="shared" si="9"/>
        <v>361263</v>
      </c>
      <c r="F21" s="171">
        <f t="shared" si="9"/>
        <v>421281</v>
      </c>
      <c r="G21" s="171">
        <f t="shared" si="9"/>
        <v>467395</v>
      </c>
      <c r="H21" s="171">
        <f t="shared" si="9"/>
        <v>471182</v>
      </c>
      <c r="I21" s="182">
        <f t="shared" si="6"/>
        <v>8.1023545395222385E-3</v>
      </c>
      <c r="J21" s="170">
        <f t="shared" si="1"/>
        <v>3787</v>
      </c>
      <c r="K21" s="172">
        <f t="shared" si="2"/>
        <v>0.22902296490108426</v>
      </c>
      <c r="N21" s="170" t="s">
        <v>147</v>
      </c>
      <c r="O21" s="171">
        <f t="shared" ref="O21:T21" si="10">O13-SUM(O14:O20)</f>
        <v>2040</v>
      </c>
      <c r="P21" s="171">
        <f t="shared" si="10"/>
        <v>1307</v>
      </c>
      <c r="Q21" s="171">
        <f t="shared" si="10"/>
        <v>3918</v>
      </c>
      <c r="R21" s="171">
        <f t="shared" si="10"/>
        <v>5218</v>
      </c>
      <c r="S21" s="171">
        <f t="shared" si="10"/>
        <v>5279</v>
      </c>
      <c r="T21" s="171">
        <f t="shared" si="10"/>
        <v>4928</v>
      </c>
      <c r="U21" s="182">
        <f t="shared" si="7"/>
        <v>-6.6489865504830492E-2</v>
      </c>
      <c r="V21" s="170">
        <f>T21-S21</f>
        <v>-351</v>
      </c>
      <c r="W21" s="172">
        <f t="shared" si="4"/>
        <v>0.22931596091205211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151180</v>
      </c>
      <c r="E23" s="178">
        <f t="shared" si="11"/>
        <v>713676</v>
      </c>
      <c r="F23" s="178">
        <f t="shared" si="11"/>
        <v>751148</v>
      </c>
      <c r="G23" s="178">
        <f t="shared" si="11"/>
        <v>782016</v>
      </c>
      <c r="H23" s="178">
        <f t="shared" si="11"/>
        <v>735111</v>
      </c>
      <c r="I23" s="179">
        <f>IFERROR(H23/G23-1,"-")</f>
        <v>-5.9979591210409966E-2</v>
      </c>
      <c r="J23" s="178">
        <f>H23-G23</f>
        <v>-46905</v>
      </c>
      <c r="K23" s="179">
        <f t="shared" ref="K23:K35" si="12">H23/H$9</f>
        <v>0.35730843018494118</v>
      </c>
    </row>
    <row r="24" spans="1:23" x14ac:dyDescent="0.25">
      <c r="B24" s="161" t="s">
        <v>99</v>
      </c>
      <c r="C24" s="162">
        <v>16647</v>
      </c>
      <c r="D24" s="162">
        <v>75480</v>
      </c>
      <c r="E24" s="162">
        <v>74711</v>
      </c>
      <c r="F24" s="162">
        <v>63272</v>
      </c>
      <c r="G24" s="162">
        <v>54051</v>
      </c>
      <c r="H24" s="162">
        <v>48708</v>
      </c>
      <c r="I24" s="180">
        <f>IFERROR(H24/G24-1,"-")</f>
        <v>-9.8851085086307355E-2</v>
      </c>
      <c r="J24" s="161">
        <f t="shared" ref="J24:J34" si="13">H24-G24</f>
        <v>-5343</v>
      </c>
      <c r="K24" s="163">
        <f t="shared" si="12"/>
        <v>2.3675035494569004E-2</v>
      </c>
    </row>
    <row r="25" spans="1:23" x14ac:dyDescent="0.25">
      <c r="B25" s="165" t="s">
        <v>105</v>
      </c>
      <c r="C25" s="166">
        <v>6472</v>
      </c>
      <c r="D25" s="166">
        <v>44079</v>
      </c>
      <c r="E25" s="166">
        <v>31838</v>
      </c>
      <c r="F25" s="166">
        <v>25299</v>
      </c>
      <c r="G25" s="166">
        <v>18564</v>
      </c>
      <c r="H25" s="166">
        <v>21830</v>
      </c>
      <c r="I25" s="181">
        <f>IFERROR(H25/G25-1,"-")</f>
        <v>0.17593191122602891</v>
      </c>
      <c r="J25" s="165">
        <f t="shared" si="13"/>
        <v>3266</v>
      </c>
      <c r="K25" s="167">
        <f t="shared" si="12"/>
        <v>1.0610701011054473E-2</v>
      </c>
    </row>
    <row r="26" spans="1:23" x14ac:dyDescent="0.25">
      <c r="B26" s="165" t="s">
        <v>102</v>
      </c>
      <c r="C26" s="166">
        <v>10175</v>
      </c>
      <c r="D26" s="166">
        <v>31401</v>
      </c>
      <c r="E26" s="166">
        <v>42873</v>
      </c>
      <c r="F26" s="166">
        <v>37973</v>
      </c>
      <c r="G26" s="166">
        <v>35487</v>
      </c>
      <c r="H26" s="166">
        <v>26878</v>
      </c>
      <c r="I26" s="181">
        <f>IFERROR(H26/G26-1,"-")</f>
        <v>-0.24259588018147493</v>
      </c>
      <c r="J26" s="165">
        <f t="shared" si="13"/>
        <v>-8609</v>
      </c>
      <c r="K26" s="167">
        <f t="shared" si="12"/>
        <v>1.3064334483514529E-2</v>
      </c>
    </row>
    <row r="27" spans="1:23" x14ac:dyDescent="0.25">
      <c r="B27" s="161" t="s">
        <v>109</v>
      </c>
      <c r="C27" s="162">
        <v>263177</v>
      </c>
      <c r="D27" s="162">
        <v>75700</v>
      </c>
      <c r="E27" s="162">
        <v>638965</v>
      </c>
      <c r="F27" s="162">
        <v>687876</v>
      </c>
      <c r="G27" s="162">
        <v>727965</v>
      </c>
      <c r="H27" s="162">
        <v>686403</v>
      </c>
      <c r="I27" s="180">
        <f>IFERROR(H27/G27-1,"-")</f>
        <v>-5.7093404215862065E-2</v>
      </c>
      <c r="J27" s="161">
        <f t="shared" si="13"/>
        <v>-41562</v>
      </c>
      <c r="K27" s="163">
        <f t="shared" si="12"/>
        <v>0.33363339469037218</v>
      </c>
    </row>
    <row r="28" spans="1:23" x14ac:dyDescent="0.25">
      <c r="B28" s="165" t="s">
        <v>112</v>
      </c>
      <c r="C28" s="166">
        <v>115594</v>
      </c>
      <c r="D28" s="166">
        <v>3750</v>
      </c>
      <c r="E28" s="166">
        <v>311908</v>
      </c>
      <c r="F28" s="166">
        <v>341742</v>
      </c>
      <c r="G28" s="166">
        <v>364320</v>
      </c>
      <c r="H28" s="166">
        <v>347002</v>
      </c>
      <c r="I28" s="181">
        <f t="shared" ref="I28:I35" si="14">IFERROR(H28/G28-1,"-")</f>
        <v>-4.7535133948177433E-2</v>
      </c>
      <c r="J28" s="165">
        <f t="shared" si="13"/>
        <v>-17318</v>
      </c>
      <c r="K28" s="167">
        <f t="shared" si="12"/>
        <v>0.16866397032697777</v>
      </c>
    </row>
    <row r="29" spans="1:23" x14ac:dyDescent="0.25">
      <c r="B29" s="165" t="s">
        <v>115</v>
      </c>
      <c r="C29" s="166">
        <v>34149</v>
      </c>
      <c r="D29" s="166">
        <v>13191</v>
      </c>
      <c r="E29" s="166">
        <v>73995</v>
      </c>
      <c r="F29" s="166">
        <v>82578</v>
      </c>
      <c r="G29" s="166">
        <v>83516</v>
      </c>
      <c r="H29" s="166">
        <v>76918</v>
      </c>
      <c r="I29" s="181">
        <f t="shared" si="14"/>
        <v>-7.9002825805833621E-2</v>
      </c>
      <c r="J29" s="165">
        <f t="shared" si="13"/>
        <v>-6598</v>
      </c>
      <c r="K29" s="167">
        <f t="shared" si="12"/>
        <v>3.7386802582147875E-2</v>
      </c>
    </row>
    <row r="30" spans="1:23" x14ac:dyDescent="0.25">
      <c r="B30" s="165" t="s">
        <v>118</v>
      </c>
      <c r="C30" s="166">
        <v>11026</v>
      </c>
      <c r="D30" s="166">
        <v>12859</v>
      </c>
      <c r="E30" s="166">
        <v>26727</v>
      </c>
      <c r="F30" s="166">
        <v>25158</v>
      </c>
      <c r="G30" s="166">
        <v>22644</v>
      </c>
      <c r="H30" s="166">
        <v>20928</v>
      </c>
      <c r="I30" s="181">
        <f t="shared" si="14"/>
        <v>-7.5781664016958183E-2</v>
      </c>
      <c r="J30" s="165">
        <f t="shared" si="13"/>
        <v>-1716</v>
      </c>
      <c r="K30" s="167">
        <f t="shared" si="12"/>
        <v>1.0172274427821716E-2</v>
      </c>
    </row>
    <row r="31" spans="1:23" x14ac:dyDescent="0.25">
      <c r="B31" s="165" t="s">
        <v>125</v>
      </c>
      <c r="C31" s="166">
        <v>10228</v>
      </c>
      <c r="D31" s="166">
        <v>3095</v>
      </c>
      <c r="E31" s="166">
        <v>34610</v>
      </c>
      <c r="F31" s="166">
        <v>27539</v>
      </c>
      <c r="G31" s="166">
        <v>29757</v>
      </c>
      <c r="H31" s="166">
        <v>26878</v>
      </c>
      <c r="I31" s="181">
        <f t="shared" si="14"/>
        <v>-9.6750344456766446E-2</v>
      </c>
      <c r="J31" s="165">
        <f t="shared" si="13"/>
        <v>-2879</v>
      </c>
      <c r="K31" s="167">
        <f t="shared" si="12"/>
        <v>1.3064334483514529E-2</v>
      </c>
    </row>
    <row r="32" spans="1:23" x14ac:dyDescent="0.25">
      <c r="B32" s="165" t="s">
        <v>121</v>
      </c>
      <c r="C32" s="166">
        <v>14676</v>
      </c>
      <c r="D32" s="166">
        <v>6676</v>
      </c>
      <c r="E32" s="166">
        <v>39304</v>
      </c>
      <c r="F32" s="166">
        <v>35390</v>
      </c>
      <c r="G32" s="166">
        <v>36760</v>
      </c>
      <c r="H32" s="166">
        <v>35240</v>
      </c>
      <c r="I32" s="181">
        <f t="shared" si="14"/>
        <v>-4.1349292709466856E-2</v>
      </c>
      <c r="J32" s="165">
        <f t="shared" si="13"/>
        <v>-1520</v>
      </c>
      <c r="K32" s="167">
        <f t="shared" si="12"/>
        <v>1.7128772497918446E-2</v>
      </c>
    </row>
    <row r="33" spans="2:11" x14ac:dyDescent="0.25">
      <c r="B33" s="165" t="s">
        <v>130</v>
      </c>
      <c r="C33" s="166">
        <v>9525</v>
      </c>
      <c r="D33" s="166">
        <v>129</v>
      </c>
      <c r="E33" s="166">
        <v>11543</v>
      </c>
      <c r="F33" s="166">
        <v>12877</v>
      </c>
      <c r="G33" s="166">
        <v>11952</v>
      </c>
      <c r="H33" s="166">
        <v>10759</v>
      </c>
      <c r="I33" s="181">
        <f t="shared" si="14"/>
        <v>-9.9815930388219565E-2</v>
      </c>
      <c r="J33" s="165">
        <f t="shared" si="13"/>
        <v>-1193</v>
      </c>
      <c r="K33" s="167">
        <f t="shared" si="12"/>
        <v>5.2295250654115933E-3</v>
      </c>
    </row>
    <row r="34" spans="2:11" x14ac:dyDescent="0.25">
      <c r="B34" s="165" t="s">
        <v>133</v>
      </c>
      <c r="C34" s="166">
        <v>11099</v>
      </c>
      <c r="D34" s="166">
        <v>208</v>
      </c>
      <c r="E34" s="166">
        <v>7121</v>
      </c>
      <c r="F34" s="166">
        <v>11729</v>
      </c>
      <c r="G34" s="166">
        <v>11214</v>
      </c>
      <c r="H34" s="166">
        <v>9639</v>
      </c>
      <c r="I34" s="181">
        <f t="shared" si="14"/>
        <v>-0.1404494382022472</v>
      </c>
      <c r="J34" s="165">
        <f t="shared" si="13"/>
        <v>-1575</v>
      </c>
      <c r="K34" s="167">
        <f t="shared" si="12"/>
        <v>4.6851372902223581E-3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35792</v>
      </c>
      <c r="E35" s="171">
        <f t="shared" si="16"/>
        <v>133757</v>
      </c>
      <c r="F35" s="171">
        <f t="shared" si="16"/>
        <v>150863</v>
      </c>
      <c r="G35" s="171">
        <f t="shared" si="16"/>
        <v>167802</v>
      </c>
      <c r="H35" s="171">
        <f t="shared" si="16"/>
        <v>159039</v>
      </c>
      <c r="I35" s="182">
        <f t="shared" si="14"/>
        <v>-5.2222261951585747E-2</v>
      </c>
      <c r="J35" s="170">
        <f>H35-G35</f>
        <v>-8763</v>
      </c>
      <c r="K35" s="172">
        <f t="shared" si="12"/>
        <v>7.7302578016357884E-2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23957</v>
      </c>
      <c r="E37" s="178">
        <f t="shared" si="17"/>
        <v>339898</v>
      </c>
      <c r="F37" s="178">
        <f t="shared" si="17"/>
        <v>391097</v>
      </c>
      <c r="G37" s="178">
        <f t="shared" si="17"/>
        <v>412779</v>
      </c>
      <c r="H37" s="178">
        <f t="shared" si="17"/>
        <v>427725</v>
      </c>
      <c r="I37" s="179">
        <f>IFERROR(H37/G37-1,"-")</f>
        <v>3.6208237337655325E-2</v>
      </c>
      <c r="J37" s="178">
        <f>H37-G37</f>
        <v>14946</v>
      </c>
      <c r="K37" s="179">
        <f t="shared" ref="K37:K49" si="18">H37/H$9</f>
        <v>0.20790023316322837</v>
      </c>
    </row>
    <row r="38" spans="2:11" x14ac:dyDescent="0.25">
      <c r="B38" s="161" t="s">
        <v>99</v>
      </c>
      <c r="C38" s="162">
        <v>9666</v>
      </c>
      <c r="D38" s="162">
        <v>6560</v>
      </c>
      <c r="E38" s="162">
        <v>34393</v>
      </c>
      <c r="F38" s="162">
        <v>34527</v>
      </c>
      <c r="G38" s="162">
        <v>32776</v>
      </c>
      <c r="H38" s="162">
        <v>34151</v>
      </c>
      <c r="I38" s="180">
        <f>IFERROR(H38/G38-1,"-")</f>
        <v>4.1951427874054259E-2</v>
      </c>
      <c r="J38" s="161">
        <f t="shared" ref="J38:J48" si="19">H38-G38</f>
        <v>1375</v>
      </c>
      <c r="K38" s="163">
        <f t="shared" si="18"/>
        <v>1.6599452598649627E-2</v>
      </c>
    </row>
    <row r="39" spans="2:11" x14ac:dyDescent="0.25">
      <c r="B39" s="165" t="s">
        <v>105</v>
      </c>
      <c r="C39" s="166">
        <v>2065</v>
      </c>
      <c r="D39" s="166">
        <v>3118</v>
      </c>
      <c r="E39" s="166">
        <v>8971</v>
      </c>
      <c r="F39" s="166">
        <v>10643</v>
      </c>
      <c r="G39" s="166">
        <v>13026</v>
      </c>
      <c r="H39" s="166">
        <v>12373</v>
      </c>
      <c r="I39" s="181">
        <f>IFERROR(H39/G39-1,"-")</f>
        <v>-5.0130508214340508E-2</v>
      </c>
      <c r="J39" s="165">
        <f t="shared" si="19"/>
        <v>-653</v>
      </c>
      <c r="K39" s="167">
        <f t="shared" si="18"/>
        <v>6.0140267343003666E-3</v>
      </c>
    </row>
    <row r="40" spans="2:11" x14ac:dyDescent="0.25">
      <c r="B40" s="165" t="s">
        <v>102</v>
      </c>
      <c r="C40" s="166">
        <v>7601</v>
      </c>
      <c r="D40" s="166">
        <v>3442</v>
      </c>
      <c r="E40" s="166">
        <v>25422</v>
      </c>
      <c r="F40" s="166">
        <v>23884</v>
      </c>
      <c r="G40" s="166">
        <v>19750</v>
      </c>
      <c r="H40" s="166">
        <v>21778</v>
      </c>
      <c r="I40" s="181">
        <f>IFERROR(H40/G40-1,"-")</f>
        <v>0.10268354430379745</v>
      </c>
      <c r="J40" s="165">
        <f t="shared" si="19"/>
        <v>2028</v>
      </c>
      <c r="K40" s="167">
        <f t="shared" si="18"/>
        <v>1.058542586434926E-2</v>
      </c>
    </row>
    <row r="41" spans="2:11" x14ac:dyDescent="0.25">
      <c r="B41" s="161" t="s">
        <v>109</v>
      </c>
      <c r="C41" s="162">
        <v>137440</v>
      </c>
      <c r="D41" s="162">
        <v>17397</v>
      </c>
      <c r="E41" s="162">
        <v>305505</v>
      </c>
      <c r="F41" s="162">
        <v>356570</v>
      </c>
      <c r="G41" s="162">
        <v>380003</v>
      </c>
      <c r="H41" s="162">
        <v>393574</v>
      </c>
      <c r="I41" s="180">
        <f>IFERROR(H41/G41-1,"-")</f>
        <v>3.5712875950979273E-2</v>
      </c>
      <c r="J41" s="161">
        <f t="shared" si="19"/>
        <v>13571</v>
      </c>
      <c r="K41" s="163">
        <f t="shared" si="18"/>
        <v>0.19130078056457872</v>
      </c>
    </row>
    <row r="42" spans="2:11" x14ac:dyDescent="0.25">
      <c r="B42" s="165" t="s">
        <v>112</v>
      </c>
      <c r="C42" s="166">
        <v>66259</v>
      </c>
      <c r="D42" s="166">
        <v>681</v>
      </c>
      <c r="E42" s="166">
        <v>152833</v>
      </c>
      <c r="F42" s="166">
        <v>178011</v>
      </c>
      <c r="G42" s="166">
        <v>195709</v>
      </c>
      <c r="H42" s="166">
        <v>199446</v>
      </c>
      <c r="I42" s="181">
        <f t="shared" ref="I42:I49" si="20">IFERROR(H42/G42-1,"-")</f>
        <v>1.9094676279578282E-2</v>
      </c>
      <c r="J42" s="165">
        <f t="shared" si="19"/>
        <v>3737</v>
      </c>
      <c r="K42" s="167">
        <f t="shared" si="18"/>
        <v>9.6942825187850232E-2</v>
      </c>
    </row>
    <row r="43" spans="2:11" x14ac:dyDescent="0.25">
      <c r="B43" s="165" t="s">
        <v>115</v>
      </c>
      <c r="C43" s="166">
        <v>8479</v>
      </c>
      <c r="D43" s="166">
        <v>1451</v>
      </c>
      <c r="E43" s="166">
        <v>12524</v>
      </c>
      <c r="F43" s="166">
        <v>17276</v>
      </c>
      <c r="G43" s="166">
        <v>16039</v>
      </c>
      <c r="H43" s="166">
        <v>16535</v>
      </c>
      <c r="I43" s="181">
        <f t="shared" si="20"/>
        <v>3.0924621235737915E-2</v>
      </c>
      <c r="J43" s="165">
        <f t="shared" si="19"/>
        <v>496</v>
      </c>
      <c r="K43" s="167">
        <f t="shared" si="18"/>
        <v>8.0370105917446505E-3</v>
      </c>
    </row>
    <row r="44" spans="2:11" x14ac:dyDescent="0.25">
      <c r="B44" s="165" t="s">
        <v>118</v>
      </c>
      <c r="C44" s="166">
        <v>4192</v>
      </c>
      <c r="D44" s="166">
        <v>2356</v>
      </c>
      <c r="E44" s="166">
        <v>8287</v>
      </c>
      <c r="F44" s="166">
        <v>10240</v>
      </c>
      <c r="G44" s="166">
        <v>9690</v>
      </c>
      <c r="H44" s="166">
        <v>10394</v>
      </c>
      <c r="I44" s="181">
        <f t="shared" si="20"/>
        <v>7.2652218782249811E-2</v>
      </c>
      <c r="J44" s="165">
        <f t="shared" si="19"/>
        <v>704</v>
      </c>
      <c r="K44" s="167">
        <f t="shared" si="18"/>
        <v>5.0521129779615304E-3</v>
      </c>
    </row>
    <row r="45" spans="2:11" x14ac:dyDescent="0.25">
      <c r="B45" s="165" t="s">
        <v>125</v>
      </c>
      <c r="C45" s="166">
        <v>5403</v>
      </c>
      <c r="D45" s="166">
        <v>904</v>
      </c>
      <c r="E45" s="166">
        <v>14984</v>
      </c>
      <c r="F45" s="166">
        <v>13823</v>
      </c>
      <c r="G45" s="166">
        <v>15055</v>
      </c>
      <c r="H45" s="166">
        <v>13257</v>
      </c>
      <c r="I45" s="181">
        <f t="shared" si="20"/>
        <v>-0.11942876120890067</v>
      </c>
      <c r="J45" s="165">
        <f t="shared" si="19"/>
        <v>-1798</v>
      </c>
      <c r="K45" s="167">
        <f t="shared" si="18"/>
        <v>6.4437042282890133E-3</v>
      </c>
    </row>
    <row r="46" spans="2:11" x14ac:dyDescent="0.25">
      <c r="B46" s="165" t="s">
        <v>121</v>
      </c>
      <c r="C46" s="166">
        <v>7570</v>
      </c>
      <c r="D46" s="166">
        <v>1373</v>
      </c>
      <c r="E46" s="166">
        <v>14223</v>
      </c>
      <c r="F46" s="166">
        <v>16709</v>
      </c>
      <c r="G46" s="166">
        <v>17530</v>
      </c>
      <c r="H46" s="166">
        <v>14341</v>
      </c>
      <c r="I46" s="181">
        <f t="shared" si="20"/>
        <v>-0.18191671420422129</v>
      </c>
      <c r="J46" s="165">
        <f t="shared" si="19"/>
        <v>-3189</v>
      </c>
      <c r="K46" s="167">
        <f t="shared" si="18"/>
        <v>6.970593824990024E-3</v>
      </c>
    </row>
    <row r="47" spans="2:11" x14ac:dyDescent="0.25">
      <c r="B47" s="165" t="s">
        <v>130</v>
      </c>
      <c r="C47" s="166">
        <v>3315</v>
      </c>
      <c r="D47" s="166">
        <v>120</v>
      </c>
      <c r="E47" s="166">
        <v>4507</v>
      </c>
      <c r="F47" s="166">
        <v>5953</v>
      </c>
      <c r="G47" s="166">
        <v>4878</v>
      </c>
      <c r="H47" s="166">
        <v>6067</v>
      </c>
      <c r="I47" s="181">
        <f t="shared" si="20"/>
        <v>0.24374743747437466</v>
      </c>
      <c r="J47" s="165">
        <f t="shared" si="19"/>
        <v>1189</v>
      </c>
      <c r="K47" s="167">
        <f t="shared" si="18"/>
        <v>2.9489291357795463E-3</v>
      </c>
    </row>
    <row r="48" spans="2:11" x14ac:dyDescent="0.25">
      <c r="B48" s="165" t="s">
        <v>133</v>
      </c>
      <c r="C48" s="166">
        <v>4738</v>
      </c>
      <c r="D48" s="166">
        <v>619</v>
      </c>
      <c r="E48" s="166">
        <v>3786</v>
      </c>
      <c r="F48" s="166">
        <v>5748</v>
      </c>
      <c r="G48" s="166">
        <v>5325</v>
      </c>
      <c r="H48" s="166">
        <v>4572</v>
      </c>
      <c r="I48" s="181">
        <f t="shared" si="20"/>
        <v>-0.14140845070422536</v>
      </c>
      <c r="J48" s="165">
        <f t="shared" si="19"/>
        <v>-753</v>
      </c>
      <c r="K48" s="167">
        <f t="shared" si="18"/>
        <v>2.2222686680046294E-3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9893</v>
      </c>
      <c r="E49" s="171">
        <f t="shared" si="22"/>
        <v>94361</v>
      </c>
      <c r="F49" s="171">
        <f t="shared" si="22"/>
        <v>108810</v>
      </c>
      <c r="G49" s="171">
        <f t="shared" si="22"/>
        <v>115777</v>
      </c>
      <c r="H49" s="171">
        <f t="shared" si="22"/>
        <v>128962</v>
      </c>
      <c r="I49" s="182">
        <f t="shared" si="20"/>
        <v>0.11388272282059475</v>
      </c>
      <c r="J49" s="170">
        <f>H49-G49</f>
        <v>13185</v>
      </c>
      <c r="K49" s="172">
        <f t="shared" si="18"/>
        <v>6.2683335949959104E-2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5058</v>
      </c>
      <c r="E51" s="178">
        <f t="shared" si="23"/>
        <v>16823</v>
      </c>
      <c r="F51" s="178">
        <f t="shared" si="23"/>
        <v>27125</v>
      </c>
      <c r="G51" s="178">
        <f t="shared" si="23"/>
        <v>22938</v>
      </c>
      <c r="H51" s="178">
        <f t="shared" si="23"/>
        <v>21490</v>
      </c>
      <c r="I51" s="179">
        <f>IFERROR(H51/G51-1,"-")</f>
        <v>-6.3126689336472253E-2</v>
      </c>
      <c r="J51" s="178">
        <f>H51-G51</f>
        <v>-1448</v>
      </c>
      <c r="K51" s="179">
        <f t="shared" ref="K51:K63" si="24">H51/H$9</f>
        <v>1.0445440436443456E-2</v>
      </c>
    </row>
    <row r="52" spans="2:11" x14ac:dyDescent="0.25">
      <c r="B52" s="161" t="s">
        <v>99</v>
      </c>
      <c r="C52" s="162">
        <v>773</v>
      </c>
      <c r="D52" s="162">
        <v>1502</v>
      </c>
      <c r="E52" s="162">
        <v>2015</v>
      </c>
      <c r="F52" s="162">
        <v>11992</v>
      </c>
      <c r="G52" s="162">
        <v>6278</v>
      </c>
      <c r="H52" s="162">
        <v>4341</v>
      </c>
      <c r="I52" s="180">
        <f>IFERROR(H52/G52-1,"-")</f>
        <v>-0.30853775087607516</v>
      </c>
      <c r="J52" s="161">
        <f t="shared" ref="J52:J62" si="25">H52-G52</f>
        <v>-1937</v>
      </c>
      <c r="K52" s="163">
        <f t="shared" si="24"/>
        <v>2.1099886893718492E-3</v>
      </c>
    </row>
    <row r="53" spans="2:11" x14ac:dyDescent="0.25">
      <c r="B53" s="165" t="s">
        <v>105</v>
      </c>
      <c r="C53" s="166">
        <v>367</v>
      </c>
      <c r="D53" s="166">
        <v>685</v>
      </c>
      <c r="E53" s="166">
        <v>774</v>
      </c>
      <c r="F53" s="166">
        <v>8931</v>
      </c>
      <c r="G53" s="166">
        <v>4223</v>
      </c>
      <c r="H53" s="166">
        <v>2810</v>
      </c>
      <c r="I53" s="181">
        <f>IFERROR(H53/G53-1,"-")</f>
        <v>-0.33459625858394504</v>
      </c>
      <c r="J53" s="165">
        <f t="shared" si="25"/>
        <v>-1413</v>
      </c>
      <c r="K53" s="167">
        <f t="shared" si="24"/>
        <v>1.3658300431087069E-3</v>
      </c>
    </row>
    <row r="54" spans="2:11" x14ac:dyDescent="0.25">
      <c r="B54" s="165" t="s">
        <v>102</v>
      </c>
      <c r="C54" s="166">
        <v>406</v>
      </c>
      <c r="D54" s="166">
        <v>817</v>
      </c>
      <c r="E54" s="166">
        <v>1241</v>
      </c>
      <c r="F54" s="166">
        <v>3061</v>
      </c>
      <c r="G54" s="166">
        <v>2055</v>
      </c>
      <c r="H54" s="166">
        <v>1531</v>
      </c>
      <c r="I54" s="181">
        <f>IFERROR(H54/G54-1,"-")</f>
        <v>-0.25498783454987839</v>
      </c>
      <c r="J54" s="165">
        <f t="shared" si="25"/>
        <v>-524</v>
      </c>
      <c r="K54" s="167">
        <f t="shared" si="24"/>
        <v>7.4415864626314247E-4</v>
      </c>
    </row>
    <row r="55" spans="2:11" x14ac:dyDescent="0.25">
      <c r="B55" s="161" t="s">
        <v>109</v>
      </c>
      <c r="C55" s="162">
        <v>7419</v>
      </c>
      <c r="D55" s="162">
        <v>3556</v>
      </c>
      <c r="E55" s="162">
        <v>14808</v>
      </c>
      <c r="F55" s="162">
        <v>15133</v>
      </c>
      <c r="G55" s="162">
        <v>16660</v>
      </c>
      <c r="H55" s="162">
        <v>17149</v>
      </c>
      <c r="I55" s="180">
        <f>IFERROR(H55/G55-1,"-")</f>
        <v>2.9351740696278439E-2</v>
      </c>
      <c r="J55" s="161">
        <f t="shared" si="25"/>
        <v>489</v>
      </c>
      <c r="K55" s="163">
        <f t="shared" si="24"/>
        <v>8.3354517470716066E-3</v>
      </c>
    </row>
    <row r="56" spans="2:11" x14ac:dyDescent="0.25">
      <c r="B56" s="165" t="s">
        <v>112</v>
      </c>
      <c r="C56" s="166">
        <v>2301</v>
      </c>
      <c r="D56" s="166">
        <v>93</v>
      </c>
      <c r="E56" s="166">
        <v>5195</v>
      </c>
      <c r="F56" s="166">
        <v>4693</v>
      </c>
      <c r="G56" s="166">
        <v>5678</v>
      </c>
      <c r="H56" s="166">
        <v>6076</v>
      </c>
      <c r="I56" s="181">
        <f t="shared" ref="I56:I63" si="26">IFERROR(H56/G56-1,"-")</f>
        <v>7.0095103909827428E-2</v>
      </c>
      <c r="J56" s="165">
        <f t="shared" si="25"/>
        <v>398</v>
      </c>
      <c r="K56" s="167">
        <f t="shared" si="24"/>
        <v>2.9533036804016027E-3</v>
      </c>
    </row>
    <row r="57" spans="2:11" x14ac:dyDescent="0.25">
      <c r="B57" s="165" t="s">
        <v>115</v>
      </c>
      <c r="C57" s="166">
        <v>2164</v>
      </c>
      <c r="D57" s="166">
        <v>1309</v>
      </c>
      <c r="E57" s="166">
        <v>3627</v>
      </c>
      <c r="F57" s="166">
        <v>2689</v>
      </c>
      <c r="G57" s="166">
        <v>3388</v>
      </c>
      <c r="H57" s="166">
        <v>3491</v>
      </c>
      <c r="I57" s="181">
        <f t="shared" si="26"/>
        <v>3.0401416765053035E-2</v>
      </c>
      <c r="J57" s="165">
        <f t="shared" si="25"/>
        <v>103</v>
      </c>
      <c r="K57" s="167">
        <f t="shared" si="24"/>
        <v>1.6968372528443046E-3</v>
      </c>
    </row>
    <row r="58" spans="2:11" x14ac:dyDescent="0.25">
      <c r="B58" s="165" t="s">
        <v>118</v>
      </c>
      <c r="C58" s="166">
        <v>393</v>
      </c>
      <c r="D58" s="166">
        <v>618</v>
      </c>
      <c r="E58" s="166">
        <v>1130</v>
      </c>
      <c r="F58" s="166">
        <v>1547</v>
      </c>
      <c r="G58" s="166">
        <v>1228</v>
      </c>
      <c r="H58" s="166">
        <v>1091</v>
      </c>
      <c r="I58" s="181">
        <f t="shared" si="26"/>
        <v>-0.1115635179153095</v>
      </c>
      <c r="J58" s="165">
        <f t="shared" si="25"/>
        <v>-137</v>
      </c>
      <c r="K58" s="167">
        <f t="shared" si="24"/>
        <v>5.3029202029594279E-4</v>
      </c>
    </row>
    <row r="59" spans="2:11" x14ac:dyDescent="0.25">
      <c r="B59" s="165" t="s">
        <v>125</v>
      </c>
      <c r="C59" s="166">
        <v>205</v>
      </c>
      <c r="D59" s="166">
        <v>79</v>
      </c>
      <c r="E59" s="166">
        <v>420</v>
      </c>
      <c r="F59" s="166">
        <v>349</v>
      </c>
      <c r="G59" s="166">
        <v>535</v>
      </c>
      <c r="H59" s="166">
        <v>519</v>
      </c>
      <c r="I59" s="181">
        <f t="shared" si="26"/>
        <v>-2.9906542056074792E-2</v>
      </c>
      <c r="J59" s="165">
        <f t="shared" si="25"/>
        <v>-16</v>
      </c>
      <c r="K59" s="167">
        <f t="shared" si="24"/>
        <v>2.5226540653858323E-4</v>
      </c>
    </row>
    <row r="60" spans="2:11" x14ac:dyDescent="0.25">
      <c r="B60" s="165" t="s">
        <v>121</v>
      </c>
      <c r="C60" s="166">
        <v>135</v>
      </c>
      <c r="D60" s="166">
        <v>107</v>
      </c>
      <c r="E60" s="166">
        <v>385</v>
      </c>
      <c r="F60" s="166">
        <v>348</v>
      </c>
      <c r="G60" s="166">
        <v>390</v>
      </c>
      <c r="H60" s="166">
        <v>475</v>
      </c>
      <c r="I60" s="181">
        <f t="shared" si="26"/>
        <v>0.21794871794871784</v>
      </c>
      <c r="J60" s="165">
        <f t="shared" si="25"/>
        <v>85</v>
      </c>
      <c r="K60" s="167">
        <f t="shared" si="24"/>
        <v>2.3087874394186328E-4</v>
      </c>
    </row>
    <row r="61" spans="2:11" x14ac:dyDescent="0.25">
      <c r="B61" s="165" t="s">
        <v>130</v>
      </c>
      <c r="C61" s="166">
        <v>76</v>
      </c>
      <c r="D61" s="166">
        <v>29</v>
      </c>
      <c r="E61" s="166">
        <v>44</v>
      </c>
      <c r="F61" s="166">
        <v>151</v>
      </c>
      <c r="G61" s="166">
        <v>78</v>
      </c>
      <c r="H61" s="166">
        <v>164</v>
      </c>
      <c r="I61" s="181">
        <f t="shared" si="26"/>
        <v>1.1025641025641026</v>
      </c>
      <c r="J61" s="165">
        <f t="shared" si="25"/>
        <v>86</v>
      </c>
      <c r="K61" s="167">
        <f t="shared" si="24"/>
        <v>7.9713924224138059E-5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89</v>
      </c>
      <c r="F62" s="166">
        <v>138</v>
      </c>
      <c r="G62" s="166">
        <v>84</v>
      </c>
      <c r="H62" s="166">
        <v>405</v>
      </c>
      <c r="I62" s="181">
        <f t="shared" si="26"/>
        <v>3.8214285714285712</v>
      </c>
      <c r="J62" s="165">
        <f t="shared" si="25"/>
        <v>321</v>
      </c>
      <c r="K62" s="167">
        <f t="shared" si="24"/>
        <v>1.9685450799253605E-4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1307</v>
      </c>
      <c r="E63" s="171">
        <f t="shared" si="28"/>
        <v>3918</v>
      </c>
      <c r="F63" s="171">
        <f t="shared" si="28"/>
        <v>5218</v>
      </c>
      <c r="G63" s="171">
        <f t="shared" si="28"/>
        <v>5279</v>
      </c>
      <c r="H63" s="171">
        <f t="shared" si="28"/>
        <v>4928</v>
      </c>
      <c r="I63" s="182">
        <f t="shared" si="26"/>
        <v>-6.6489865504830492E-2</v>
      </c>
      <c r="J63" s="170">
        <f>H63-G63</f>
        <v>-351</v>
      </c>
      <c r="K63" s="172">
        <f t="shared" si="24"/>
        <v>2.3953062108326363E-3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16603</v>
      </c>
      <c r="E65" s="178">
        <f t="shared" si="29"/>
        <v>62155</v>
      </c>
      <c r="F65" s="178">
        <f t="shared" si="29"/>
        <v>82441</v>
      </c>
      <c r="G65" s="178">
        <f t="shared" si="29"/>
        <v>96861</v>
      </c>
      <c r="H65" s="178">
        <f t="shared" si="29"/>
        <v>75400</v>
      </c>
      <c r="I65" s="179">
        <f>IFERROR(H65/G65-1,"-")</f>
        <v>-0.22156492293079777</v>
      </c>
      <c r="J65" s="178">
        <f>H65-G65</f>
        <v>-21461</v>
      </c>
      <c r="K65" s="179">
        <f t="shared" ref="K65:K77" si="30">H65/H$9</f>
        <v>3.6648962722561032E-2</v>
      </c>
    </row>
    <row r="66" spans="2:11" x14ac:dyDescent="0.25">
      <c r="B66" s="161" t="s">
        <v>99</v>
      </c>
      <c r="C66" s="162">
        <v>5481</v>
      </c>
      <c r="D66" s="162">
        <v>8791</v>
      </c>
      <c r="E66" s="162">
        <v>14618</v>
      </c>
      <c r="F66" s="162">
        <v>14854</v>
      </c>
      <c r="G66" s="162">
        <v>27285</v>
      </c>
      <c r="H66" s="162">
        <v>18281</v>
      </c>
      <c r="I66" s="180">
        <f>IFERROR(H66/G66-1,"-")</f>
        <v>-0.32999816749129562</v>
      </c>
      <c r="J66" s="161">
        <f t="shared" ref="J66:J76" si="31">H66-G66</f>
        <v>-9004</v>
      </c>
      <c r="K66" s="163">
        <f t="shared" si="30"/>
        <v>8.8856722484235845E-3</v>
      </c>
    </row>
    <row r="67" spans="2:11" x14ac:dyDescent="0.25">
      <c r="B67" s="165" t="s">
        <v>105</v>
      </c>
      <c r="C67" s="166">
        <v>2199</v>
      </c>
      <c r="D67" s="166">
        <v>8533</v>
      </c>
      <c r="E67" s="166">
        <v>10990</v>
      </c>
      <c r="F67" s="166">
        <v>11125</v>
      </c>
      <c r="G67" s="166">
        <v>16363</v>
      </c>
      <c r="H67" s="166">
        <v>6550</v>
      </c>
      <c r="I67" s="181">
        <f>IFERROR(H67/G67-1,"-")</f>
        <v>-0.59970665525881561</v>
      </c>
      <c r="J67" s="165">
        <f t="shared" si="31"/>
        <v>-9813</v>
      </c>
      <c r="K67" s="167">
        <f t="shared" si="30"/>
        <v>3.1836963638299039E-3</v>
      </c>
    </row>
    <row r="68" spans="2:11" x14ac:dyDescent="0.25">
      <c r="B68" s="165" t="s">
        <v>102</v>
      </c>
      <c r="C68" s="166">
        <v>3282</v>
      </c>
      <c r="D68" s="166">
        <v>258</v>
      </c>
      <c r="E68" s="166">
        <v>3628</v>
      </c>
      <c r="F68" s="166">
        <v>3729</v>
      </c>
      <c r="G68" s="166">
        <v>10922</v>
      </c>
      <c r="H68" s="166">
        <v>11731</v>
      </c>
      <c r="I68" s="181">
        <f>IFERROR(H68/G68-1,"-")</f>
        <v>7.4070683025087014E-2</v>
      </c>
      <c r="J68" s="165">
        <f t="shared" si="31"/>
        <v>809</v>
      </c>
      <c r="K68" s="167">
        <f t="shared" si="30"/>
        <v>5.7019758845936802E-3</v>
      </c>
    </row>
    <row r="69" spans="2:11" x14ac:dyDescent="0.25">
      <c r="B69" s="161" t="s">
        <v>109</v>
      </c>
      <c r="C69" s="162">
        <v>17854</v>
      </c>
      <c r="D69" s="162">
        <v>7812</v>
      </c>
      <c r="E69" s="162">
        <v>47537</v>
      </c>
      <c r="F69" s="162">
        <v>67587</v>
      </c>
      <c r="G69" s="162">
        <v>69576</v>
      </c>
      <c r="H69" s="162">
        <v>57119</v>
      </c>
      <c r="I69" s="180">
        <f>IFERROR(H69/G69-1,"-")</f>
        <v>-0.17904162354834996</v>
      </c>
      <c r="J69" s="161">
        <f t="shared" si="31"/>
        <v>-12457</v>
      </c>
      <c r="K69" s="163">
        <f t="shared" si="30"/>
        <v>2.7763290474137448E-2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18994</v>
      </c>
      <c r="F70" s="166">
        <v>23900</v>
      </c>
      <c r="G70" s="166">
        <v>21936</v>
      </c>
      <c r="H70" s="166">
        <v>24121</v>
      </c>
      <c r="I70" s="181">
        <f t="shared" ref="I70:I77" si="32">IFERROR(H70/G70-1,"-")</f>
        <v>9.96079504011671E-2</v>
      </c>
      <c r="J70" s="165">
        <f t="shared" si="31"/>
        <v>2185</v>
      </c>
      <c r="K70" s="167">
        <f t="shared" si="30"/>
        <v>1.1724265647624597E-2</v>
      </c>
    </row>
    <row r="71" spans="2:11" x14ac:dyDescent="0.25">
      <c r="B71" s="165" t="s">
        <v>115</v>
      </c>
      <c r="C71" s="166">
        <v>2067</v>
      </c>
      <c r="D71" s="166">
        <v>1195</v>
      </c>
      <c r="E71" s="166">
        <v>5107</v>
      </c>
      <c r="F71" s="166">
        <v>5122</v>
      </c>
      <c r="G71" s="166">
        <v>5111</v>
      </c>
      <c r="H71" s="166">
        <v>5483</v>
      </c>
      <c r="I71" s="181">
        <f t="shared" si="32"/>
        <v>7.2784190960673012E-2</v>
      </c>
      <c r="J71" s="165">
        <f t="shared" si="31"/>
        <v>372</v>
      </c>
      <c r="K71" s="167">
        <f t="shared" si="30"/>
        <v>2.6650697958594447E-3</v>
      </c>
    </row>
    <row r="72" spans="2:11" x14ac:dyDescent="0.25">
      <c r="B72" s="165" t="s">
        <v>118</v>
      </c>
      <c r="C72" s="166">
        <v>2431</v>
      </c>
      <c r="D72" s="166">
        <v>1158</v>
      </c>
      <c r="E72" s="166">
        <v>6745</v>
      </c>
      <c r="F72" s="166">
        <v>8527</v>
      </c>
      <c r="G72" s="166">
        <v>10065</v>
      </c>
      <c r="H72" s="166">
        <v>5029</v>
      </c>
      <c r="I72" s="181">
        <f t="shared" si="32"/>
        <v>-0.50034773969200197</v>
      </c>
      <c r="J72" s="165">
        <f t="shared" si="31"/>
        <v>-5036</v>
      </c>
      <c r="K72" s="167">
        <f t="shared" si="30"/>
        <v>2.44439832270238E-3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787</v>
      </c>
      <c r="F73" s="166">
        <v>1669</v>
      </c>
      <c r="G73" s="166">
        <v>2367</v>
      </c>
      <c r="H73" s="166">
        <v>1356</v>
      </c>
      <c r="I73" s="181">
        <f t="shared" si="32"/>
        <v>-0.42712294043092525</v>
      </c>
      <c r="J73" s="165">
        <f t="shared" si="31"/>
        <v>-1011</v>
      </c>
      <c r="K73" s="167">
        <f t="shared" si="30"/>
        <v>6.5909805638982445E-4</v>
      </c>
    </row>
    <row r="74" spans="2:11" x14ac:dyDescent="0.25">
      <c r="B74" s="165" t="s">
        <v>121</v>
      </c>
      <c r="C74" s="166">
        <v>442</v>
      </c>
      <c r="D74" s="166">
        <v>413</v>
      </c>
      <c r="E74" s="166">
        <v>1343</v>
      </c>
      <c r="F74" s="166">
        <v>1273</v>
      </c>
      <c r="G74" s="166">
        <v>1710</v>
      </c>
      <c r="H74" s="166">
        <v>1550</v>
      </c>
      <c r="I74" s="181">
        <f t="shared" si="32"/>
        <v>-9.3567251461988299E-2</v>
      </c>
      <c r="J74" s="165">
        <f t="shared" si="31"/>
        <v>-160</v>
      </c>
      <c r="K74" s="167">
        <f t="shared" si="30"/>
        <v>7.5339379602081696E-4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878</v>
      </c>
      <c r="F75" s="166">
        <v>3180</v>
      </c>
      <c r="G75" s="166">
        <v>1641</v>
      </c>
      <c r="H75" s="166">
        <v>810</v>
      </c>
      <c r="I75" s="181">
        <f t="shared" si="32"/>
        <v>-0.50639853747714803</v>
      </c>
      <c r="J75" s="165">
        <f t="shared" si="31"/>
        <v>-831</v>
      </c>
      <c r="K75" s="167">
        <f t="shared" si="30"/>
        <v>3.9370901598507211E-4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278</v>
      </c>
      <c r="F76" s="166">
        <v>906</v>
      </c>
      <c r="G76" s="166">
        <v>203</v>
      </c>
      <c r="H76" s="166">
        <v>521</v>
      </c>
      <c r="I76" s="181">
        <f t="shared" si="32"/>
        <v>1.5665024630541873</v>
      </c>
      <c r="J76" s="165">
        <f t="shared" si="31"/>
        <v>318</v>
      </c>
      <c r="K76" s="167">
        <f t="shared" si="30"/>
        <v>2.532375275657069E-4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3762</v>
      </c>
      <c r="E77" s="171">
        <f t="shared" si="34"/>
        <v>13405</v>
      </c>
      <c r="F77" s="171">
        <f t="shared" si="34"/>
        <v>23010</v>
      </c>
      <c r="G77" s="171">
        <f t="shared" si="34"/>
        <v>26543</v>
      </c>
      <c r="H77" s="171">
        <f t="shared" si="34"/>
        <v>18249</v>
      </c>
      <c r="I77" s="182">
        <f t="shared" si="32"/>
        <v>-0.31247409863240783</v>
      </c>
      <c r="J77" s="170">
        <f>H77-G77</f>
        <v>-8294</v>
      </c>
      <c r="K77" s="172">
        <f t="shared" si="30"/>
        <v>8.8701183119896058E-3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51204</v>
      </c>
      <c r="E79" s="178">
        <f t="shared" si="35"/>
        <v>261325</v>
      </c>
      <c r="F79" s="178">
        <f t="shared" si="35"/>
        <v>306518</v>
      </c>
      <c r="G79" s="178">
        <f t="shared" si="35"/>
        <v>353422</v>
      </c>
      <c r="H79" s="178">
        <f t="shared" si="35"/>
        <v>351603</v>
      </c>
      <c r="I79" s="179">
        <f>IFERROR(H79/G79-1,"-")</f>
        <v>-5.1468216466433736E-3</v>
      </c>
      <c r="J79" s="178">
        <f>H79-G79</f>
        <v>-1819</v>
      </c>
      <c r="K79" s="179">
        <f t="shared" ref="K79:K91" si="36">H79/H$9</f>
        <v>0.17090033474987568</v>
      </c>
    </row>
    <row r="80" spans="2:11" x14ac:dyDescent="0.25">
      <c r="B80" s="161" t="s">
        <v>99</v>
      </c>
      <c r="C80" s="162">
        <v>40712</v>
      </c>
      <c r="D80" s="162">
        <v>28768</v>
      </c>
      <c r="E80" s="162">
        <v>126313</v>
      </c>
      <c r="F80" s="162">
        <v>135317</v>
      </c>
      <c r="G80" s="162">
        <v>140222</v>
      </c>
      <c r="H80" s="162">
        <v>140453</v>
      </c>
      <c r="I80" s="180">
        <f>IFERROR(H80/G80-1,"-")</f>
        <v>1.6473877137681558E-3</v>
      </c>
      <c r="J80" s="161">
        <f t="shared" ref="J80:J90" si="37">H80-G80</f>
        <v>231</v>
      </c>
      <c r="K80" s="163">
        <f t="shared" si="36"/>
        <v>6.8268657311297942E-2</v>
      </c>
    </row>
    <row r="81" spans="2:11" x14ac:dyDescent="0.25">
      <c r="B81" s="165" t="s">
        <v>105</v>
      </c>
      <c r="C81" s="166">
        <v>6804</v>
      </c>
      <c r="D81" s="166">
        <v>11711</v>
      </c>
      <c r="E81" s="166">
        <v>29255</v>
      </c>
      <c r="F81" s="166">
        <v>26951</v>
      </c>
      <c r="G81" s="166">
        <v>34210</v>
      </c>
      <c r="H81" s="166">
        <v>28649</v>
      </c>
      <c r="I81" s="181">
        <f>IFERROR(H81/G81-1,"-")</f>
        <v>-0.16255480853551596</v>
      </c>
      <c r="J81" s="165">
        <f t="shared" si="37"/>
        <v>-5561</v>
      </c>
      <c r="K81" s="167">
        <f t="shared" si="36"/>
        <v>1.3925147653032507E-2</v>
      </c>
    </row>
    <row r="82" spans="2:11" x14ac:dyDescent="0.25">
      <c r="B82" s="165" t="s">
        <v>102</v>
      </c>
      <c r="C82" s="166">
        <v>33908</v>
      </c>
      <c r="D82" s="166">
        <v>17057</v>
      </c>
      <c r="E82" s="166">
        <v>97058</v>
      </c>
      <c r="F82" s="166">
        <v>108366</v>
      </c>
      <c r="G82" s="166">
        <v>106012</v>
      </c>
      <c r="H82" s="166">
        <v>111804</v>
      </c>
      <c r="I82" s="181">
        <f>IFERROR(H82/G82-1,"-")</f>
        <v>5.4635324302909183E-2</v>
      </c>
      <c r="J82" s="165">
        <f t="shared" si="37"/>
        <v>5792</v>
      </c>
      <c r="K82" s="167">
        <f t="shared" si="36"/>
        <v>5.4343509658265433E-2</v>
      </c>
    </row>
    <row r="83" spans="2:11" x14ac:dyDescent="0.25">
      <c r="B83" s="161" t="s">
        <v>109</v>
      </c>
      <c r="C83" s="162">
        <v>75507</v>
      </c>
      <c r="D83" s="162">
        <v>22436</v>
      </c>
      <c r="E83" s="162">
        <v>135012</v>
      </c>
      <c r="F83" s="162">
        <v>171201</v>
      </c>
      <c r="G83" s="162">
        <v>213200</v>
      </c>
      <c r="H83" s="162">
        <v>211150</v>
      </c>
      <c r="I83" s="180">
        <f>IFERROR(H83/G83-1,"-")</f>
        <v>-9.6153846153845812E-3</v>
      </c>
      <c r="J83" s="161">
        <f t="shared" si="37"/>
        <v>-2050</v>
      </c>
      <c r="K83" s="163">
        <f t="shared" si="36"/>
        <v>0.10263167743857775</v>
      </c>
    </row>
    <row r="84" spans="2:11" x14ac:dyDescent="0.25">
      <c r="B84" s="165" t="s">
        <v>112</v>
      </c>
      <c r="C84" s="166">
        <v>14988</v>
      </c>
      <c r="D84" s="166">
        <v>1739</v>
      </c>
      <c r="E84" s="166">
        <v>25869</v>
      </c>
      <c r="F84" s="166">
        <v>35236</v>
      </c>
      <c r="G84" s="166">
        <v>44273</v>
      </c>
      <c r="H84" s="166">
        <v>45270</v>
      </c>
      <c r="I84" s="181">
        <f t="shared" ref="I84:I91" si="38">IFERROR(H84/G84-1,"-")</f>
        <v>2.2519368463849387E-2</v>
      </c>
      <c r="J84" s="165">
        <f t="shared" si="37"/>
        <v>997</v>
      </c>
      <c r="K84" s="167">
        <f t="shared" si="36"/>
        <v>2.2003959448943476E-2</v>
      </c>
    </row>
    <row r="85" spans="2:11" x14ac:dyDescent="0.25">
      <c r="B85" s="165" t="s">
        <v>115</v>
      </c>
      <c r="C85" s="166">
        <v>28410</v>
      </c>
      <c r="D85" s="166">
        <v>4591</v>
      </c>
      <c r="E85" s="166">
        <v>45618</v>
      </c>
      <c r="F85" s="166">
        <v>56194</v>
      </c>
      <c r="G85" s="166">
        <v>64305</v>
      </c>
      <c r="H85" s="166">
        <v>61882</v>
      </c>
      <c r="I85" s="181">
        <f t="shared" si="38"/>
        <v>-3.7679807168960466E-2</v>
      </c>
      <c r="J85" s="165">
        <f t="shared" si="37"/>
        <v>-2423</v>
      </c>
      <c r="K85" s="167">
        <f t="shared" si="36"/>
        <v>3.0078396700232386E-2</v>
      </c>
    </row>
    <row r="86" spans="2:11" x14ac:dyDescent="0.25">
      <c r="B86" s="165" t="s">
        <v>118</v>
      </c>
      <c r="C86" s="166">
        <v>5054</v>
      </c>
      <c r="D86" s="166">
        <v>4527</v>
      </c>
      <c r="E86" s="166">
        <v>13053</v>
      </c>
      <c r="F86" s="166">
        <v>17101</v>
      </c>
      <c r="G86" s="166">
        <v>26155</v>
      </c>
      <c r="H86" s="166">
        <v>23341</v>
      </c>
      <c r="I86" s="181">
        <f t="shared" si="38"/>
        <v>-0.10758937105715927</v>
      </c>
      <c r="J86" s="165">
        <f t="shared" si="37"/>
        <v>-2814</v>
      </c>
      <c r="K86" s="167">
        <f t="shared" si="36"/>
        <v>1.134513844704638E-2</v>
      </c>
    </row>
    <row r="87" spans="2:11" x14ac:dyDescent="0.25">
      <c r="B87" s="165" t="s">
        <v>125</v>
      </c>
      <c r="C87" s="166">
        <v>1174</v>
      </c>
      <c r="D87" s="166">
        <v>317</v>
      </c>
      <c r="E87" s="166">
        <v>2872</v>
      </c>
      <c r="F87" s="166">
        <v>2743</v>
      </c>
      <c r="G87" s="166">
        <v>4984</v>
      </c>
      <c r="H87" s="166">
        <v>5561</v>
      </c>
      <c r="I87" s="181">
        <f t="shared" si="38"/>
        <v>0.1157704654895666</v>
      </c>
      <c r="J87" s="165">
        <f t="shared" si="37"/>
        <v>577</v>
      </c>
      <c r="K87" s="167">
        <f t="shared" si="36"/>
        <v>2.7029825159172668E-3</v>
      </c>
    </row>
    <row r="88" spans="2:11" x14ac:dyDescent="0.25">
      <c r="B88" s="165" t="s">
        <v>121</v>
      </c>
      <c r="C88" s="166">
        <v>993</v>
      </c>
      <c r="D88" s="166">
        <v>578</v>
      </c>
      <c r="E88" s="166">
        <v>2521</v>
      </c>
      <c r="F88" s="166">
        <v>2444</v>
      </c>
      <c r="G88" s="166">
        <v>3231</v>
      </c>
      <c r="H88" s="166">
        <v>3401</v>
      </c>
      <c r="I88" s="181">
        <f t="shared" si="38"/>
        <v>5.2615289384091657E-2</v>
      </c>
      <c r="J88" s="165">
        <f t="shared" si="37"/>
        <v>170</v>
      </c>
      <c r="K88" s="167">
        <f t="shared" si="36"/>
        <v>1.6530918066237411E-3</v>
      </c>
    </row>
    <row r="89" spans="2:11" x14ac:dyDescent="0.25">
      <c r="B89" s="165" t="s">
        <v>130</v>
      </c>
      <c r="C89" s="166">
        <v>1688</v>
      </c>
      <c r="D89" s="166">
        <v>51</v>
      </c>
      <c r="E89" s="166">
        <v>1683</v>
      </c>
      <c r="F89" s="166">
        <v>2431</v>
      </c>
      <c r="G89" s="166">
        <v>2391</v>
      </c>
      <c r="H89" s="166">
        <v>2487</v>
      </c>
      <c r="I89" s="181">
        <f t="shared" si="38"/>
        <v>4.0150564617315032E-2</v>
      </c>
      <c r="J89" s="165">
        <f t="shared" si="37"/>
        <v>96</v>
      </c>
      <c r="K89" s="167">
        <f t="shared" si="36"/>
        <v>1.2088324972282399E-3</v>
      </c>
    </row>
    <row r="90" spans="2:11" x14ac:dyDescent="0.25">
      <c r="B90" s="165" t="s">
        <v>133</v>
      </c>
      <c r="C90" s="166">
        <v>2253</v>
      </c>
      <c r="D90" s="166">
        <v>200</v>
      </c>
      <c r="E90" s="166">
        <v>1415</v>
      </c>
      <c r="F90" s="166">
        <v>2449</v>
      </c>
      <c r="G90" s="166">
        <v>2913</v>
      </c>
      <c r="H90" s="166">
        <v>2058</v>
      </c>
      <c r="I90" s="181">
        <f t="shared" si="38"/>
        <v>-0.2935118434603502</v>
      </c>
      <c r="J90" s="165">
        <f t="shared" si="37"/>
        <v>-855</v>
      </c>
      <c r="K90" s="167">
        <f t="shared" si="36"/>
        <v>1.0003125369102202E-3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10433</v>
      </c>
      <c r="E91" s="171">
        <f t="shared" si="40"/>
        <v>41981</v>
      </c>
      <c r="F91" s="171">
        <f t="shared" si="40"/>
        <v>52603</v>
      </c>
      <c r="G91" s="171">
        <f t="shared" si="40"/>
        <v>64948</v>
      </c>
      <c r="H91" s="171">
        <f t="shared" si="40"/>
        <v>67150</v>
      </c>
      <c r="I91" s="182">
        <f t="shared" si="38"/>
        <v>3.3904046313974145E-2</v>
      </c>
      <c r="J91" s="170">
        <f>H91-G91</f>
        <v>2202</v>
      </c>
      <c r="K91" s="172">
        <f t="shared" si="36"/>
        <v>3.2638963485676041E-2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11802</v>
      </c>
      <c r="E93" s="178">
        <f t="shared" si="41"/>
        <v>24671</v>
      </c>
      <c r="F93" s="178">
        <f t="shared" si="41"/>
        <v>30683</v>
      </c>
      <c r="G93" s="178">
        <f t="shared" si="41"/>
        <v>29198</v>
      </c>
      <c r="H93" s="178">
        <f t="shared" si="41"/>
        <v>28272</v>
      </c>
      <c r="I93" s="179">
        <f>IFERROR(H93/G93-1,"-")</f>
        <v>-3.1714500993218708E-2</v>
      </c>
      <c r="J93" s="178">
        <f>H93-G93</f>
        <v>-926</v>
      </c>
      <c r="K93" s="179">
        <f t="shared" ref="K93:K105" si="42">H93/H$9</f>
        <v>1.3741902839419702E-2</v>
      </c>
    </row>
    <row r="94" spans="2:11" x14ac:dyDescent="0.25">
      <c r="B94" s="161" t="s">
        <v>99</v>
      </c>
      <c r="C94" s="162">
        <v>7454</v>
      </c>
      <c r="D94" s="162">
        <v>7418</v>
      </c>
      <c r="E94" s="162">
        <v>15383</v>
      </c>
      <c r="F94" s="162">
        <v>19920</v>
      </c>
      <c r="G94" s="162">
        <v>16896</v>
      </c>
      <c r="H94" s="162">
        <v>16644</v>
      </c>
      <c r="I94" s="180">
        <f>IFERROR(H94/G94-1,"-")</f>
        <v>-1.4914772727272707E-2</v>
      </c>
      <c r="J94" s="161">
        <f t="shared" ref="J94:J104" si="43">H94-G94</f>
        <v>-252</v>
      </c>
      <c r="K94" s="163">
        <f t="shared" si="42"/>
        <v>8.0899911877228888E-3</v>
      </c>
    </row>
    <row r="95" spans="2:11" x14ac:dyDescent="0.25">
      <c r="B95" s="165" t="s">
        <v>105</v>
      </c>
      <c r="C95" s="166">
        <v>4239</v>
      </c>
      <c r="D95" s="166">
        <v>4253</v>
      </c>
      <c r="E95" s="166">
        <v>7500</v>
      </c>
      <c r="F95" s="166">
        <v>5955</v>
      </c>
      <c r="G95" s="166">
        <v>4664</v>
      </c>
      <c r="H95" s="166">
        <v>5394</v>
      </c>
      <c r="I95" s="181">
        <f>IFERROR(H95/G95-1,"-")</f>
        <v>0.15651801029159529</v>
      </c>
      <c r="J95" s="165">
        <f t="shared" si="43"/>
        <v>730</v>
      </c>
      <c r="K95" s="167">
        <f t="shared" si="42"/>
        <v>2.6218104101524433E-3</v>
      </c>
    </row>
    <row r="96" spans="2:11" x14ac:dyDescent="0.25">
      <c r="B96" s="165" t="s">
        <v>102</v>
      </c>
      <c r="C96" s="166">
        <v>3215</v>
      </c>
      <c r="D96" s="166">
        <v>3165</v>
      </c>
      <c r="E96" s="166">
        <v>7883</v>
      </c>
      <c r="F96" s="166">
        <v>13965</v>
      </c>
      <c r="G96" s="166">
        <v>12232</v>
      </c>
      <c r="H96" s="166">
        <v>11250</v>
      </c>
      <c r="I96" s="181">
        <f>IFERROR(H96/G96-1,"-")</f>
        <v>-8.0281229561805056E-2</v>
      </c>
      <c r="J96" s="165">
        <f t="shared" si="43"/>
        <v>-982</v>
      </c>
      <c r="K96" s="167">
        <f t="shared" si="42"/>
        <v>5.468180777570446E-3</v>
      </c>
    </row>
    <row r="97" spans="2:11" x14ac:dyDescent="0.25">
      <c r="B97" s="161" t="s">
        <v>109</v>
      </c>
      <c r="C97" s="162">
        <v>5300</v>
      </c>
      <c r="D97" s="162">
        <v>4384</v>
      </c>
      <c r="E97" s="162">
        <v>9288</v>
      </c>
      <c r="F97" s="162">
        <v>10763</v>
      </c>
      <c r="G97" s="162">
        <v>12302</v>
      </c>
      <c r="H97" s="162">
        <v>11628</v>
      </c>
      <c r="I97" s="180">
        <f>IFERROR(H97/G97-1,"-")</f>
        <v>-5.47878393757113E-2</v>
      </c>
      <c r="J97" s="161">
        <f t="shared" si="43"/>
        <v>-674</v>
      </c>
      <c r="K97" s="163">
        <f t="shared" si="42"/>
        <v>5.6519116516968127E-3</v>
      </c>
    </row>
    <row r="98" spans="2:11" x14ac:dyDescent="0.25">
      <c r="B98" s="165" t="s">
        <v>112</v>
      </c>
      <c r="C98" s="166">
        <v>994</v>
      </c>
      <c r="D98" s="166">
        <v>145</v>
      </c>
      <c r="E98" s="166">
        <v>1307</v>
      </c>
      <c r="F98" s="166">
        <v>1561</v>
      </c>
      <c r="G98" s="166">
        <v>1845</v>
      </c>
      <c r="H98" s="166">
        <v>1552</v>
      </c>
      <c r="I98" s="181">
        <f t="shared" ref="I98:I105" si="44">IFERROR(H98/G98-1,"-")</f>
        <v>-0.1588075880758808</v>
      </c>
      <c r="J98" s="165">
        <f t="shared" si="43"/>
        <v>-293</v>
      </c>
      <c r="K98" s="167">
        <f t="shared" si="42"/>
        <v>7.5436591704794063E-4</v>
      </c>
    </row>
    <row r="99" spans="2:11" x14ac:dyDescent="0.25">
      <c r="B99" s="165" t="s">
        <v>115</v>
      </c>
      <c r="C99" s="166">
        <v>1071</v>
      </c>
      <c r="D99" s="166">
        <v>659</v>
      </c>
      <c r="E99" s="166">
        <v>1843</v>
      </c>
      <c r="F99" s="166">
        <v>2024</v>
      </c>
      <c r="G99" s="166">
        <v>2489</v>
      </c>
      <c r="H99" s="166">
        <v>2173</v>
      </c>
      <c r="I99" s="181">
        <f t="shared" si="44"/>
        <v>-0.12695861791884289</v>
      </c>
      <c r="J99" s="165">
        <f t="shared" si="43"/>
        <v>-316</v>
      </c>
      <c r="K99" s="167">
        <f t="shared" si="42"/>
        <v>1.0562094959698292E-3</v>
      </c>
    </row>
    <row r="100" spans="2:11" x14ac:dyDescent="0.25">
      <c r="B100" s="165" t="s">
        <v>118</v>
      </c>
      <c r="C100" s="166">
        <v>1161</v>
      </c>
      <c r="D100" s="166">
        <v>1852</v>
      </c>
      <c r="E100" s="166">
        <v>1779</v>
      </c>
      <c r="F100" s="166">
        <v>2117</v>
      </c>
      <c r="G100" s="166">
        <v>2082</v>
      </c>
      <c r="H100" s="166">
        <v>2030</v>
      </c>
      <c r="I100" s="181">
        <f t="shared" si="44"/>
        <v>-2.4975984630163262E-2</v>
      </c>
      <c r="J100" s="165">
        <f t="shared" si="43"/>
        <v>-52</v>
      </c>
      <c r="K100" s="167">
        <f t="shared" si="42"/>
        <v>9.8670284253048928E-4</v>
      </c>
    </row>
    <row r="101" spans="2:11" x14ac:dyDescent="0.25">
      <c r="B101" s="165" t="s">
        <v>125</v>
      </c>
      <c r="C101" s="166">
        <v>265</v>
      </c>
      <c r="D101" s="166">
        <v>84</v>
      </c>
      <c r="E101" s="166">
        <v>672</v>
      </c>
      <c r="F101" s="166">
        <v>531</v>
      </c>
      <c r="G101" s="166">
        <v>598</v>
      </c>
      <c r="H101" s="166">
        <v>576</v>
      </c>
      <c r="I101" s="181">
        <f t="shared" si="44"/>
        <v>-3.6789297658862852E-2</v>
      </c>
      <c r="J101" s="165">
        <f t="shared" si="43"/>
        <v>-22</v>
      </c>
      <c r="K101" s="167">
        <f t="shared" si="42"/>
        <v>2.7997085581160685E-4</v>
      </c>
    </row>
    <row r="102" spans="2:11" x14ac:dyDescent="0.25">
      <c r="B102" s="165" t="s">
        <v>121</v>
      </c>
      <c r="C102" s="166">
        <v>132</v>
      </c>
      <c r="D102" s="166">
        <v>154</v>
      </c>
      <c r="E102" s="166">
        <v>373</v>
      </c>
      <c r="F102" s="166">
        <v>293</v>
      </c>
      <c r="G102" s="166">
        <v>514</v>
      </c>
      <c r="H102" s="166">
        <v>484</v>
      </c>
      <c r="I102" s="181">
        <f t="shared" si="44"/>
        <v>-5.8365758754863828E-2</v>
      </c>
      <c r="J102" s="165">
        <f t="shared" si="43"/>
        <v>-30</v>
      </c>
      <c r="K102" s="167">
        <f t="shared" si="42"/>
        <v>2.3525328856391963E-4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182</v>
      </c>
      <c r="F103" s="166">
        <v>87</v>
      </c>
      <c r="G103" s="166">
        <v>151</v>
      </c>
      <c r="H103" s="166">
        <v>128</v>
      </c>
      <c r="I103" s="181">
        <f t="shared" si="44"/>
        <v>-0.15231788079470199</v>
      </c>
      <c r="J103" s="165">
        <f t="shared" si="43"/>
        <v>-23</v>
      </c>
      <c r="K103" s="167">
        <f t="shared" si="42"/>
        <v>6.2215745735912624E-5</v>
      </c>
    </row>
    <row r="104" spans="2:11" x14ac:dyDescent="0.25">
      <c r="B104" s="165" t="s">
        <v>133</v>
      </c>
      <c r="C104" s="166">
        <v>61</v>
      </c>
      <c r="D104" s="166">
        <v>42</v>
      </c>
      <c r="E104" s="166">
        <v>99</v>
      </c>
      <c r="F104" s="166">
        <v>155</v>
      </c>
      <c r="G104" s="166">
        <v>265</v>
      </c>
      <c r="H104" s="166">
        <v>143</v>
      </c>
      <c r="I104" s="181">
        <f t="shared" si="44"/>
        <v>-0.46037735849056605</v>
      </c>
      <c r="J104" s="165">
        <f t="shared" si="43"/>
        <v>-122</v>
      </c>
      <c r="K104" s="167">
        <f t="shared" si="42"/>
        <v>6.9506653439339891E-5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1431</v>
      </c>
      <c r="E105" s="171">
        <f t="shared" si="46"/>
        <v>3033</v>
      </c>
      <c r="F105" s="171">
        <f t="shared" si="46"/>
        <v>3995</v>
      </c>
      <c r="G105" s="171">
        <f t="shared" si="46"/>
        <v>4358</v>
      </c>
      <c r="H105" s="171">
        <f t="shared" si="46"/>
        <v>4542</v>
      </c>
      <c r="I105" s="182">
        <f t="shared" si="44"/>
        <v>4.222120238641569E-2</v>
      </c>
      <c r="J105" s="170">
        <f>H105-G105</f>
        <v>184</v>
      </c>
      <c r="K105" s="172">
        <f t="shared" si="42"/>
        <v>2.2076868525977749E-3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30374</v>
      </c>
      <c r="E107" s="178">
        <f t="shared" si="47"/>
        <v>79606</v>
      </c>
      <c r="F107" s="178">
        <f t="shared" si="47"/>
        <v>111862</v>
      </c>
      <c r="G107" s="178">
        <f t="shared" si="47"/>
        <v>103725</v>
      </c>
      <c r="H107" s="178">
        <f t="shared" si="47"/>
        <v>112596</v>
      </c>
      <c r="I107" s="179">
        <f>IFERROR(H107/G107-1,"-")</f>
        <v>8.5524222704266073E-2</v>
      </c>
      <c r="J107" s="178">
        <f>H107-G107</f>
        <v>8871</v>
      </c>
      <c r="K107" s="179">
        <f t="shared" ref="K107:K119" si="48">H107/H$9</f>
        <v>5.4728469585006392E-2</v>
      </c>
    </row>
    <row r="108" spans="2:11" x14ac:dyDescent="0.25">
      <c r="B108" s="161" t="s">
        <v>99</v>
      </c>
      <c r="C108" s="162">
        <v>5441</v>
      </c>
      <c r="D108" s="162">
        <v>18405</v>
      </c>
      <c r="E108" s="162">
        <v>16402</v>
      </c>
      <c r="F108" s="162">
        <v>21854</v>
      </c>
      <c r="G108" s="162">
        <v>20614</v>
      </c>
      <c r="H108" s="162">
        <v>22311</v>
      </c>
      <c r="I108" s="180">
        <f>IFERROR(H108/G108-1,"-")</f>
        <v>8.2322693315222573E-2</v>
      </c>
      <c r="J108" s="161">
        <f t="shared" ref="J108:J118" si="49">H108-G108</f>
        <v>1697</v>
      </c>
      <c r="K108" s="163">
        <f t="shared" si="48"/>
        <v>1.0844496118077708E-2</v>
      </c>
    </row>
    <row r="109" spans="2:11" x14ac:dyDescent="0.25">
      <c r="B109" s="165" t="s">
        <v>105</v>
      </c>
      <c r="C109" s="166">
        <v>273</v>
      </c>
      <c r="D109" s="166">
        <v>13340</v>
      </c>
      <c r="E109" s="166">
        <v>5588</v>
      </c>
      <c r="F109" s="166">
        <v>8088</v>
      </c>
      <c r="G109" s="166">
        <v>5528</v>
      </c>
      <c r="H109" s="166">
        <v>6995</v>
      </c>
      <c r="I109" s="181">
        <f>IFERROR(H109/G109-1,"-")</f>
        <v>0.26537626628075262</v>
      </c>
      <c r="J109" s="165">
        <f t="shared" si="49"/>
        <v>1467</v>
      </c>
      <c r="K109" s="167">
        <f t="shared" si="48"/>
        <v>3.3999932923649127E-3</v>
      </c>
    </row>
    <row r="110" spans="2:11" x14ac:dyDescent="0.25">
      <c r="B110" s="165" t="s">
        <v>102</v>
      </c>
      <c r="C110" s="166">
        <v>5168</v>
      </c>
      <c r="D110" s="166">
        <v>5065</v>
      </c>
      <c r="E110" s="166">
        <v>10814</v>
      </c>
      <c r="F110" s="166">
        <v>13766</v>
      </c>
      <c r="G110" s="166">
        <v>15086</v>
      </c>
      <c r="H110" s="166">
        <v>15316</v>
      </c>
      <c r="I110" s="181">
        <f>IFERROR(H110/G110-1,"-")</f>
        <v>1.5245923372663395E-2</v>
      </c>
      <c r="J110" s="165">
        <f t="shared" si="49"/>
        <v>230</v>
      </c>
      <c r="K110" s="167">
        <f t="shared" si="48"/>
        <v>7.4445028257127954E-3</v>
      </c>
    </row>
    <row r="111" spans="2:11" x14ac:dyDescent="0.25">
      <c r="B111" s="161" t="s">
        <v>109</v>
      </c>
      <c r="C111" s="162">
        <v>17186</v>
      </c>
      <c r="D111" s="162">
        <v>11969</v>
      </c>
      <c r="E111" s="162">
        <v>63204</v>
      </c>
      <c r="F111" s="162">
        <v>90008</v>
      </c>
      <c r="G111" s="162">
        <v>83111</v>
      </c>
      <c r="H111" s="162">
        <v>90285</v>
      </c>
      <c r="I111" s="180">
        <f>IFERROR(H111/G111-1,"-")</f>
        <v>8.6318297216974926E-2</v>
      </c>
      <c r="J111" s="161">
        <f t="shared" si="49"/>
        <v>7174</v>
      </c>
      <c r="K111" s="163">
        <f t="shared" si="48"/>
        <v>4.3883973466928683E-2</v>
      </c>
    </row>
    <row r="112" spans="2:11" x14ac:dyDescent="0.25">
      <c r="B112" s="165" t="s">
        <v>112</v>
      </c>
      <c r="C112" s="166">
        <v>9701</v>
      </c>
      <c r="D112" s="166">
        <v>1375</v>
      </c>
      <c r="E112" s="166">
        <v>36083</v>
      </c>
      <c r="F112" s="166">
        <v>58680</v>
      </c>
      <c r="G112" s="166">
        <v>50875</v>
      </c>
      <c r="H112" s="166">
        <v>53064</v>
      </c>
      <c r="I112" s="181">
        <f t="shared" ref="I112:I119" si="50">IFERROR(H112/G112-1,"-")</f>
        <v>4.3027027027026987E-2</v>
      </c>
      <c r="J112" s="165">
        <f t="shared" si="49"/>
        <v>2189</v>
      </c>
      <c r="K112" s="167">
        <f t="shared" si="48"/>
        <v>2.5792315091644279E-2</v>
      </c>
    </row>
    <row r="113" spans="2:11" x14ac:dyDescent="0.25">
      <c r="B113" s="165" t="s">
        <v>115</v>
      </c>
      <c r="C113" s="166">
        <v>1353</v>
      </c>
      <c r="D113" s="166">
        <v>3614</v>
      </c>
      <c r="E113" s="166">
        <v>3239</v>
      </c>
      <c r="F113" s="166">
        <v>4324</v>
      </c>
      <c r="G113" s="166">
        <v>3803</v>
      </c>
      <c r="H113" s="166">
        <v>4507</v>
      </c>
      <c r="I113" s="181">
        <f t="shared" si="50"/>
        <v>0.18511701288456472</v>
      </c>
      <c r="J113" s="165">
        <f t="shared" si="49"/>
        <v>704</v>
      </c>
      <c r="K113" s="167">
        <f t="shared" si="48"/>
        <v>2.1906747346231111E-3</v>
      </c>
    </row>
    <row r="114" spans="2:11" x14ac:dyDescent="0.25">
      <c r="B114" s="165" t="s">
        <v>118</v>
      </c>
      <c r="C114" s="166">
        <v>895</v>
      </c>
      <c r="D114" s="166">
        <v>2386</v>
      </c>
      <c r="E114" s="166">
        <v>4047</v>
      </c>
      <c r="F114" s="166">
        <v>7774</v>
      </c>
      <c r="G114" s="166">
        <v>5668</v>
      </c>
      <c r="H114" s="166">
        <v>7265</v>
      </c>
      <c r="I114" s="181">
        <f t="shared" si="50"/>
        <v>0.28175723359209592</v>
      </c>
      <c r="J114" s="165">
        <f t="shared" si="49"/>
        <v>1597</v>
      </c>
      <c r="K114" s="167">
        <f t="shared" si="48"/>
        <v>3.5312296310266037E-3</v>
      </c>
    </row>
    <row r="115" spans="2:11" x14ac:dyDescent="0.25">
      <c r="B115" s="165" t="s">
        <v>125</v>
      </c>
      <c r="C115" s="166">
        <v>429</v>
      </c>
      <c r="D115" s="166">
        <v>718</v>
      </c>
      <c r="E115" s="166">
        <v>3460</v>
      </c>
      <c r="F115" s="166">
        <v>2844</v>
      </c>
      <c r="G115" s="166">
        <v>3264</v>
      </c>
      <c r="H115" s="166">
        <v>3266</v>
      </c>
      <c r="I115" s="181">
        <f t="shared" si="50"/>
        <v>6.1274509803932453E-4</v>
      </c>
      <c r="J115" s="165">
        <f t="shared" si="49"/>
        <v>2</v>
      </c>
      <c r="K115" s="167">
        <f t="shared" si="48"/>
        <v>1.5874736372928956E-3</v>
      </c>
    </row>
    <row r="116" spans="2:11" x14ac:dyDescent="0.25">
      <c r="B116" s="165" t="s">
        <v>121</v>
      </c>
      <c r="C116" s="166">
        <v>623</v>
      </c>
      <c r="D116" s="166">
        <v>963</v>
      </c>
      <c r="E116" s="166">
        <v>2207</v>
      </c>
      <c r="F116" s="166">
        <v>2103</v>
      </c>
      <c r="G116" s="166">
        <v>2457</v>
      </c>
      <c r="H116" s="166">
        <v>2247</v>
      </c>
      <c r="I116" s="181">
        <f t="shared" si="50"/>
        <v>-8.54700854700855E-2</v>
      </c>
      <c r="J116" s="165">
        <f t="shared" si="49"/>
        <v>-210</v>
      </c>
      <c r="K116" s="167">
        <f t="shared" si="48"/>
        <v>1.0921779739734038E-3</v>
      </c>
    </row>
    <row r="117" spans="2:11" x14ac:dyDescent="0.25">
      <c r="B117" s="165" t="s">
        <v>130</v>
      </c>
      <c r="C117" s="166">
        <v>206</v>
      </c>
      <c r="D117" s="166">
        <v>10</v>
      </c>
      <c r="E117" s="166">
        <v>419</v>
      </c>
      <c r="F117" s="166">
        <v>590</v>
      </c>
      <c r="G117" s="166">
        <v>813</v>
      </c>
      <c r="H117" s="166">
        <v>783</v>
      </c>
      <c r="I117" s="181">
        <f t="shared" si="50"/>
        <v>-3.6900369003690092E-2</v>
      </c>
      <c r="J117" s="165">
        <f t="shared" si="49"/>
        <v>-30</v>
      </c>
      <c r="K117" s="167">
        <f t="shared" si="48"/>
        <v>3.8058538211890305E-4</v>
      </c>
    </row>
    <row r="118" spans="2:11" x14ac:dyDescent="0.25">
      <c r="B118" s="165" t="s">
        <v>133</v>
      </c>
      <c r="C118" s="166">
        <v>526</v>
      </c>
      <c r="D118" s="166">
        <v>16</v>
      </c>
      <c r="E118" s="166">
        <v>623</v>
      </c>
      <c r="F118" s="166">
        <v>373</v>
      </c>
      <c r="G118" s="166">
        <v>1010</v>
      </c>
      <c r="H118" s="166">
        <v>661</v>
      </c>
      <c r="I118" s="181">
        <f t="shared" si="50"/>
        <v>-0.34554455445544552</v>
      </c>
      <c r="J118" s="165">
        <f t="shared" si="49"/>
        <v>-349</v>
      </c>
      <c r="K118" s="167">
        <f t="shared" si="48"/>
        <v>3.212859994643613E-4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2887</v>
      </c>
      <c r="E119" s="171">
        <f t="shared" si="52"/>
        <v>13126</v>
      </c>
      <c r="F119" s="171">
        <f t="shared" si="52"/>
        <v>13320</v>
      </c>
      <c r="G119" s="171">
        <f t="shared" si="52"/>
        <v>15221</v>
      </c>
      <c r="H119" s="171">
        <f t="shared" si="52"/>
        <v>18492</v>
      </c>
      <c r="I119" s="182">
        <f t="shared" si="50"/>
        <v>0.21490046646081074</v>
      </c>
      <c r="J119" s="170">
        <f>H119-G119</f>
        <v>3271</v>
      </c>
      <c r="K119" s="172">
        <f t="shared" si="48"/>
        <v>8.9882310167851281E-3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58803</v>
      </c>
      <c r="E121" s="178">
        <f t="shared" si="53"/>
        <v>104421</v>
      </c>
      <c r="F121" s="178">
        <f t="shared" si="53"/>
        <v>126576</v>
      </c>
      <c r="G121" s="178">
        <f t="shared" si="53"/>
        <v>125410</v>
      </c>
      <c r="H121" s="178">
        <f t="shared" si="53"/>
        <v>140761</v>
      </c>
      <c r="I121" s="179">
        <f>IFERROR(H121/G121-1,"-")</f>
        <v>0.12240650665816122</v>
      </c>
      <c r="J121" s="178">
        <f>H121-G121</f>
        <v>15351</v>
      </c>
      <c r="K121" s="179">
        <f t="shared" ref="K121:K133" si="54">H121/H$9</f>
        <v>6.8418363949474981E-2</v>
      </c>
    </row>
    <row r="122" spans="2:11" x14ac:dyDescent="0.25">
      <c r="B122" s="161" t="s">
        <v>99</v>
      </c>
      <c r="C122" s="162">
        <v>26940</v>
      </c>
      <c r="D122" s="162">
        <v>38654</v>
      </c>
      <c r="E122" s="162">
        <v>62976</v>
      </c>
      <c r="F122" s="162">
        <v>76465</v>
      </c>
      <c r="G122" s="162">
        <v>75937</v>
      </c>
      <c r="H122" s="162">
        <v>87725</v>
      </c>
      <c r="I122" s="180">
        <f>IFERROR(H122/G122-1,"-")</f>
        <v>0.1552339439272028</v>
      </c>
      <c r="J122" s="161">
        <f t="shared" ref="J122:J132" si="55">H122-G122</f>
        <v>11788</v>
      </c>
      <c r="K122" s="163">
        <f t="shared" si="54"/>
        <v>4.2639658552210434E-2</v>
      </c>
    </row>
    <row r="123" spans="2:11" x14ac:dyDescent="0.25">
      <c r="B123" s="165" t="s">
        <v>105</v>
      </c>
      <c r="C123" s="166">
        <v>13715</v>
      </c>
      <c r="D123" s="166">
        <v>20861</v>
      </c>
      <c r="E123" s="166">
        <v>31514</v>
      </c>
      <c r="F123" s="166">
        <v>35561</v>
      </c>
      <c r="G123" s="166">
        <v>34109</v>
      </c>
      <c r="H123" s="166">
        <v>44044</v>
      </c>
      <c r="I123" s="181">
        <f>IFERROR(H123/G123-1,"-")</f>
        <v>0.29127209827318312</v>
      </c>
      <c r="J123" s="165">
        <f t="shared" si="55"/>
        <v>9935</v>
      </c>
      <c r="K123" s="167">
        <f t="shared" si="54"/>
        <v>2.1408049259316688E-2</v>
      </c>
    </row>
    <row r="124" spans="2:11" x14ac:dyDescent="0.25">
      <c r="B124" s="165" t="s">
        <v>102</v>
      </c>
      <c r="C124" s="166">
        <v>13225</v>
      </c>
      <c r="D124" s="166">
        <v>17793</v>
      </c>
      <c r="E124" s="166">
        <v>31462</v>
      </c>
      <c r="F124" s="166">
        <v>40904</v>
      </c>
      <c r="G124" s="166">
        <v>41828</v>
      </c>
      <c r="H124" s="166">
        <v>43681</v>
      </c>
      <c r="I124" s="181">
        <f>IFERROR(H124/G124-1,"-")</f>
        <v>4.4300468585636521E-2</v>
      </c>
      <c r="J124" s="165">
        <f t="shared" si="55"/>
        <v>1853</v>
      </c>
      <c r="K124" s="167">
        <f t="shared" si="54"/>
        <v>2.1231609292893746E-2</v>
      </c>
    </row>
    <row r="125" spans="2:11" x14ac:dyDescent="0.25">
      <c r="B125" s="161" t="s">
        <v>109</v>
      </c>
      <c r="C125" s="162">
        <v>25913</v>
      </c>
      <c r="D125" s="162">
        <v>20149</v>
      </c>
      <c r="E125" s="162">
        <v>41445</v>
      </c>
      <c r="F125" s="162">
        <v>50111</v>
      </c>
      <c r="G125" s="162">
        <v>49473</v>
      </c>
      <c r="H125" s="162">
        <v>53036</v>
      </c>
      <c r="I125" s="180">
        <f>IFERROR(H125/G125-1,"-")</f>
        <v>7.20190811149517E-2</v>
      </c>
      <c r="J125" s="161">
        <f t="shared" si="55"/>
        <v>3563</v>
      </c>
      <c r="K125" s="163">
        <f t="shared" si="54"/>
        <v>2.577870539726455E-2</v>
      </c>
    </row>
    <row r="126" spans="2:11" x14ac:dyDescent="0.25">
      <c r="B126" s="165" t="s">
        <v>112</v>
      </c>
      <c r="C126" s="166">
        <v>2810</v>
      </c>
      <c r="D126" s="166">
        <v>615</v>
      </c>
      <c r="E126" s="166">
        <v>4066</v>
      </c>
      <c r="F126" s="166">
        <v>6033</v>
      </c>
      <c r="G126" s="166">
        <v>6038</v>
      </c>
      <c r="H126" s="166">
        <v>5509</v>
      </c>
      <c r="I126" s="181">
        <f t="shared" ref="I126:I133" si="56">IFERROR(H126/G126-1,"-")</f>
        <v>-8.761179198410074E-2</v>
      </c>
      <c r="J126" s="165">
        <f t="shared" si="55"/>
        <v>-529</v>
      </c>
      <c r="K126" s="167">
        <f t="shared" si="54"/>
        <v>2.6777073692120521E-3</v>
      </c>
    </row>
    <row r="127" spans="2:11" x14ac:dyDescent="0.25">
      <c r="B127" s="165" t="s">
        <v>115</v>
      </c>
      <c r="C127" s="166">
        <v>2894</v>
      </c>
      <c r="D127" s="166">
        <v>2123</v>
      </c>
      <c r="E127" s="166">
        <v>4651</v>
      </c>
      <c r="F127" s="166">
        <v>7604</v>
      </c>
      <c r="G127" s="166">
        <v>7167</v>
      </c>
      <c r="H127" s="166">
        <v>8018</v>
      </c>
      <c r="I127" s="181">
        <f t="shared" si="56"/>
        <v>0.11873866331798522</v>
      </c>
      <c r="J127" s="165">
        <f t="shared" si="55"/>
        <v>851</v>
      </c>
      <c r="K127" s="167">
        <f t="shared" si="54"/>
        <v>3.8972331977386522E-3</v>
      </c>
    </row>
    <row r="128" spans="2:11" x14ac:dyDescent="0.25">
      <c r="B128" s="165" t="s">
        <v>118</v>
      </c>
      <c r="C128" s="166">
        <v>1950</v>
      </c>
      <c r="D128" s="166">
        <v>2898</v>
      </c>
      <c r="E128" s="166">
        <v>4036</v>
      </c>
      <c r="F128" s="166">
        <v>4476</v>
      </c>
      <c r="G128" s="166">
        <v>4146</v>
      </c>
      <c r="H128" s="166">
        <v>4275</v>
      </c>
      <c r="I128" s="181">
        <f t="shared" si="56"/>
        <v>3.1114327062228719E-2</v>
      </c>
      <c r="J128" s="165">
        <f t="shared" si="55"/>
        <v>129</v>
      </c>
      <c r="K128" s="167">
        <f t="shared" si="54"/>
        <v>2.0779086954767693E-3</v>
      </c>
    </row>
    <row r="129" spans="2:11" x14ac:dyDescent="0.25">
      <c r="B129" s="165" t="s">
        <v>125</v>
      </c>
      <c r="C129" s="166">
        <v>527</v>
      </c>
      <c r="D129" s="166">
        <v>311</v>
      </c>
      <c r="E129" s="166">
        <v>1177</v>
      </c>
      <c r="F129" s="166">
        <v>1213</v>
      </c>
      <c r="G129" s="166">
        <v>1249</v>
      </c>
      <c r="H129" s="166">
        <v>1298</v>
      </c>
      <c r="I129" s="181">
        <f t="shared" si="56"/>
        <v>3.9231385108086547E-2</v>
      </c>
      <c r="J129" s="165">
        <f t="shared" si="55"/>
        <v>49</v>
      </c>
      <c r="K129" s="167">
        <f t="shared" si="54"/>
        <v>6.30906546603239E-4</v>
      </c>
    </row>
    <row r="130" spans="2:11" x14ac:dyDescent="0.25">
      <c r="B130" s="165" t="s">
        <v>121</v>
      </c>
      <c r="C130" s="166">
        <v>455</v>
      </c>
      <c r="D130" s="166">
        <v>305</v>
      </c>
      <c r="E130" s="166">
        <v>877</v>
      </c>
      <c r="F130" s="166">
        <v>940</v>
      </c>
      <c r="G130" s="166">
        <v>1013</v>
      </c>
      <c r="H130" s="166">
        <v>1127</v>
      </c>
      <c r="I130" s="181">
        <f t="shared" si="56"/>
        <v>0.11253701875616984</v>
      </c>
      <c r="J130" s="165">
        <f t="shared" si="55"/>
        <v>114</v>
      </c>
      <c r="K130" s="167">
        <f t="shared" si="54"/>
        <v>5.477901987841682E-4</v>
      </c>
    </row>
    <row r="131" spans="2:11" x14ac:dyDescent="0.25">
      <c r="B131" s="165" t="s">
        <v>130</v>
      </c>
      <c r="C131" s="166">
        <v>630</v>
      </c>
      <c r="D131" s="166">
        <v>34</v>
      </c>
      <c r="E131" s="166">
        <v>572</v>
      </c>
      <c r="F131" s="166">
        <v>775</v>
      </c>
      <c r="G131" s="166">
        <v>858</v>
      </c>
      <c r="H131" s="166">
        <v>669</v>
      </c>
      <c r="I131" s="181">
        <f t="shared" si="56"/>
        <v>-0.22027972027972031</v>
      </c>
      <c r="J131" s="165">
        <f t="shared" si="55"/>
        <v>-189</v>
      </c>
      <c r="K131" s="167">
        <f t="shared" si="54"/>
        <v>3.2517448357285587E-4</v>
      </c>
    </row>
    <row r="132" spans="2:11" x14ac:dyDescent="0.25">
      <c r="B132" s="165" t="s">
        <v>133</v>
      </c>
      <c r="C132" s="166">
        <v>970</v>
      </c>
      <c r="D132" s="166">
        <v>141</v>
      </c>
      <c r="E132" s="166">
        <v>1030</v>
      </c>
      <c r="F132" s="166">
        <v>1454</v>
      </c>
      <c r="G132" s="166">
        <v>1318</v>
      </c>
      <c r="H132" s="166">
        <v>1364</v>
      </c>
      <c r="I132" s="181">
        <f t="shared" si="56"/>
        <v>3.4901365705614529E-2</v>
      </c>
      <c r="J132" s="165">
        <f t="shared" si="55"/>
        <v>46</v>
      </c>
      <c r="K132" s="167">
        <f t="shared" si="54"/>
        <v>6.6298654049831891E-4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13722</v>
      </c>
      <c r="E133" s="171">
        <f t="shared" si="58"/>
        <v>25036</v>
      </c>
      <c r="F133" s="171">
        <f t="shared" si="58"/>
        <v>27616</v>
      </c>
      <c r="G133" s="171">
        <f t="shared" si="58"/>
        <v>27684</v>
      </c>
      <c r="H133" s="171">
        <f t="shared" si="58"/>
        <v>30776</v>
      </c>
      <c r="I133" s="182">
        <f t="shared" si="56"/>
        <v>0.11168906227423792</v>
      </c>
      <c r="J133" s="170">
        <f>H133-G133</f>
        <v>3092</v>
      </c>
      <c r="K133" s="172">
        <f t="shared" si="54"/>
        <v>1.4958998365378492E-2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27596</v>
      </c>
      <c r="E135" s="178">
        <f t="shared" si="59"/>
        <v>101147</v>
      </c>
      <c r="F135" s="178">
        <f t="shared" si="59"/>
        <v>110205</v>
      </c>
      <c r="G135" s="178">
        <f t="shared" si="59"/>
        <v>117985</v>
      </c>
      <c r="H135" s="178">
        <f t="shared" si="59"/>
        <v>110668</v>
      </c>
      <c r="I135" s="179">
        <f>IFERROR(H135/G135-1,"-")</f>
        <v>-6.201635801161165E-2</v>
      </c>
      <c r="J135" s="178">
        <f>H135-G135</f>
        <v>-7317</v>
      </c>
      <c r="K135" s="179">
        <f t="shared" ref="K135:K147" si="60">H135/H$9</f>
        <v>5.3791344914859207E-2</v>
      </c>
    </row>
    <row r="136" spans="2:11" x14ac:dyDescent="0.25">
      <c r="B136" s="161" t="s">
        <v>99</v>
      </c>
      <c r="C136" s="162">
        <v>1887</v>
      </c>
      <c r="D136" s="162">
        <v>16639</v>
      </c>
      <c r="E136" s="162">
        <v>8843</v>
      </c>
      <c r="F136" s="162">
        <v>10689</v>
      </c>
      <c r="G136" s="162">
        <v>8050</v>
      </c>
      <c r="H136" s="162">
        <v>6445</v>
      </c>
      <c r="I136" s="180">
        <f>IFERROR(H136/G136-1,"-")</f>
        <v>-0.19937888198757769</v>
      </c>
      <c r="J136" s="161">
        <f t="shared" ref="J136:J146" si="61">H136-G136</f>
        <v>-1605</v>
      </c>
      <c r="K136" s="163">
        <f t="shared" si="60"/>
        <v>3.1326600099059131E-3</v>
      </c>
    </row>
    <row r="137" spans="2:11" x14ac:dyDescent="0.25">
      <c r="B137" s="165" t="s">
        <v>105</v>
      </c>
      <c r="C137" s="166">
        <v>1146</v>
      </c>
      <c r="D137" s="166">
        <v>14544</v>
      </c>
      <c r="E137" s="166">
        <v>6143</v>
      </c>
      <c r="F137" s="166">
        <v>6988</v>
      </c>
      <c r="G137" s="166">
        <v>5049</v>
      </c>
      <c r="H137" s="166">
        <v>2828</v>
      </c>
      <c r="I137" s="181">
        <f>IFERROR(H137/G137-1,"-")</f>
        <v>-0.43988908694791051</v>
      </c>
      <c r="J137" s="165">
        <f t="shared" si="61"/>
        <v>-2221</v>
      </c>
      <c r="K137" s="167">
        <f t="shared" si="60"/>
        <v>1.3745791323528196E-3</v>
      </c>
    </row>
    <row r="138" spans="2:11" x14ac:dyDescent="0.25">
      <c r="B138" s="165" t="s">
        <v>102</v>
      </c>
      <c r="C138" s="166">
        <v>741</v>
      </c>
      <c r="D138" s="166">
        <v>2095</v>
      </c>
      <c r="E138" s="166">
        <v>2700</v>
      </c>
      <c r="F138" s="166">
        <v>3701</v>
      </c>
      <c r="G138" s="166">
        <v>3001</v>
      </c>
      <c r="H138" s="166">
        <v>3617</v>
      </c>
      <c r="I138" s="181">
        <f>IFERROR(H138/G138-1,"-")</f>
        <v>0.20526491169610139</v>
      </c>
      <c r="J138" s="165">
        <f t="shared" si="61"/>
        <v>616</v>
      </c>
      <c r="K138" s="167">
        <f t="shared" si="60"/>
        <v>1.7580808775530935E-3</v>
      </c>
    </row>
    <row r="139" spans="2:11" x14ac:dyDescent="0.25">
      <c r="B139" s="161" t="s">
        <v>109</v>
      </c>
      <c r="C139" s="162">
        <v>37400</v>
      </c>
      <c r="D139" s="162">
        <v>10957</v>
      </c>
      <c r="E139" s="162">
        <v>92304</v>
      </c>
      <c r="F139" s="162">
        <v>99516</v>
      </c>
      <c r="G139" s="162">
        <v>109935</v>
      </c>
      <c r="H139" s="162">
        <v>104223</v>
      </c>
      <c r="I139" s="180">
        <f>IFERROR(H139/G139-1,"-")</f>
        <v>-5.1957975167144177E-2</v>
      </c>
      <c r="J139" s="161">
        <f t="shared" si="61"/>
        <v>-5712</v>
      </c>
      <c r="K139" s="163">
        <f t="shared" si="60"/>
        <v>5.0658684904953295E-2</v>
      </c>
    </row>
    <row r="140" spans="2:11" x14ac:dyDescent="0.25">
      <c r="B140" s="165" t="s">
        <v>112</v>
      </c>
      <c r="C140" s="166">
        <v>15636</v>
      </c>
      <c r="D140" s="166">
        <v>332</v>
      </c>
      <c r="E140" s="166">
        <v>38761</v>
      </c>
      <c r="F140" s="166">
        <v>40477</v>
      </c>
      <c r="G140" s="166">
        <v>47891</v>
      </c>
      <c r="H140" s="166">
        <v>47287</v>
      </c>
      <c r="I140" s="181">
        <f t="shared" ref="I140:I147" si="62">IFERROR(H140/G140-1,"-")</f>
        <v>-1.2611973022070955E-2</v>
      </c>
      <c r="J140" s="165">
        <f t="shared" si="61"/>
        <v>-604</v>
      </c>
      <c r="K140" s="167">
        <f t="shared" si="60"/>
        <v>2.2984343504797659E-2</v>
      </c>
    </row>
    <row r="141" spans="2:11" x14ac:dyDescent="0.25">
      <c r="B141" s="165" t="s">
        <v>115</v>
      </c>
      <c r="C141" s="166">
        <v>2675</v>
      </c>
      <c r="D141" s="166">
        <v>1231</v>
      </c>
      <c r="E141" s="166">
        <v>5966</v>
      </c>
      <c r="F141" s="166">
        <v>8947</v>
      </c>
      <c r="G141" s="166">
        <v>10243</v>
      </c>
      <c r="H141" s="166">
        <v>9003</v>
      </c>
      <c r="I141" s="181">
        <f t="shared" si="62"/>
        <v>-0.12105828370594551</v>
      </c>
      <c r="J141" s="165">
        <f t="shared" si="61"/>
        <v>-1240</v>
      </c>
      <c r="K141" s="167">
        <f t="shared" si="60"/>
        <v>4.3760028035970426E-3</v>
      </c>
    </row>
    <row r="142" spans="2:11" x14ac:dyDescent="0.25">
      <c r="B142" s="165" t="s">
        <v>118</v>
      </c>
      <c r="C142" s="166">
        <v>3097</v>
      </c>
      <c r="D142" s="166">
        <v>3669</v>
      </c>
      <c r="E142" s="166">
        <v>11878</v>
      </c>
      <c r="F142" s="166">
        <v>10955</v>
      </c>
      <c r="G142" s="166">
        <v>11500</v>
      </c>
      <c r="H142" s="166">
        <v>9439</v>
      </c>
      <c r="I142" s="181">
        <f t="shared" si="62"/>
        <v>-0.17921739130434777</v>
      </c>
      <c r="J142" s="165">
        <f t="shared" si="61"/>
        <v>-2061</v>
      </c>
      <c r="K142" s="167">
        <f t="shared" si="60"/>
        <v>4.587925187509995E-3</v>
      </c>
    </row>
    <row r="143" spans="2:11" x14ac:dyDescent="0.25">
      <c r="B143" s="165" t="s">
        <v>125</v>
      </c>
      <c r="C143" s="166">
        <v>406</v>
      </c>
      <c r="D143" s="166">
        <v>115</v>
      </c>
      <c r="E143" s="166">
        <v>3886</v>
      </c>
      <c r="F143" s="166">
        <v>3467</v>
      </c>
      <c r="G143" s="166">
        <v>2610</v>
      </c>
      <c r="H143" s="166">
        <v>2312</v>
      </c>
      <c r="I143" s="181">
        <f t="shared" si="62"/>
        <v>-0.114176245210728</v>
      </c>
      <c r="J143" s="165">
        <f t="shared" si="61"/>
        <v>-298</v>
      </c>
      <c r="K143" s="167">
        <f t="shared" si="60"/>
        <v>1.1237719073549219E-3</v>
      </c>
    </row>
    <row r="144" spans="2:11" x14ac:dyDescent="0.25">
      <c r="B144" s="165" t="s">
        <v>121</v>
      </c>
      <c r="C144" s="166">
        <v>671</v>
      </c>
      <c r="D144" s="166">
        <v>404</v>
      </c>
      <c r="E144" s="166">
        <v>1687</v>
      </c>
      <c r="F144" s="166">
        <v>2040</v>
      </c>
      <c r="G144" s="166">
        <v>2512</v>
      </c>
      <c r="H144" s="166">
        <v>1714</v>
      </c>
      <c r="I144" s="181">
        <f t="shared" si="62"/>
        <v>-0.3176751592356688</v>
      </c>
      <c r="J144" s="165">
        <f t="shared" si="61"/>
        <v>-798</v>
      </c>
      <c r="K144" s="167">
        <f t="shared" si="60"/>
        <v>8.3310772024495507E-4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1560</v>
      </c>
      <c r="F145" s="166">
        <v>1946</v>
      </c>
      <c r="G145" s="166">
        <v>1796</v>
      </c>
      <c r="H145" s="166">
        <v>1993</v>
      </c>
      <c r="I145" s="181">
        <f t="shared" si="62"/>
        <v>0.10968819599109136</v>
      </c>
      <c r="J145" s="165">
        <f t="shared" si="61"/>
        <v>197</v>
      </c>
      <c r="K145" s="167">
        <f t="shared" si="60"/>
        <v>9.6871860352870209E-4</v>
      </c>
    </row>
    <row r="146" spans="2:11" x14ac:dyDescent="0.25">
      <c r="B146" s="165" t="s">
        <v>133</v>
      </c>
      <c r="C146" s="166">
        <v>3277</v>
      </c>
      <c r="D146" s="166">
        <v>37</v>
      </c>
      <c r="E146" s="166">
        <v>725</v>
      </c>
      <c r="F146" s="166">
        <v>1292</v>
      </c>
      <c r="G146" s="166">
        <v>1153</v>
      </c>
      <c r="H146" s="166">
        <v>806</v>
      </c>
      <c r="I146" s="181">
        <f t="shared" si="62"/>
        <v>-0.30095403295750212</v>
      </c>
      <c r="J146" s="165">
        <f t="shared" si="61"/>
        <v>-347</v>
      </c>
      <c r="K146" s="167">
        <f t="shared" si="60"/>
        <v>3.9176477393082482E-4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5150</v>
      </c>
      <c r="E147" s="171">
        <f t="shared" si="64"/>
        <v>27841</v>
      </c>
      <c r="F147" s="171">
        <f t="shared" si="64"/>
        <v>30392</v>
      </c>
      <c r="G147" s="171">
        <f t="shared" si="64"/>
        <v>32230</v>
      </c>
      <c r="H147" s="171">
        <f t="shared" si="64"/>
        <v>31669</v>
      </c>
      <c r="I147" s="182">
        <f t="shared" si="62"/>
        <v>-1.7406143344709912E-2</v>
      </c>
      <c r="J147" s="170">
        <f>H147-G147</f>
        <v>-561</v>
      </c>
      <c r="K147" s="172">
        <f t="shared" si="60"/>
        <v>1.5393050403989196E-2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22130</v>
      </c>
      <c r="E149" s="178">
        <f t="shared" si="65"/>
        <v>51491</v>
      </c>
      <c r="F149" s="178">
        <f t="shared" si="65"/>
        <v>54554</v>
      </c>
      <c r="G149" s="178">
        <f t="shared" si="65"/>
        <v>56482</v>
      </c>
      <c r="H149" s="178">
        <f t="shared" si="65"/>
        <v>53731</v>
      </c>
      <c r="I149" s="179">
        <f>IFERROR(H149/G149-1,"-")</f>
        <v>-4.8705782373145379E-2</v>
      </c>
      <c r="J149" s="178">
        <f>H149-G149</f>
        <v>-2751</v>
      </c>
      <c r="K149" s="179">
        <f t="shared" ref="K149:K161" si="66">H149/H$9</f>
        <v>2.6116517454190011E-2</v>
      </c>
    </row>
    <row r="150" spans="2:11" x14ac:dyDescent="0.25">
      <c r="B150" s="161" t="s">
        <v>99</v>
      </c>
      <c r="C150" s="162">
        <v>7858</v>
      </c>
      <c r="D150" s="162">
        <v>15491</v>
      </c>
      <c r="E150" s="162">
        <v>27566</v>
      </c>
      <c r="F150" s="162">
        <v>27917</v>
      </c>
      <c r="G150" s="162">
        <v>25173</v>
      </c>
      <c r="H150" s="162">
        <v>22526</v>
      </c>
      <c r="I150" s="180">
        <f>IFERROR(H150/G150-1,"-")</f>
        <v>-0.10515234576729038</v>
      </c>
      <c r="J150" s="161">
        <f t="shared" ref="J150:J160" si="67">H150-G150</f>
        <v>-2647</v>
      </c>
      <c r="K150" s="163">
        <f t="shared" si="66"/>
        <v>1.09489991284935E-2</v>
      </c>
    </row>
    <row r="151" spans="2:11" x14ac:dyDescent="0.25">
      <c r="B151" s="165" t="s">
        <v>105</v>
      </c>
      <c r="C151" s="166">
        <v>3860</v>
      </c>
      <c r="D151" s="166">
        <v>13582</v>
      </c>
      <c r="E151" s="166">
        <v>19220</v>
      </c>
      <c r="F151" s="166">
        <v>19438</v>
      </c>
      <c r="G151" s="166">
        <v>17099</v>
      </c>
      <c r="H151" s="166">
        <v>14561</v>
      </c>
      <c r="I151" s="181">
        <f>IFERROR(H151/G151-1,"-")</f>
        <v>-0.14842973273290838</v>
      </c>
      <c r="J151" s="165">
        <f t="shared" si="67"/>
        <v>-2538</v>
      </c>
      <c r="K151" s="167">
        <f t="shared" si="66"/>
        <v>7.0775271379736231E-3</v>
      </c>
    </row>
    <row r="152" spans="2:11" x14ac:dyDescent="0.25">
      <c r="B152" s="165" t="s">
        <v>102</v>
      </c>
      <c r="C152" s="166">
        <v>3998</v>
      </c>
      <c r="D152" s="166">
        <v>1909</v>
      </c>
      <c r="E152" s="166">
        <v>8346</v>
      </c>
      <c r="F152" s="166">
        <v>8479</v>
      </c>
      <c r="G152" s="166">
        <v>8074</v>
      </c>
      <c r="H152" s="166">
        <v>7965</v>
      </c>
      <c r="I152" s="181">
        <f>IFERROR(H152/G152-1,"-")</f>
        <v>-1.350012385434729E-2</v>
      </c>
      <c r="J152" s="165">
        <f t="shared" si="67"/>
        <v>-109</v>
      </c>
      <c r="K152" s="167">
        <f t="shared" si="66"/>
        <v>3.8714719905198758E-3</v>
      </c>
    </row>
    <row r="153" spans="2:11" x14ac:dyDescent="0.25">
      <c r="B153" s="161" t="s">
        <v>109</v>
      </c>
      <c r="C153" s="162">
        <v>14536</v>
      </c>
      <c r="D153" s="162">
        <v>6639</v>
      </c>
      <c r="E153" s="162">
        <v>23925</v>
      </c>
      <c r="F153" s="162">
        <v>26637</v>
      </c>
      <c r="G153" s="162">
        <v>31309</v>
      </c>
      <c r="H153" s="162">
        <v>31205</v>
      </c>
      <c r="I153" s="180">
        <f>IFERROR(H153/G153-1,"-")</f>
        <v>-3.3217285764476356E-3</v>
      </c>
      <c r="J153" s="161">
        <f t="shared" si="67"/>
        <v>-104</v>
      </c>
      <c r="K153" s="163">
        <f t="shared" si="66"/>
        <v>1.5167518325696513E-2</v>
      </c>
    </row>
    <row r="154" spans="2:11" x14ac:dyDescent="0.25">
      <c r="B154" s="165" t="s">
        <v>112</v>
      </c>
      <c r="C154" s="166">
        <v>4906</v>
      </c>
      <c r="D154" s="166">
        <v>254</v>
      </c>
      <c r="E154" s="166">
        <v>8680</v>
      </c>
      <c r="F154" s="166">
        <v>9365</v>
      </c>
      <c r="G154" s="166">
        <v>10420</v>
      </c>
      <c r="H154" s="166">
        <v>8691</v>
      </c>
      <c r="I154" s="181">
        <f t="shared" ref="I154:I161" si="68">IFERROR(H154/G154-1,"-")</f>
        <v>-0.16593090211132433</v>
      </c>
      <c r="J154" s="165">
        <f t="shared" si="67"/>
        <v>-1729</v>
      </c>
      <c r="K154" s="167">
        <f t="shared" si="66"/>
        <v>4.2243519233657548E-3</v>
      </c>
    </row>
    <row r="155" spans="2:11" x14ac:dyDescent="0.25">
      <c r="B155" s="165" t="s">
        <v>115</v>
      </c>
      <c r="C155" s="166">
        <v>3835</v>
      </c>
      <c r="D155" s="166">
        <v>1235</v>
      </c>
      <c r="E155" s="166">
        <v>5208</v>
      </c>
      <c r="F155" s="166">
        <v>5064</v>
      </c>
      <c r="G155" s="166">
        <v>5309</v>
      </c>
      <c r="H155" s="166">
        <v>5238</v>
      </c>
      <c r="I155" s="181">
        <f t="shared" si="68"/>
        <v>-1.3373516669806018E-2</v>
      </c>
      <c r="J155" s="165">
        <f t="shared" si="67"/>
        <v>-71</v>
      </c>
      <c r="K155" s="167">
        <f t="shared" si="66"/>
        <v>2.5459849700367999E-3</v>
      </c>
    </row>
    <row r="156" spans="2:11" x14ac:dyDescent="0.25">
      <c r="B156" s="165" t="s">
        <v>118</v>
      </c>
      <c r="C156" s="166">
        <v>1701</v>
      </c>
      <c r="D156" s="166">
        <v>1963</v>
      </c>
      <c r="E156" s="166">
        <v>2761</v>
      </c>
      <c r="F156" s="166">
        <v>4025</v>
      </c>
      <c r="G156" s="166">
        <v>5064</v>
      </c>
      <c r="H156" s="166">
        <v>7204</v>
      </c>
      <c r="I156" s="181">
        <f t="shared" si="68"/>
        <v>0.42259083728278046</v>
      </c>
      <c r="J156" s="165">
        <f t="shared" si="67"/>
        <v>2140</v>
      </c>
      <c r="K156" s="167">
        <f t="shared" si="66"/>
        <v>3.5015799396993326E-3</v>
      </c>
    </row>
    <row r="157" spans="2:11" x14ac:dyDescent="0.25">
      <c r="B157" s="165" t="s">
        <v>125</v>
      </c>
      <c r="C157" s="166">
        <v>495</v>
      </c>
      <c r="D157" s="166">
        <v>237</v>
      </c>
      <c r="E157" s="166">
        <v>747</v>
      </c>
      <c r="F157" s="166">
        <v>738</v>
      </c>
      <c r="G157" s="166">
        <v>1062</v>
      </c>
      <c r="H157" s="166">
        <v>1092</v>
      </c>
      <c r="I157" s="181">
        <f t="shared" si="68"/>
        <v>2.8248587570621542E-2</v>
      </c>
      <c r="J157" s="165">
        <f t="shared" si="67"/>
        <v>30</v>
      </c>
      <c r="K157" s="167">
        <f t="shared" si="66"/>
        <v>5.3077808080950457E-4</v>
      </c>
    </row>
    <row r="158" spans="2:11" x14ac:dyDescent="0.25">
      <c r="B158" s="165" t="s">
        <v>121</v>
      </c>
      <c r="C158" s="166">
        <v>507</v>
      </c>
      <c r="D158" s="166">
        <v>282</v>
      </c>
      <c r="E158" s="166">
        <v>1101</v>
      </c>
      <c r="F158" s="166">
        <v>1259</v>
      </c>
      <c r="G158" s="166">
        <v>1276</v>
      </c>
      <c r="H158" s="166">
        <v>1153</v>
      </c>
      <c r="I158" s="181">
        <f t="shared" si="68"/>
        <v>-9.6394984326018784E-2</v>
      </c>
      <c r="J158" s="165">
        <f t="shared" si="67"/>
        <v>-123</v>
      </c>
      <c r="K158" s="167">
        <f t="shared" si="66"/>
        <v>5.6042777213677548E-4</v>
      </c>
    </row>
    <row r="159" spans="2:11" x14ac:dyDescent="0.25">
      <c r="B159" s="165" t="s">
        <v>130</v>
      </c>
      <c r="C159" s="166">
        <v>209</v>
      </c>
      <c r="D159" s="166">
        <v>24</v>
      </c>
      <c r="E159" s="166">
        <v>241</v>
      </c>
      <c r="F159" s="166">
        <v>236</v>
      </c>
      <c r="G159" s="166">
        <v>258</v>
      </c>
      <c r="H159" s="166">
        <v>188</v>
      </c>
      <c r="I159" s="181">
        <f t="shared" si="68"/>
        <v>-0.27131782945736438</v>
      </c>
      <c r="J159" s="165">
        <f t="shared" si="67"/>
        <v>-70</v>
      </c>
      <c r="K159" s="167">
        <f t="shared" si="66"/>
        <v>9.1379376549621677E-5</v>
      </c>
    </row>
    <row r="160" spans="2:11" x14ac:dyDescent="0.25">
      <c r="B160" s="165" t="s">
        <v>133</v>
      </c>
      <c r="C160" s="166">
        <v>277</v>
      </c>
      <c r="D160" s="166">
        <v>62</v>
      </c>
      <c r="E160" s="166">
        <v>382</v>
      </c>
      <c r="F160" s="166">
        <v>496</v>
      </c>
      <c r="G160" s="166">
        <v>367</v>
      </c>
      <c r="H160" s="166">
        <v>264</v>
      </c>
      <c r="I160" s="181">
        <f t="shared" si="68"/>
        <v>-0.28065395095367851</v>
      </c>
      <c r="J160" s="165">
        <f t="shared" si="67"/>
        <v>-103</v>
      </c>
      <c r="K160" s="167">
        <f t="shared" si="66"/>
        <v>1.2831997558031979E-4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2582</v>
      </c>
      <c r="E161" s="171">
        <f t="shared" si="70"/>
        <v>4805</v>
      </c>
      <c r="F161" s="171">
        <f t="shared" si="70"/>
        <v>5454</v>
      </c>
      <c r="G161" s="171">
        <f t="shared" si="70"/>
        <v>7553</v>
      </c>
      <c r="H161" s="171">
        <f t="shared" si="70"/>
        <v>7375</v>
      </c>
      <c r="I161" s="182">
        <f t="shared" si="68"/>
        <v>-2.3566794651131984E-2</v>
      </c>
      <c r="J161" s="170">
        <f>H161-G161</f>
        <v>-178</v>
      </c>
      <c r="K161" s="172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3B576-A3F3-46EE-BA9E-30078DAA971A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6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6"/>
      <c r="D4" s="276"/>
      <c r="E4" s="276"/>
      <c r="F4" s="276"/>
      <c r="G4" s="276"/>
      <c r="H4" s="276"/>
      <c r="I4" s="276"/>
      <c r="J4" s="146"/>
      <c r="K4" s="146"/>
      <c r="N4" s="145" t="s">
        <v>260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N6" s="147"/>
      <c r="O6" s="309" t="s">
        <v>45</v>
      </c>
      <c r="P6" s="310"/>
      <c r="Q6" s="310"/>
      <c r="R6" s="310"/>
      <c r="S6" s="310"/>
      <c r="T6" s="310"/>
      <c r="U6" s="310"/>
      <c r="V6" s="310"/>
      <c r="W6" s="310"/>
    </row>
    <row r="7" spans="1:23" s="148" customFormat="1" ht="72" customHeight="1" x14ac:dyDescent="0.25">
      <c r="B7" s="149"/>
      <c r="C7" s="174" t="s">
        <v>253</v>
      </c>
      <c r="D7" s="174" t="s">
        <v>254</v>
      </c>
      <c r="E7" s="174" t="s">
        <v>255</v>
      </c>
      <c r="F7" s="174" t="s">
        <v>256</v>
      </c>
      <c r="G7" s="174" t="s">
        <v>257</v>
      </c>
      <c r="H7" s="174" t="s">
        <v>258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253</v>
      </c>
      <c r="P7" s="174" t="s">
        <v>254</v>
      </c>
      <c r="Q7" s="174" t="s">
        <v>255</v>
      </c>
      <c r="R7" s="174" t="s">
        <v>256</v>
      </c>
      <c r="S7" s="174" t="s">
        <v>257</v>
      </c>
      <c r="T7" s="174" t="s">
        <v>258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120154</v>
      </c>
      <c r="E9" s="178">
        <f t="shared" si="0"/>
        <v>448188</v>
      </c>
      <c r="F9" s="178">
        <f t="shared" si="0"/>
        <v>531189</v>
      </c>
      <c r="G9" s="178">
        <f t="shared" si="0"/>
        <v>584803</v>
      </c>
      <c r="H9" s="178">
        <f t="shared" si="0"/>
        <v>609335</v>
      </c>
      <c r="I9" s="179">
        <f>IFERROR(H9/G9-1,"-")</f>
        <v>4.1949169207408321E-2</v>
      </c>
      <c r="J9" s="178">
        <f t="shared" ref="J9:J21" si="1">H9-G9</f>
        <v>24532</v>
      </c>
      <c r="K9" s="179">
        <f t="shared" ref="K9:K21" si="2">H9/H$9</f>
        <v>1</v>
      </c>
      <c r="N9" s="158" t="s">
        <v>70</v>
      </c>
      <c r="O9" s="178">
        <f t="shared" ref="O9:T9" si="3">O10+O13</f>
        <v>1878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0</v>
      </c>
      <c r="T9" s="178">
        <f t="shared" si="3"/>
        <v>0</v>
      </c>
      <c r="U9" s="179" t="str">
        <f>IFERROR(T9/S9-1,"-")</f>
        <v>-</v>
      </c>
      <c r="V9" s="178">
        <f>T9-S9</f>
        <v>0</v>
      </c>
      <c r="W9" s="179" t="e">
        <f t="shared" ref="W9:W21" si="4">T9/T$9</f>
        <v>#DIV/0!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54458</v>
      </c>
      <c r="E10" s="162">
        <v>64008</v>
      </c>
      <c r="F10" s="162">
        <v>70697</v>
      </c>
      <c r="G10" s="162">
        <v>73909</v>
      </c>
      <c r="H10" s="162">
        <v>79052</v>
      </c>
      <c r="I10" s="180">
        <f>IFERROR(H10/G10-1,"-")</f>
        <v>6.9585571445967442E-2</v>
      </c>
      <c r="J10" s="161">
        <f t="shared" si="1"/>
        <v>5143</v>
      </c>
      <c r="K10" s="163">
        <f t="shared" si="2"/>
        <v>0.12973487490460911</v>
      </c>
      <c r="N10" s="161" t="s">
        <v>99</v>
      </c>
      <c r="O10" s="162">
        <v>350</v>
      </c>
      <c r="P10" s="162">
        <v>0</v>
      </c>
      <c r="Q10" s="162">
        <v>0</v>
      </c>
      <c r="R10" s="162">
        <v>0</v>
      </c>
      <c r="S10" s="162">
        <v>0</v>
      </c>
      <c r="T10" s="162">
        <v>0</v>
      </c>
      <c r="U10" s="180" t="str">
        <f>IFERROR(T10/S10-1,"-")</f>
        <v>-</v>
      </c>
      <c r="V10" s="161">
        <f t="shared" ref="V10:V20" si="5">T10-S10</f>
        <v>0</v>
      </c>
      <c r="W10" s="163" t="e">
        <f t="shared" si="4"/>
        <v>#DIV/0!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42629</v>
      </c>
      <c r="E11" s="166">
        <v>36843</v>
      </c>
      <c r="F11" s="166">
        <v>39544</v>
      </c>
      <c r="G11" s="166">
        <v>35953</v>
      </c>
      <c r="H11" s="166">
        <v>30760</v>
      </c>
      <c r="I11" s="181">
        <f>IFERROR(H11/G11-1,"-")</f>
        <v>-0.14443857258086945</v>
      </c>
      <c r="J11" s="165">
        <f t="shared" si="1"/>
        <v>-5193</v>
      </c>
      <c r="K11" s="167">
        <f t="shared" si="2"/>
        <v>5.0481262359785666E-2</v>
      </c>
      <c r="N11" s="165" t="s">
        <v>105</v>
      </c>
      <c r="O11" s="166">
        <v>171</v>
      </c>
      <c r="P11" s="166">
        <v>0</v>
      </c>
      <c r="Q11" s="166">
        <v>0</v>
      </c>
      <c r="R11" s="166">
        <v>0</v>
      </c>
      <c r="S11" s="166">
        <v>0</v>
      </c>
      <c r="T11" s="166">
        <v>0</v>
      </c>
      <c r="U11" s="181" t="str">
        <f>IFERROR(T11/S11-1,"-")</f>
        <v>-</v>
      </c>
      <c r="V11" s="165">
        <f t="shared" si="5"/>
        <v>0</v>
      </c>
      <c r="W11" s="167" t="e">
        <f>T11/T$9</f>
        <v>#DIV/0!</v>
      </c>
    </row>
    <row r="12" spans="1:23" x14ac:dyDescent="0.25">
      <c r="A12" s="1"/>
      <c r="B12" s="165" t="s">
        <v>102</v>
      </c>
      <c r="C12" s="166">
        <v>7332</v>
      </c>
      <c r="D12" s="166">
        <v>11829</v>
      </c>
      <c r="E12" s="166">
        <v>27165</v>
      </c>
      <c r="F12" s="166">
        <v>31153</v>
      </c>
      <c r="G12" s="166">
        <v>37956</v>
      </c>
      <c r="H12" s="166">
        <v>48292</v>
      </c>
      <c r="I12" s="181">
        <f>IFERROR(H12/G12-1,"-")</f>
        <v>0.27231531246706719</v>
      </c>
      <c r="J12" s="165">
        <f t="shared" si="1"/>
        <v>10336</v>
      </c>
      <c r="K12" s="167">
        <f t="shared" si="2"/>
        <v>7.9253612544823451E-2</v>
      </c>
      <c r="N12" s="165" t="s">
        <v>102</v>
      </c>
      <c r="O12" s="166">
        <v>179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81" t="str">
        <f>IFERROR(T12/S12-1,"-")</f>
        <v>-</v>
      </c>
      <c r="V12" s="165">
        <f t="shared" si="5"/>
        <v>0</v>
      </c>
      <c r="W12" s="167" t="e">
        <f t="shared" si="4"/>
        <v>#DIV/0!</v>
      </c>
    </row>
    <row r="13" spans="1:23" s="57" customFormat="1" x14ac:dyDescent="0.25">
      <c r="B13" s="161" t="s">
        <v>109</v>
      </c>
      <c r="C13" s="162">
        <v>205314</v>
      </c>
      <c r="D13" s="162">
        <v>65696</v>
      </c>
      <c r="E13" s="162">
        <v>384180</v>
      </c>
      <c r="F13" s="162">
        <v>460492</v>
      </c>
      <c r="G13" s="162">
        <v>510894</v>
      </c>
      <c r="H13" s="162">
        <v>530283</v>
      </c>
      <c r="I13" s="180">
        <f>IFERROR(H13/G13-1,"-")</f>
        <v>3.7951120976171149E-2</v>
      </c>
      <c r="J13" s="161">
        <f t="shared" si="1"/>
        <v>19389</v>
      </c>
      <c r="K13" s="163">
        <f t="shared" si="2"/>
        <v>0.87026512509539089</v>
      </c>
      <c r="N13" s="161" t="s">
        <v>109</v>
      </c>
      <c r="O13" s="162">
        <v>1528</v>
      </c>
      <c r="P13" s="162">
        <v>0</v>
      </c>
      <c r="Q13" s="162">
        <v>0</v>
      </c>
      <c r="R13" s="162">
        <v>0</v>
      </c>
      <c r="S13" s="162">
        <v>0</v>
      </c>
      <c r="T13" s="162">
        <v>0</v>
      </c>
      <c r="U13" s="180" t="str">
        <f>IFERROR(T13/S13-1,"-")</f>
        <v>-</v>
      </c>
      <c r="V13" s="161">
        <f t="shared" si="5"/>
        <v>0</v>
      </c>
      <c r="W13" s="163" t="e">
        <f t="shared" si="4"/>
        <v>#DIV/0!</v>
      </c>
    </row>
    <row r="14" spans="1:23" s="57" customFormat="1" x14ac:dyDescent="0.25">
      <c r="B14" s="165" t="s">
        <v>112</v>
      </c>
      <c r="C14" s="166">
        <v>88139</v>
      </c>
      <c r="D14" s="166">
        <v>3976</v>
      </c>
      <c r="E14" s="166">
        <v>173473</v>
      </c>
      <c r="F14" s="166">
        <v>224268</v>
      </c>
      <c r="G14" s="166">
        <v>262972</v>
      </c>
      <c r="H14" s="166">
        <v>273736</v>
      </c>
      <c r="I14" s="181">
        <f t="shared" ref="I14:I21" si="6">IFERROR(H14/G14-1,"-")</f>
        <v>4.0932114445644485E-2</v>
      </c>
      <c r="J14" s="165">
        <f t="shared" si="1"/>
        <v>10764</v>
      </c>
      <c r="K14" s="167">
        <f t="shared" si="2"/>
        <v>0.44923728326782475</v>
      </c>
      <c r="N14" s="165" t="s">
        <v>112</v>
      </c>
      <c r="O14" s="166">
        <v>596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81" t="str">
        <f t="shared" ref="U14:U21" si="7">IFERROR(T14/S14-1,"-")</f>
        <v>-</v>
      </c>
      <c r="V14" s="165">
        <f t="shared" si="5"/>
        <v>0</v>
      </c>
      <c r="W14" s="167" t="e">
        <f t="shared" si="4"/>
        <v>#DIV/0!</v>
      </c>
    </row>
    <row r="15" spans="1:23" x14ac:dyDescent="0.25">
      <c r="A15" s="1"/>
      <c r="B15" s="165" t="s">
        <v>115</v>
      </c>
      <c r="C15" s="166">
        <v>14632</v>
      </c>
      <c r="D15" s="166">
        <v>6640</v>
      </c>
      <c r="E15" s="166">
        <v>22911</v>
      </c>
      <c r="F15" s="166">
        <v>24944</v>
      </c>
      <c r="G15" s="166">
        <v>27953</v>
      </c>
      <c r="H15" s="166">
        <v>30205</v>
      </c>
      <c r="I15" s="181">
        <f t="shared" si="6"/>
        <v>8.0563803527349487E-2</v>
      </c>
      <c r="J15" s="165">
        <f t="shared" si="1"/>
        <v>2252</v>
      </c>
      <c r="K15" s="167">
        <f t="shared" si="2"/>
        <v>4.9570433341265478E-2</v>
      </c>
      <c r="N15" s="165" t="s">
        <v>115</v>
      </c>
      <c r="O15" s="166">
        <v>89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81" t="str">
        <f t="shared" si="7"/>
        <v>-</v>
      </c>
      <c r="V15" s="165">
        <f t="shared" si="5"/>
        <v>0</v>
      </c>
      <c r="W15" s="167" t="e">
        <f t="shared" si="4"/>
        <v>#DIV/0!</v>
      </c>
    </row>
    <row r="16" spans="1:23" x14ac:dyDescent="0.25">
      <c r="A16" s="1"/>
      <c r="B16" s="165" t="s">
        <v>118</v>
      </c>
      <c r="C16" s="166">
        <v>5438</v>
      </c>
      <c r="D16" s="166">
        <v>9210</v>
      </c>
      <c r="E16" s="166">
        <v>14706</v>
      </c>
      <c r="F16" s="166">
        <v>18119</v>
      </c>
      <c r="G16" s="166">
        <v>19830</v>
      </c>
      <c r="H16" s="166">
        <v>19971</v>
      </c>
      <c r="I16" s="181">
        <f t="shared" si="6"/>
        <v>7.110438729198254E-3</v>
      </c>
      <c r="J16" s="165">
        <f t="shared" si="1"/>
        <v>141</v>
      </c>
      <c r="K16" s="167">
        <f t="shared" si="2"/>
        <v>3.2775074466426517E-2</v>
      </c>
      <c r="N16" s="165" t="s">
        <v>118</v>
      </c>
      <c r="O16" s="166">
        <v>56</v>
      </c>
      <c r="P16" s="166">
        <v>0</v>
      </c>
      <c r="Q16" s="166">
        <v>0</v>
      </c>
      <c r="R16" s="166">
        <v>0</v>
      </c>
      <c r="S16" s="166">
        <v>0</v>
      </c>
      <c r="T16" s="166">
        <v>0</v>
      </c>
      <c r="U16" s="181" t="str">
        <f t="shared" si="7"/>
        <v>-</v>
      </c>
      <c r="V16" s="165">
        <f t="shared" si="5"/>
        <v>0</v>
      </c>
      <c r="W16" s="167" t="e">
        <f t="shared" si="4"/>
        <v>#DIV/0!</v>
      </c>
    </row>
    <row r="17" spans="1:23" x14ac:dyDescent="0.25">
      <c r="A17" s="1"/>
      <c r="B17" s="165" t="s">
        <v>125</v>
      </c>
      <c r="C17" s="166">
        <v>8166</v>
      </c>
      <c r="D17" s="166">
        <v>3453</v>
      </c>
      <c r="E17" s="166">
        <v>23696</v>
      </c>
      <c r="F17" s="166">
        <v>21392</v>
      </c>
      <c r="G17" s="166">
        <v>22449</v>
      </c>
      <c r="H17" s="166">
        <v>20579</v>
      </c>
      <c r="I17" s="181">
        <f t="shared" si="6"/>
        <v>-8.3299924272796089E-2</v>
      </c>
      <c r="J17" s="165">
        <f t="shared" si="1"/>
        <v>-1870</v>
      </c>
      <c r="K17" s="167">
        <f t="shared" si="2"/>
        <v>3.3772883553381969E-2</v>
      </c>
      <c r="N17" s="165" t="s">
        <v>125</v>
      </c>
      <c r="O17" s="166">
        <v>13</v>
      </c>
      <c r="P17" s="166">
        <v>0</v>
      </c>
      <c r="Q17" s="166">
        <v>0</v>
      </c>
      <c r="R17" s="166">
        <v>0</v>
      </c>
      <c r="S17" s="166">
        <v>0</v>
      </c>
      <c r="T17" s="166">
        <v>0</v>
      </c>
      <c r="U17" s="181" t="str">
        <f t="shared" si="7"/>
        <v>-</v>
      </c>
      <c r="V17" s="165">
        <f t="shared" si="5"/>
        <v>0</v>
      </c>
      <c r="W17" s="167" t="e">
        <f t="shared" si="4"/>
        <v>#DIV/0!</v>
      </c>
    </row>
    <row r="18" spans="1:23" x14ac:dyDescent="0.25">
      <c r="A18" s="1"/>
      <c r="B18" s="165" t="s">
        <v>121</v>
      </c>
      <c r="C18" s="166">
        <v>3282</v>
      </c>
      <c r="D18" s="166">
        <v>2026</v>
      </c>
      <c r="E18" s="166">
        <v>7138</v>
      </c>
      <c r="F18" s="166">
        <v>7392</v>
      </c>
      <c r="G18" s="166">
        <v>8548</v>
      </c>
      <c r="H18" s="166">
        <v>7607</v>
      </c>
      <c r="I18" s="181">
        <f t="shared" si="6"/>
        <v>-0.11008423022929337</v>
      </c>
      <c r="J18" s="165">
        <f t="shared" si="1"/>
        <v>-941</v>
      </c>
      <c r="K18" s="167">
        <f t="shared" si="2"/>
        <v>1.2484101520510065E-2</v>
      </c>
      <c r="N18" s="165" t="s">
        <v>121</v>
      </c>
      <c r="O18" s="166">
        <v>52</v>
      </c>
      <c r="P18" s="166">
        <v>0</v>
      </c>
      <c r="Q18" s="166">
        <v>0</v>
      </c>
      <c r="R18" s="166">
        <v>0</v>
      </c>
      <c r="S18" s="166">
        <v>0</v>
      </c>
      <c r="T18" s="166">
        <v>0</v>
      </c>
      <c r="U18" s="181" t="str">
        <f t="shared" si="7"/>
        <v>-</v>
      </c>
      <c r="V18" s="165">
        <f t="shared" si="5"/>
        <v>0</v>
      </c>
      <c r="W18" s="167" t="e">
        <f t="shared" si="4"/>
        <v>#DIV/0!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371</v>
      </c>
      <c r="E19" s="166">
        <v>11326</v>
      </c>
      <c r="F19" s="166">
        <v>14221</v>
      </c>
      <c r="G19" s="166">
        <v>12628</v>
      </c>
      <c r="H19" s="166">
        <v>12547</v>
      </c>
      <c r="I19" s="181">
        <f t="shared" si="6"/>
        <v>-6.4143173899271488E-3</v>
      </c>
      <c r="J19" s="165">
        <f t="shared" si="1"/>
        <v>-81</v>
      </c>
      <c r="K19" s="167">
        <f t="shared" si="2"/>
        <v>2.0591300352023108E-2</v>
      </c>
      <c r="N19" s="165" t="s">
        <v>130</v>
      </c>
      <c r="O19" s="166">
        <v>60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81" t="str">
        <f t="shared" si="7"/>
        <v>-</v>
      </c>
      <c r="V19" s="165">
        <f t="shared" si="5"/>
        <v>0</v>
      </c>
      <c r="W19" s="167" t="e">
        <f t="shared" si="4"/>
        <v>#DIV/0!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1256</v>
      </c>
      <c r="E20" s="166">
        <v>10525</v>
      </c>
      <c r="F20" s="166">
        <v>14028</v>
      </c>
      <c r="G20" s="166">
        <v>16536</v>
      </c>
      <c r="H20" s="166">
        <v>11865</v>
      </c>
      <c r="I20" s="181">
        <f t="shared" si="6"/>
        <v>-0.28247460087082732</v>
      </c>
      <c r="J20" s="165">
        <f t="shared" si="1"/>
        <v>-4671</v>
      </c>
      <c r="K20" s="167">
        <f t="shared" si="2"/>
        <v>1.9472047395931631E-2</v>
      </c>
      <c r="N20" s="165" t="s">
        <v>133</v>
      </c>
      <c r="O20" s="166">
        <v>96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81" t="str">
        <f t="shared" si="7"/>
        <v>-</v>
      </c>
      <c r="V20" s="165">
        <f t="shared" si="5"/>
        <v>0</v>
      </c>
      <c r="W20" s="167" t="e">
        <f t="shared" si="4"/>
        <v>#DIV/0!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38764</v>
      </c>
      <c r="E21" s="171">
        <f t="shared" si="9"/>
        <v>120405</v>
      </c>
      <c r="F21" s="171">
        <f t="shared" si="9"/>
        <v>136128</v>
      </c>
      <c r="G21" s="171">
        <f t="shared" si="9"/>
        <v>139978</v>
      </c>
      <c r="H21" s="171">
        <f t="shared" si="9"/>
        <v>153773</v>
      </c>
      <c r="I21" s="182">
        <f t="shared" si="6"/>
        <v>9.8551200902998959E-2</v>
      </c>
      <c r="J21" s="170">
        <f t="shared" si="1"/>
        <v>13795</v>
      </c>
      <c r="K21" s="172">
        <f t="shared" si="2"/>
        <v>0.25236200119802737</v>
      </c>
      <c r="N21" s="170" t="s">
        <v>147</v>
      </c>
      <c r="O21" s="171">
        <f t="shared" ref="O21:T21" si="10">O13-SUM(O14:O20)</f>
        <v>566</v>
      </c>
      <c r="P21" s="171">
        <f t="shared" si="10"/>
        <v>0</v>
      </c>
      <c r="Q21" s="171">
        <f t="shared" si="10"/>
        <v>0</v>
      </c>
      <c r="R21" s="171">
        <f t="shared" si="10"/>
        <v>0</v>
      </c>
      <c r="S21" s="171">
        <f t="shared" si="10"/>
        <v>0</v>
      </c>
      <c r="T21" s="171">
        <f t="shared" si="10"/>
        <v>0</v>
      </c>
      <c r="U21" s="182" t="str">
        <f t="shared" si="7"/>
        <v>-</v>
      </c>
      <c r="V21" s="170">
        <f>T21-S21</f>
        <v>0</v>
      </c>
      <c r="W21" s="172" t="e">
        <f t="shared" si="4"/>
        <v>#DIV/0!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36673</v>
      </c>
      <c r="E23" s="178">
        <f t="shared" si="11"/>
        <v>114534</v>
      </c>
      <c r="F23" s="178">
        <f t="shared" si="11"/>
        <v>164897</v>
      </c>
      <c r="G23" s="178">
        <f t="shared" si="11"/>
        <v>176901</v>
      </c>
      <c r="H23" s="178">
        <f t="shared" si="11"/>
        <v>182254</v>
      </c>
      <c r="I23" s="179">
        <f>IFERROR(H23/G23-1,"-")</f>
        <v>3.0259862861148346E-2</v>
      </c>
      <c r="J23" s="178">
        <f>H23-G23</f>
        <v>5353</v>
      </c>
      <c r="K23" s="179">
        <f t="shared" ref="K23:K35" si="12">H23/H$9</f>
        <v>0.29910312061509681</v>
      </c>
    </row>
    <row r="24" spans="1:23" x14ac:dyDescent="0.25">
      <c r="B24" s="161" t="s">
        <v>99</v>
      </c>
      <c r="C24" s="162">
        <v>3630</v>
      </c>
      <c r="D24" s="162">
        <v>20337</v>
      </c>
      <c r="E24" s="162">
        <v>13840</v>
      </c>
      <c r="F24" s="162">
        <v>17390</v>
      </c>
      <c r="G24" s="162">
        <v>15159</v>
      </c>
      <c r="H24" s="162">
        <v>14333</v>
      </c>
      <c r="I24" s="180">
        <f>IFERROR(H24/G24-1,"-")</f>
        <v>-5.448908239329775E-2</v>
      </c>
      <c r="J24" s="161">
        <f t="shared" ref="J24:J34" si="13">H24-G24</f>
        <v>-826</v>
      </c>
      <c r="K24" s="163">
        <f t="shared" si="12"/>
        <v>2.3522364544954745E-2</v>
      </c>
    </row>
    <row r="25" spans="1:23" x14ac:dyDescent="0.25">
      <c r="B25" s="165" t="s">
        <v>105</v>
      </c>
      <c r="C25" s="166">
        <v>2906</v>
      </c>
      <c r="D25" s="166">
        <v>16377</v>
      </c>
      <c r="E25" s="166">
        <v>8204</v>
      </c>
      <c r="F25" s="166">
        <v>9160</v>
      </c>
      <c r="G25" s="166">
        <v>7687</v>
      </c>
      <c r="H25" s="166">
        <v>5327</v>
      </c>
      <c r="I25" s="181">
        <f>IFERROR(H25/G25-1,"-")</f>
        <v>-0.3070118381683361</v>
      </c>
      <c r="J25" s="165">
        <f t="shared" si="13"/>
        <v>-2360</v>
      </c>
      <c r="K25" s="167">
        <f t="shared" si="12"/>
        <v>8.7423174444271213E-3</v>
      </c>
    </row>
    <row r="26" spans="1:23" x14ac:dyDescent="0.25">
      <c r="B26" s="165" t="s">
        <v>102</v>
      </c>
      <c r="C26" s="166">
        <v>724</v>
      </c>
      <c r="D26" s="166">
        <v>3960</v>
      </c>
      <c r="E26" s="166">
        <v>5636</v>
      </c>
      <c r="F26" s="166">
        <v>8230</v>
      </c>
      <c r="G26" s="166">
        <v>7472</v>
      </c>
      <c r="H26" s="166">
        <v>9006</v>
      </c>
      <c r="I26" s="181">
        <f>IFERROR(H26/G26-1,"-")</f>
        <v>0.20529978586723763</v>
      </c>
      <c r="J26" s="165">
        <f t="shared" si="13"/>
        <v>1534</v>
      </c>
      <c r="K26" s="167">
        <f t="shared" si="12"/>
        <v>1.4780047100527624E-2</v>
      </c>
    </row>
    <row r="27" spans="1:23" x14ac:dyDescent="0.25">
      <c r="B27" s="161" t="s">
        <v>109</v>
      </c>
      <c r="C27" s="162">
        <v>60716</v>
      </c>
      <c r="D27" s="162">
        <v>16336</v>
      </c>
      <c r="E27" s="162">
        <v>100694</v>
      </c>
      <c r="F27" s="162">
        <v>147507</v>
      </c>
      <c r="G27" s="162">
        <v>161742</v>
      </c>
      <c r="H27" s="162">
        <v>167921</v>
      </c>
      <c r="I27" s="180">
        <f>IFERROR(H27/G27-1,"-")</f>
        <v>3.8202816831744313E-2</v>
      </c>
      <c r="J27" s="161">
        <f t="shared" si="13"/>
        <v>6179</v>
      </c>
      <c r="K27" s="163">
        <f t="shared" si="12"/>
        <v>0.27558075607014204</v>
      </c>
    </row>
    <row r="28" spans="1:23" x14ac:dyDescent="0.25">
      <c r="B28" s="165" t="s">
        <v>112</v>
      </c>
      <c r="C28" s="166">
        <v>32787</v>
      </c>
      <c r="D28" s="166">
        <v>1599</v>
      </c>
      <c r="E28" s="166">
        <v>49539</v>
      </c>
      <c r="F28" s="166">
        <v>81047</v>
      </c>
      <c r="G28" s="166">
        <v>93632</v>
      </c>
      <c r="H28" s="166">
        <v>100511</v>
      </c>
      <c r="I28" s="181">
        <f t="shared" ref="I28:I35" si="14">IFERROR(H28/G28-1,"-")</f>
        <v>7.3468472317156586E-2</v>
      </c>
      <c r="J28" s="165">
        <f t="shared" si="13"/>
        <v>6879</v>
      </c>
      <c r="K28" s="167">
        <f t="shared" si="12"/>
        <v>0.16495195582068978</v>
      </c>
    </row>
    <row r="29" spans="1:23" x14ac:dyDescent="0.25">
      <c r="B29" s="165" t="s">
        <v>115</v>
      </c>
      <c r="C29" s="166">
        <v>5288</v>
      </c>
      <c r="D29" s="166">
        <v>1941</v>
      </c>
      <c r="E29" s="166">
        <v>6635</v>
      </c>
      <c r="F29" s="166">
        <v>7480</v>
      </c>
      <c r="G29" s="166">
        <v>8225</v>
      </c>
      <c r="H29" s="166">
        <v>7645</v>
      </c>
      <c r="I29" s="181">
        <f t="shared" si="14"/>
        <v>-7.0516717325228018E-2</v>
      </c>
      <c r="J29" s="165">
        <f t="shared" si="13"/>
        <v>-580</v>
      </c>
      <c r="K29" s="167">
        <f t="shared" si="12"/>
        <v>1.2546464588444779E-2</v>
      </c>
    </row>
    <row r="30" spans="1:23" x14ac:dyDescent="0.25">
      <c r="B30" s="165" t="s">
        <v>118</v>
      </c>
      <c r="C30" s="166">
        <v>1832</v>
      </c>
      <c r="D30" s="166">
        <v>2410</v>
      </c>
      <c r="E30" s="166">
        <v>4805</v>
      </c>
      <c r="F30" s="166">
        <v>7642</v>
      </c>
      <c r="G30" s="166">
        <v>9164</v>
      </c>
      <c r="H30" s="166">
        <v>5744</v>
      </c>
      <c r="I30" s="181">
        <f t="shared" si="14"/>
        <v>-0.37319947621126148</v>
      </c>
      <c r="J30" s="165">
        <f t="shared" si="13"/>
        <v>-3420</v>
      </c>
      <c r="K30" s="167">
        <f t="shared" si="12"/>
        <v>9.4266700583422909E-3</v>
      </c>
    </row>
    <row r="31" spans="1:23" x14ac:dyDescent="0.25">
      <c r="B31" s="165" t="s">
        <v>125</v>
      </c>
      <c r="C31" s="166">
        <v>2275</v>
      </c>
      <c r="D31" s="166">
        <v>864</v>
      </c>
      <c r="E31" s="166">
        <v>5793</v>
      </c>
      <c r="F31" s="166">
        <v>6454</v>
      </c>
      <c r="G31" s="166">
        <v>5330</v>
      </c>
      <c r="H31" s="166">
        <v>4986</v>
      </c>
      <c r="I31" s="181">
        <f t="shared" si="14"/>
        <v>-6.4540337711069373E-2</v>
      </c>
      <c r="J31" s="165">
        <f t="shared" si="13"/>
        <v>-344</v>
      </c>
      <c r="K31" s="167">
        <f t="shared" si="12"/>
        <v>8.1826909663813823E-3</v>
      </c>
    </row>
    <row r="32" spans="1:23" x14ac:dyDescent="0.25">
      <c r="B32" s="165" t="s">
        <v>121</v>
      </c>
      <c r="C32" s="166">
        <v>1200</v>
      </c>
      <c r="D32" s="166">
        <v>809</v>
      </c>
      <c r="E32" s="166">
        <v>2390</v>
      </c>
      <c r="F32" s="166">
        <v>2533</v>
      </c>
      <c r="G32" s="166">
        <v>2649</v>
      </c>
      <c r="H32" s="166">
        <v>2395</v>
      </c>
      <c r="I32" s="181">
        <f t="shared" si="14"/>
        <v>-9.5885239713099257E-2</v>
      </c>
      <c r="J32" s="165">
        <f t="shared" si="13"/>
        <v>-254</v>
      </c>
      <c r="K32" s="167">
        <f t="shared" si="12"/>
        <v>3.9305144132537927E-3</v>
      </c>
    </row>
    <row r="33" spans="2:11" x14ac:dyDescent="0.25">
      <c r="B33" s="165" t="s">
        <v>130</v>
      </c>
      <c r="C33" s="166">
        <v>1994</v>
      </c>
      <c r="D33" s="166">
        <v>42</v>
      </c>
      <c r="E33" s="166">
        <v>1391</v>
      </c>
      <c r="F33" s="166">
        <v>2350</v>
      </c>
      <c r="G33" s="166">
        <v>1758</v>
      </c>
      <c r="H33" s="166">
        <v>2156</v>
      </c>
      <c r="I33" s="181">
        <f t="shared" si="14"/>
        <v>0.22639362912400451</v>
      </c>
      <c r="J33" s="165">
        <f t="shared" si="13"/>
        <v>398</v>
      </c>
      <c r="K33" s="167">
        <f t="shared" si="12"/>
        <v>3.5382835386117651E-3</v>
      </c>
    </row>
    <row r="34" spans="2:11" x14ac:dyDescent="0.25">
      <c r="B34" s="165" t="s">
        <v>133</v>
      </c>
      <c r="C34" s="166">
        <v>1701</v>
      </c>
      <c r="D34" s="166">
        <v>137</v>
      </c>
      <c r="E34" s="166">
        <v>824</v>
      </c>
      <c r="F34" s="166">
        <v>1933</v>
      </c>
      <c r="G34" s="166">
        <v>2136</v>
      </c>
      <c r="H34" s="166">
        <v>1217</v>
      </c>
      <c r="I34" s="181">
        <f t="shared" si="14"/>
        <v>-0.43024344569288386</v>
      </c>
      <c r="J34" s="165">
        <f t="shared" si="13"/>
        <v>-919</v>
      </c>
      <c r="K34" s="167">
        <f t="shared" si="12"/>
        <v>1.9972593072776061E-3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8534</v>
      </c>
      <c r="E35" s="171">
        <f t="shared" si="16"/>
        <v>29317</v>
      </c>
      <c r="F35" s="171">
        <f t="shared" si="16"/>
        <v>38068</v>
      </c>
      <c r="G35" s="171">
        <f t="shared" si="16"/>
        <v>38848</v>
      </c>
      <c r="H35" s="171">
        <f t="shared" si="16"/>
        <v>43267</v>
      </c>
      <c r="I35" s="182">
        <f t="shared" si="14"/>
        <v>0.11375102965403627</v>
      </c>
      <c r="J35" s="170">
        <f>H35-G35</f>
        <v>4419</v>
      </c>
      <c r="K35" s="172">
        <f t="shared" si="12"/>
        <v>7.1006917377140655E-2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57402</v>
      </c>
      <c r="E37" s="178">
        <f t="shared" si="17"/>
        <v>233221</v>
      </c>
      <c r="F37" s="178">
        <f t="shared" si="17"/>
        <v>246803</v>
      </c>
      <c r="G37" s="178">
        <f t="shared" si="17"/>
        <v>262119</v>
      </c>
      <c r="H37" s="178">
        <f t="shared" si="17"/>
        <v>268519</v>
      </c>
      <c r="I37" s="179">
        <f>IFERROR(H37/G37-1,"-")</f>
        <v>2.4416391028502238E-2</v>
      </c>
      <c r="J37" s="178">
        <f>H37-G37</f>
        <v>6400</v>
      </c>
      <c r="K37" s="179">
        <f t="shared" ref="K37:K49" si="18">H37/H$9</f>
        <v>0.440675490493735</v>
      </c>
    </row>
    <row r="38" spans="2:11" x14ac:dyDescent="0.25">
      <c r="B38" s="161" t="s">
        <v>99</v>
      </c>
      <c r="C38" s="162">
        <v>4287</v>
      </c>
      <c r="D38" s="162">
        <v>20177</v>
      </c>
      <c r="E38" s="162">
        <v>16892</v>
      </c>
      <c r="F38" s="162">
        <v>14685</v>
      </c>
      <c r="G38" s="162">
        <v>13793</v>
      </c>
      <c r="H38" s="162">
        <v>15526</v>
      </c>
      <c r="I38" s="180">
        <f>IFERROR(H38/G38-1,"-")</f>
        <v>0.12564344232581748</v>
      </c>
      <c r="J38" s="161">
        <f t="shared" ref="J38:J48" si="19">H38-G38</f>
        <v>1733</v>
      </c>
      <c r="K38" s="163">
        <f t="shared" si="18"/>
        <v>2.5480236651431478E-2</v>
      </c>
    </row>
    <row r="39" spans="2:11" x14ac:dyDescent="0.25">
      <c r="B39" s="165" t="s">
        <v>105</v>
      </c>
      <c r="C39" s="166">
        <v>3014</v>
      </c>
      <c r="D39" s="166">
        <v>17687</v>
      </c>
      <c r="E39" s="166">
        <v>12004</v>
      </c>
      <c r="F39" s="166">
        <v>9410</v>
      </c>
      <c r="G39" s="166">
        <v>7013</v>
      </c>
      <c r="H39" s="166">
        <v>7988</v>
      </c>
      <c r="I39" s="181">
        <f>IFERROR(H39/G39-1,"-")</f>
        <v>0.13902752031940691</v>
      </c>
      <c r="J39" s="165">
        <f t="shared" si="19"/>
        <v>975</v>
      </c>
      <c r="K39" s="167">
        <f t="shared" si="18"/>
        <v>1.3109373333223925E-2</v>
      </c>
    </row>
    <row r="40" spans="2:11" x14ac:dyDescent="0.25">
      <c r="B40" s="165" t="s">
        <v>102</v>
      </c>
      <c r="C40" s="166">
        <v>1273</v>
      </c>
      <c r="D40" s="166">
        <v>2490</v>
      </c>
      <c r="E40" s="166">
        <v>4888</v>
      </c>
      <c r="F40" s="166">
        <v>5275</v>
      </c>
      <c r="G40" s="166">
        <v>6780</v>
      </c>
      <c r="H40" s="166">
        <v>7538</v>
      </c>
      <c r="I40" s="181">
        <f>IFERROR(H40/G40-1,"-")</f>
        <v>0.11179941002949856</v>
      </c>
      <c r="J40" s="165">
        <f t="shared" si="19"/>
        <v>758</v>
      </c>
      <c r="K40" s="167">
        <f t="shared" si="18"/>
        <v>1.2370863318207553E-2</v>
      </c>
    </row>
    <row r="41" spans="2:11" x14ac:dyDescent="0.25">
      <c r="B41" s="161" t="s">
        <v>109</v>
      </c>
      <c r="C41" s="162">
        <v>97884</v>
      </c>
      <c r="D41" s="162">
        <v>37225</v>
      </c>
      <c r="E41" s="162">
        <v>216329</v>
      </c>
      <c r="F41" s="162">
        <v>232118</v>
      </c>
      <c r="G41" s="162">
        <v>248326</v>
      </c>
      <c r="H41" s="162">
        <v>252993</v>
      </c>
      <c r="I41" s="180">
        <f>IFERROR(H41/G41-1,"-")</f>
        <v>1.8793843576588865E-2</v>
      </c>
      <c r="J41" s="161">
        <f t="shared" si="19"/>
        <v>4667</v>
      </c>
      <c r="K41" s="163">
        <f t="shared" si="18"/>
        <v>0.41519525384230349</v>
      </c>
    </row>
    <row r="42" spans="2:11" x14ac:dyDescent="0.25">
      <c r="B42" s="165" t="s">
        <v>112</v>
      </c>
      <c r="C42" s="166">
        <v>40531</v>
      </c>
      <c r="D42" s="166">
        <v>1878</v>
      </c>
      <c r="E42" s="166">
        <v>105168</v>
      </c>
      <c r="F42" s="166">
        <v>121801</v>
      </c>
      <c r="G42" s="166">
        <v>133474</v>
      </c>
      <c r="H42" s="166">
        <v>137087</v>
      </c>
      <c r="I42" s="181">
        <f t="shared" ref="I42:I49" si="20">IFERROR(H42/G42-1,"-")</f>
        <v>2.706894226590939E-2</v>
      </c>
      <c r="J42" s="165">
        <f t="shared" si="19"/>
        <v>3613</v>
      </c>
      <c r="K42" s="167">
        <f t="shared" si="18"/>
        <v>0.22497804984122036</v>
      </c>
    </row>
    <row r="43" spans="2:11" x14ac:dyDescent="0.25">
      <c r="B43" s="165" t="s">
        <v>115</v>
      </c>
      <c r="C43" s="166">
        <v>3224</v>
      </c>
      <c r="D43" s="166">
        <v>2501</v>
      </c>
      <c r="E43" s="166">
        <v>5695</v>
      </c>
      <c r="F43" s="166">
        <v>5511</v>
      </c>
      <c r="G43" s="166">
        <v>6343</v>
      </c>
      <c r="H43" s="166">
        <v>7562</v>
      </c>
      <c r="I43" s="181">
        <f t="shared" si="20"/>
        <v>0.19218035629828156</v>
      </c>
      <c r="J43" s="165">
        <f t="shared" si="19"/>
        <v>1219</v>
      </c>
      <c r="K43" s="167">
        <f t="shared" si="18"/>
        <v>1.2410250519008428E-2</v>
      </c>
    </row>
    <row r="44" spans="2:11" x14ac:dyDescent="0.25">
      <c r="B44" s="165" t="s">
        <v>118</v>
      </c>
      <c r="C44" s="166">
        <v>1607</v>
      </c>
      <c r="D44" s="166">
        <v>4544</v>
      </c>
      <c r="E44" s="166">
        <v>4855</v>
      </c>
      <c r="F44" s="166">
        <v>4647</v>
      </c>
      <c r="G44" s="166">
        <v>4991</v>
      </c>
      <c r="H44" s="166">
        <v>4998</v>
      </c>
      <c r="I44" s="181">
        <f t="shared" si="20"/>
        <v>1.4025245441795509E-3</v>
      </c>
      <c r="J44" s="165">
        <f t="shared" si="19"/>
        <v>7</v>
      </c>
      <c r="K44" s="167">
        <f t="shared" si="18"/>
        <v>8.2023845667818195E-3</v>
      </c>
    </row>
    <row r="45" spans="2:11" x14ac:dyDescent="0.25">
      <c r="B45" s="165" t="s">
        <v>125</v>
      </c>
      <c r="C45" s="166">
        <v>5044</v>
      </c>
      <c r="D45" s="166">
        <v>2233</v>
      </c>
      <c r="E45" s="166">
        <v>14063</v>
      </c>
      <c r="F45" s="166">
        <v>11621</v>
      </c>
      <c r="G45" s="166">
        <v>12517</v>
      </c>
      <c r="H45" s="166">
        <v>11420</v>
      </c>
      <c r="I45" s="181">
        <f t="shared" si="20"/>
        <v>-8.7640808500439427E-2</v>
      </c>
      <c r="J45" s="165">
        <f t="shared" si="19"/>
        <v>-1097</v>
      </c>
      <c r="K45" s="167">
        <f t="shared" si="18"/>
        <v>1.8741743047748775E-2</v>
      </c>
    </row>
    <row r="46" spans="2:11" x14ac:dyDescent="0.25">
      <c r="B46" s="165" t="s">
        <v>121</v>
      </c>
      <c r="C46" s="166">
        <v>1457</v>
      </c>
      <c r="D46" s="166">
        <v>1002</v>
      </c>
      <c r="E46" s="166">
        <v>3535</v>
      </c>
      <c r="F46" s="166">
        <v>3592</v>
      </c>
      <c r="G46" s="166">
        <v>4474</v>
      </c>
      <c r="H46" s="166">
        <v>4035</v>
      </c>
      <c r="I46" s="181">
        <f t="shared" si="20"/>
        <v>-9.812248547161373E-2</v>
      </c>
      <c r="J46" s="165">
        <f t="shared" si="19"/>
        <v>-439</v>
      </c>
      <c r="K46" s="167">
        <f t="shared" si="18"/>
        <v>6.6219731346467874E-3</v>
      </c>
    </row>
    <row r="47" spans="2:11" x14ac:dyDescent="0.25">
      <c r="B47" s="165" t="s">
        <v>130</v>
      </c>
      <c r="C47" s="166">
        <v>6272</v>
      </c>
      <c r="D47" s="166">
        <v>246</v>
      </c>
      <c r="E47" s="166">
        <v>7787</v>
      </c>
      <c r="F47" s="166">
        <v>8494</v>
      </c>
      <c r="G47" s="166">
        <v>8095</v>
      </c>
      <c r="H47" s="166">
        <v>7332</v>
      </c>
      <c r="I47" s="181">
        <f t="shared" si="20"/>
        <v>-9.4255713403335384E-2</v>
      </c>
      <c r="J47" s="165">
        <f t="shared" si="19"/>
        <v>-763</v>
      </c>
      <c r="K47" s="167">
        <f t="shared" si="18"/>
        <v>1.2032789844666728E-2</v>
      </c>
    </row>
    <row r="48" spans="2:11" x14ac:dyDescent="0.25">
      <c r="B48" s="165" t="s">
        <v>133</v>
      </c>
      <c r="C48" s="166">
        <v>10629</v>
      </c>
      <c r="D48" s="166">
        <v>906</v>
      </c>
      <c r="E48" s="166">
        <v>7580</v>
      </c>
      <c r="F48" s="166">
        <v>8474</v>
      </c>
      <c r="G48" s="166">
        <v>9452</v>
      </c>
      <c r="H48" s="166">
        <v>6950</v>
      </c>
      <c r="I48" s="181">
        <f t="shared" si="20"/>
        <v>-0.26470588235294112</v>
      </c>
      <c r="J48" s="165">
        <f t="shared" si="19"/>
        <v>-2502</v>
      </c>
      <c r="K48" s="167">
        <f t="shared" si="18"/>
        <v>1.1405876898586164E-2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23915</v>
      </c>
      <c r="E49" s="171">
        <f t="shared" si="22"/>
        <v>67646</v>
      </c>
      <c r="F49" s="171">
        <f t="shared" si="22"/>
        <v>67978</v>
      </c>
      <c r="G49" s="171">
        <f t="shared" si="22"/>
        <v>68980</v>
      </c>
      <c r="H49" s="171">
        <f t="shared" si="22"/>
        <v>73609</v>
      </c>
      <c r="I49" s="182">
        <f t="shared" si="20"/>
        <v>6.7106407654392575E-2</v>
      </c>
      <c r="J49" s="170">
        <f>H49-G49</f>
        <v>4629</v>
      </c>
      <c r="K49" s="172">
        <f t="shared" si="18"/>
        <v>0.12080218598964444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300</v>
      </c>
      <c r="D66" s="162" t="s">
        <v>300</v>
      </c>
      <c r="E66" s="162" t="s">
        <v>300</v>
      </c>
      <c r="F66" s="162" t="s">
        <v>300</v>
      </c>
      <c r="G66" s="162" t="s">
        <v>300</v>
      </c>
      <c r="H66" s="162" t="s">
        <v>300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300</v>
      </c>
      <c r="D67" s="166" t="s">
        <v>300</v>
      </c>
      <c r="E67" s="166" t="s">
        <v>300</v>
      </c>
      <c r="F67" s="166" t="s">
        <v>300</v>
      </c>
      <c r="G67" s="166" t="s">
        <v>300</v>
      </c>
      <c r="H67" s="166" t="s">
        <v>300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300</v>
      </c>
      <c r="D68" s="166" t="s">
        <v>300</v>
      </c>
      <c r="E68" s="166" t="s">
        <v>300</v>
      </c>
      <c r="F68" s="166" t="s">
        <v>300</v>
      </c>
      <c r="G68" s="166" t="s">
        <v>300</v>
      </c>
      <c r="H68" s="166" t="s">
        <v>300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300</v>
      </c>
      <c r="D69" s="162" t="s">
        <v>300</v>
      </c>
      <c r="E69" s="162" t="s">
        <v>300</v>
      </c>
      <c r="F69" s="162" t="s">
        <v>300</v>
      </c>
      <c r="G69" s="162" t="s">
        <v>300</v>
      </c>
      <c r="H69" s="162" t="s">
        <v>300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300</v>
      </c>
      <c r="D70" s="166" t="s">
        <v>300</v>
      </c>
      <c r="E70" s="166" t="s">
        <v>300</v>
      </c>
      <c r="F70" s="166" t="s">
        <v>300</v>
      </c>
      <c r="G70" s="166" t="s">
        <v>300</v>
      </c>
      <c r="H70" s="166" t="s">
        <v>300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300</v>
      </c>
      <c r="D71" s="166" t="s">
        <v>300</v>
      </c>
      <c r="E71" s="166" t="s">
        <v>300</v>
      </c>
      <c r="F71" s="166" t="s">
        <v>300</v>
      </c>
      <c r="G71" s="166" t="s">
        <v>300</v>
      </c>
      <c r="H71" s="166" t="s">
        <v>300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300</v>
      </c>
      <c r="D72" s="166" t="s">
        <v>300</v>
      </c>
      <c r="E72" s="166" t="s">
        <v>300</v>
      </c>
      <c r="F72" s="166" t="s">
        <v>300</v>
      </c>
      <c r="G72" s="166" t="s">
        <v>300</v>
      </c>
      <c r="H72" s="166" t="s">
        <v>300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300</v>
      </c>
      <c r="D73" s="166" t="s">
        <v>300</v>
      </c>
      <c r="E73" s="166" t="s">
        <v>300</v>
      </c>
      <c r="F73" s="166" t="s">
        <v>300</v>
      </c>
      <c r="G73" s="166" t="s">
        <v>300</v>
      </c>
      <c r="H73" s="166" t="s">
        <v>300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300</v>
      </c>
      <c r="D74" s="166" t="s">
        <v>300</v>
      </c>
      <c r="E74" s="166" t="s">
        <v>300</v>
      </c>
      <c r="F74" s="166" t="s">
        <v>300</v>
      </c>
      <c r="G74" s="166" t="s">
        <v>300</v>
      </c>
      <c r="H74" s="166" t="s">
        <v>300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300</v>
      </c>
      <c r="D75" s="166" t="s">
        <v>300</v>
      </c>
      <c r="E75" s="166" t="s">
        <v>300</v>
      </c>
      <c r="F75" s="166" t="s">
        <v>300</v>
      </c>
      <c r="G75" s="166" t="s">
        <v>300</v>
      </c>
      <c r="H75" s="166" t="s">
        <v>300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300</v>
      </c>
      <c r="D76" s="166" t="s">
        <v>300</v>
      </c>
      <c r="E76" s="166" t="s">
        <v>300</v>
      </c>
      <c r="F76" s="166" t="s">
        <v>300</v>
      </c>
      <c r="G76" s="166" t="s">
        <v>300</v>
      </c>
      <c r="H76" s="166" t="s">
        <v>300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18878</v>
      </c>
      <c r="E79" s="178">
        <f t="shared" si="33"/>
        <v>60007</v>
      </c>
      <c r="F79" s="178">
        <f t="shared" si="33"/>
        <v>72419</v>
      </c>
      <c r="G79" s="178">
        <f t="shared" si="33"/>
        <v>81209</v>
      </c>
      <c r="H79" s="178">
        <f t="shared" si="33"/>
        <v>92335</v>
      </c>
      <c r="I79" s="179">
        <f>IFERROR(H79/G79-1,"-")</f>
        <v>0.13700451920353651</v>
      </c>
      <c r="J79" s="178">
        <f>IFERROR(H79-G79,"-")</f>
        <v>11126</v>
      </c>
      <c r="K79" s="179">
        <f>IFERROR(H79/H$9,"-")</f>
        <v>0.15153404941452567</v>
      </c>
    </row>
    <row r="80" spans="2:11" x14ac:dyDescent="0.25">
      <c r="B80" s="161" t="s">
        <v>99</v>
      </c>
      <c r="C80" s="162">
        <v>6348</v>
      </c>
      <c r="D80" s="162">
        <v>10403</v>
      </c>
      <c r="E80" s="162">
        <v>26804</v>
      </c>
      <c r="F80" s="162">
        <v>30063</v>
      </c>
      <c r="G80" s="162">
        <v>36953</v>
      </c>
      <c r="H80" s="162">
        <v>40652</v>
      </c>
      <c r="I80" s="180">
        <f>IFERROR(H80/G80-1,"-")</f>
        <v>0.10010012718859085</v>
      </c>
      <c r="J80" s="183">
        <f t="shared" ref="J80:J91" si="34">IFERROR(H80-G80,"-")</f>
        <v>3699</v>
      </c>
      <c r="K80" s="163">
        <f t="shared" ref="K80:K91" si="35">IFERROR(H80/H$9,"-")</f>
        <v>6.6715353623212195E-2</v>
      </c>
    </row>
    <row r="81" spans="2:11" x14ac:dyDescent="0.25">
      <c r="B81" s="165" t="s">
        <v>105</v>
      </c>
      <c r="C81" s="166">
        <v>1948</v>
      </c>
      <c r="D81" s="166">
        <v>6169</v>
      </c>
      <c r="E81" s="166">
        <v>12562</v>
      </c>
      <c r="F81" s="166">
        <v>15782</v>
      </c>
      <c r="G81" s="166">
        <v>15963</v>
      </c>
      <c r="H81" s="166">
        <v>12372</v>
      </c>
      <c r="I81" s="181">
        <f>IFERROR(H81/G81-1,"-")</f>
        <v>-0.22495771471527903</v>
      </c>
      <c r="J81" s="184">
        <f t="shared" si="34"/>
        <v>-3591</v>
      </c>
      <c r="K81" s="167">
        <f t="shared" si="35"/>
        <v>2.0304102012850073E-2</v>
      </c>
    </row>
    <row r="82" spans="2:11" x14ac:dyDescent="0.25">
      <c r="B82" s="165" t="s">
        <v>102</v>
      </c>
      <c r="C82" s="166">
        <v>4400</v>
      </c>
      <c r="D82" s="166">
        <v>4234</v>
      </c>
      <c r="E82" s="166">
        <v>14242</v>
      </c>
      <c r="F82" s="166">
        <v>14281</v>
      </c>
      <c r="G82" s="166">
        <v>20990</v>
      </c>
      <c r="H82" s="166">
        <v>28280</v>
      </c>
      <c r="I82" s="181">
        <f>IFERROR(H82/G82-1,"-")</f>
        <v>0.34730824202000954</v>
      </c>
      <c r="J82" s="184">
        <f t="shared" si="34"/>
        <v>7290</v>
      </c>
      <c r="K82" s="167">
        <f t="shared" si="35"/>
        <v>4.6411251610362116E-2</v>
      </c>
    </row>
    <row r="83" spans="2:11" x14ac:dyDescent="0.25">
      <c r="B83" s="161" t="s">
        <v>109</v>
      </c>
      <c r="C83" s="162">
        <v>19675</v>
      </c>
      <c r="D83" s="162">
        <v>8475</v>
      </c>
      <c r="E83" s="162">
        <v>33203</v>
      </c>
      <c r="F83" s="162">
        <v>42356</v>
      </c>
      <c r="G83" s="162">
        <v>44256</v>
      </c>
      <c r="H83" s="162">
        <v>51683</v>
      </c>
      <c r="I83" s="180">
        <f>IFERROR(H83/G83-1,"-")</f>
        <v>0.16781905278380327</v>
      </c>
      <c r="J83" s="183">
        <f t="shared" si="34"/>
        <v>7427</v>
      </c>
      <c r="K83" s="163">
        <f t="shared" si="35"/>
        <v>8.4818695791313486E-2</v>
      </c>
    </row>
    <row r="84" spans="2:11" x14ac:dyDescent="0.25">
      <c r="B84" s="165" t="s">
        <v>112</v>
      </c>
      <c r="C84" s="166">
        <v>1812</v>
      </c>
      <c r="D84" s="166">
        <v>334</v>
      </c>
      <c r="E84" s="166">
        <v>4161</v>
      </c>
      <c r="F84" s="166">
        <v>5485</v>
      </c>
      <c r="G84" s="166">
        <v>6583</v>
      </c>
      <c r="H84" s="166">
        <v>5787</v>
      </c>
      <c r="I84" s="181">
        <f t="shared" ref="I84:I91" si="36">IFERROR(H84/G84-1,"-")</f>
        <v>-0.12091751481087654</v>
      </c>
      <c r="J84" s="184">
        <f t="shared" si="34"/>
        <v>-796</v>
      </c>
      <c r="K84" s="167">
        <f t="shared" si="35"/>
        <v>9.4972387931105216E-3</v>
      </c>
    </row>
    <row r="85" spans="2:11" x14ac:dyDescent="0.25">
      <c r="B85" s="165" t="s">
        <v>115</v>
      </c>
      <c r="C85" s="166">
        <v>4471</v>
      </c>
      <c r="D85" s="166">
        <v>1810</v>
      </c>
      <c r="E85" s="166">
        <v>7566</v>
      </c>
      <c r="F85" s="166">
        <v>8343</v>
      </c>
      <c r="G85" s="166">
        <v>9165</v>
      </c>
      <c r="H85" s="166">
        <v>11172</v>
      </c>
      <c r="I85" s="181">
        <f t="shared" si="36"/>
        <v>0.21898527004909973</v>
      </c>
      <c r="J85" s="184">
        <f t="shared" si="34"/>
        <v>2007</v>
      </c>
      <c r="K85" s="167">
        <f t="shared" si="35"/>
        <v>1.833474197280642E-2</v>
      </c>
    </row>
    <row r="86" spans="2:11" x14ac:dyDescent="0.25">
      <c r="B86" s="165" t="s">
        <v>118</v>
      </c>
      <c r="C86" s="166">
        <v>798</v>
      </c>
      <c r="D86" s="166">
        <v>1395</v>
      </c>
      <c r="E86" s="166">
        <v>2400</v>
      </c>
      <c r="F86" s="166">
        <v>2471</v>
      </c>
      <c r="G86" s="166">
        <v>2710</v>
      </c>
      <c r="H86" s="166">
        <v>5793</v>
      </c>
      <c r="I86" s="181">
        <f t="shared" si="36"/>
        <v>1.1376383763837636</v>
      </c>
      <c r="J86" s="184">
        <f t="shared" si="34"/>
        <v>3083</v>
      </c>
      <c r="K86" s="167">
        <f t="shared" si="35"/>
        <v>9.507085593310741E-3</v>
      </c>
    </row>
    <row r="87" spans="2:11" x14ac:dyDescent="0.25">
      <c r="B87" s="165" t="s">
        <v>125</v>
      </c>
      <c r="C87" s="166">
        <v>290</v>
      </c>
      <c r="D87" s="166">
        <v>262</v>
      </c>
      <c r="E87" s="166">
        <v>1924</v>
      </c>
      <c r="F87" s="166">
        <v>2004</v>
      </c>
      <c r="G87" s="166">
        <v>2273</v>
      </c>
      <c r="H87" s="166">
        <v>1582</v>
      </c>
      <c r="I87" s="181">
        <f t="shared" si="36"/>
        <v>-0.3040035195776507</v>
      </c>
      <c r="J87" s="184">
        <f t="shared" si="34"/>
        <v>-691</v>
      </c>
      <c r="K87" s="167">
        <f t="shared" si="35"/>
        <v>2.5962729861242172E-3</v>
      </c>
    </row>
    <row r="88" spans="2:11" x14ac:dyDescent="0.25">
      <c r="B88" s="165" t="s">
        <v>121</v>
      </c>
      <c r="C88" s="166">
        <v>94</v>
      </c>
      <c r="D88" s="166">
        <v>145</v>
      </c>
      <c r="E88" s="166">
        <v>379</v>
      </c>
      <c r="F88" s="166">
        <v>330</v>
      </c>
      <c r="G88" s="166">
        <v>411</v>
      </c>
      <c r="H88" s="166">
        <v>453</v>
      </c>
      <c r="I88" s="181">
        <f t="shared" si="36"/>
        <v>0.10218978102189791</v>
      </c>
      <c r="J88" s="184">
        <f t="shared" si="34"/>
        <v>42</v>
      </c>
      <c r="K88" s="167">
        <f t="shared" si="35"/>
        <v>7.4343341511647943E-4</v>
      </c>
    </row>
    <row r="89" spans="2:11" x14ac:dyDescent="0.25">
      <c r="B89" s="165" t="s">
        <v>130</v>
      </c>
      <c r="C89" s="166">
        <v>1314</v>
      </c>
      <c r="D89" s="166">
        <v>61</v>
      </c>
      <c r="E89" s="166">
        <v>1693</v>
      </c>
      <c r="F89" s="166">
        <v>2793</v>
      </c>
      <c r="G89" s="166">
        <v>1927</v>
      </c>
      <c r="H89" s="166">
        <v>2012</v>
      </c>
      <c r="I89" s="181">
        <f t="shared" si="36"/>
        <v>4.411001556824079E-2</v>
      </c>
      <c r="J89" s="184">
        <f t="shared" si="34"/>
        <v>85</v>
      </c>
      <c r="K89" s="167">
        <f t="shared" si="35"/>
        <v>3.3019603338065267E-3</v>
      </c>
    </row>
    <row r="90" spans="2:11" x14ac:dyDescent="0.25">
      <c r="B90" s="165" t="s">
        <v>133</v>
      </c>
      <c r="C90" s="166">
        <v>2383</v>
      </c>
      <c r="D90" s="166">
        <v>205</v>
      </c>
      <c r="E90" s="166">
        <v>1740</v>
      </c>
      <c r="F90" s="166">
        <v>3209</v>
      </c>
      <c r="G90" s="166">
        <v>3026</v>
      </c>
      <c r="H90" s="166">
        <v>1945</v>
      </c>
      <c r="I90" s="181">
        <f t="shared" si="36"/>
        <v>-0.35723727693324525</v>
      </c>
      <c r="J90" s="184">
        <f t="shared" si="34"/>
        <v>-1081</v>
      </c>
      <c r="K90" s="167">
        <f t="shared" si="35"/>
        <v>3.1920043982374227E-3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4263</v>
      </c>
      <c r="E91" s="171">
        <f t="shared" si="37"/>
        <v>13340</v>
      </c>
      <c r="F91" s="171">
        <f t="shared" si="37"/>
        <v>17721</v>
      </c>
      <c r="G91" s="171">
        <f t="shared" si="37"/>
        <v>18161</v>
      </c>
      <c r="H91" s="171">
        <f t="shared" si="37"/>
        <v>22939</v>
      </c>
      <c r="I91" s="182">
        <f t="shared" si="36"/>
        <v>0.26309123946919222</v>
      </c>
      <c r="J91" s="185">
        <f t="shared" si="34"/>
        <v>4778</v>
      </c>
      <c r="K91" s="172">
        <f t="shared" si="35"/>
        <v>3.7645958298801151E-2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300</v>
      </c>
      <c r="D94" s="162" t="s">
        <v>300</v>
      </c>
      <c r="E94" s="162" t="s">
        <v>300</v>
      </c>
      <c r="F94" s="162" t="s">
        <v>300</v>
      </c>
      <c r="G94" s="162" t="s">
        <v>300</v>
      </c>
      <c r="H94" s="162" t="s">
        <v>300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300</v>
      </c>
      <c r="D95" s="166" t="s">
        <v>300</v>
      </c>
      <c r="E95" s="166" t="s">
        <v>300</v>
      </c>
      <c r="F95" s="166" t="s">
        <v>300</v>
      </c>
      <c r="G95" s="166" t="s">
        <v>300</v>
      </c>
      <c r="H95" s="166" t="s">
        <v>300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300</v>
      </c>
      <c r="D96" s="166" t="s">
        <v>300</v>
      </c>
      <c r="E96" s="166" t="s">
        <v>300</v>
      </c>
      <c r="F96" s="166" t="s">
        <v>300</v>
      </c>
      <c r="G96" s="166" t="s">
        <v>300</v>
      </c>
      <c r="H96" s="166" t="s">
        <v>300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300</v>
      </c>
      <c r="D97" s="162" t="s">
        <v>300</v>
      </c>
      <c r="E97" s="162" t="s">
        <v>300</v>
      </c>
      <c r="F97" s="162" t="s">
        <v>300</v>
      </c>
      <c r="G97" s="162" t="s">
        <v>300</v>
      </c>
      <c r="H97" s="162" t="s">
        <v>300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300</v>
      </c>
      <c r="D98" s="166" t="s">
        <v>300</v>
      </c>
      <c r="E98" s="166" t="s">
        <v>300</v>
      </c>
      <c r="F98" s="166" t="s">
        <v>300</v>
      </c>
      <c r="G98" s="166" t="s">
        <v>300</v>
      </c>
      <c r="H98" s="166" t="s">
        <v>300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300</v>
      </c>
      <c r="D99" s="166" t="s">
        <v>300</v>
      </c>
      <c r="E99" s="166" t="s">
        <v>300</v>
      </c>
      <c r="F99" s="166" t="s">
        <v>300</v>
      </c>
      <c r="G99" s="166" t="s">
        <v>300</v>
      </c>
      <c r="H99" s="166" t="s">
        <v>300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300</v>
      </c>
      <c r="D100" s="166" t="s">
        <v>300</v>
      </c>
      <c r="E100" s="166" t="s">
        <v>300</v>
      </c>
      <c r="F100" s="166" t="s">
        <v>300</v>
      </c>
      <c r="G100" s="166" t="s">
        <v>300</v>
      </c>
      <c r="H100" s="166" t="s">
        <v>300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300</v>
      </c>
      <c r="D101" s="166" t="s">
        <v>300</v>
      </c>
      <c r="E101" s="166" t="s">
        <v>300</v>
      </c>
      <c r="F101" s="166" t="s">
        <v>300</v>
      </c>
      <c r="G101" s="166" t="s">
        <v>300</v>
      </c>
      <c r="H101" s="166" t="s">
        <v>300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300</v>
      </c>
      <c r="D102" s="166" t="s">
        <v>300</v>
      </c>
      <c r="E102" s="166" t="s">
        <v>300</v>
      </c>
      <c r="F102" s="166" t="s">
        <v>300</v>
      </c>
      <c r="G102" s="166" t="s">
        <v>300</v>
      </c>
      <c r="H102" s="166" t="s">
        <v>300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300</v>
      </c>
      <c r="D103" s="166" t="s">
        <v>300</v>
      </c>
      <c r="E103" s="166" t="s">
        <v>300</v>
      </c>
      <c r="F103" s="166" t="s">
        <v>300</v>
      </c>
      <c r="G103" s="166" t="s">
        <v>300</v>
      </c>
      <c r="H103" s="166" t="s">
        <v>300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300</v>
      </c>
      <c r="D104" s="166" t="s">
        <v>300</v>
      </c>
      <c r="E104" s="166" t="s">
        <v>300</v>
      </c>
      <c r="F104" s="166" t="s">
        <v>300</v>
      </c>
      <c r="G104" s="166" t="s">
        <v>300</v>
      </c>
      <c r="H104" s="166" t="s">
        <v>300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379</v>
      </c>
      <c r="E107" s="178">
        <f t="shared" si="43"/>
        <v>12474</v>
      </c>
      <c r="F107" s="178">
        <f t="shared" si="43"/>
        <v>14894</v>
      </c>
      <c r="G107" s="178">
        <f t="shared" si="43"/>
        <v>14551</v>
      </c>
      <c r="H107" s="178">
        <f t="shared" si="43"/>
        <v>15981</v>
      </c>
      <c r="I107" s="179">
        <f>IFERROR(H107/G107-1,"-")</f>
        <v>9.8275032643804439E-2</v>
      </c>
      <c r="J107" s="178">
        <f>IFERROR(H107-G107,"-")</f>
        <v>1430</v>
      </c>
      <c r="K107" s="179">
        <f>IFERROR(H107/H$9,"-")</f>
        <v>2.6226952333281366E-2</v>
      </c>
    </row>
    <row r="108" spans="2:11" x14ac:dyDescent="0.25">
      <c r="B108" s="161" t="s">
        <v>99</v>
      </c>
      <c r="C108" s="162">
        <v>1767</v>
      </c>
      <c r="D108" s="162">
        <v>268</v>
      </c>
      <c r="E108" s="162">
        <v>2779</v>
      </c>
      <c r="F108" s="162">
        <v>2738</v>
      </c>
      <c r="G108" s="162">
        <v>2225</v>
      </c>
      <c r="H108" s="162">
        <v>2882</v>
      </c>
      <c r="I108" s="180">
        <f>IFERROR(H108/G108-1,"-")</f>
        <v>0.29528089887640441</v>
      </c>
      <c r="J108" s="183">
        <f t="shared" ref="J108:J119" si="44">IFERROR(H108-G108,"-")</f>
        <v>657</v>
      </c>
      <c r="K108" s="163">
        <f t="shared" ref="K108:K119" si="45">IFERROR(H108/H$9,"-")</f>
        <v>4.7297463628381761E-3</v>
      </c>
    </row>
    <row r="109" spans="2:11" x14ac:dyDescent="0.25">
      <c r="B109" s="165" t="s">
        <v>105</v>
      </c>
      <c r="C109" s="166">
        <v>1178</v>
      </c>
      <c r="D109" s="166">
        <v>228</v>
      </c>
      <c r="E109" s="166">
        <v>1948</v>
      </c>
      <c r="F109" s="166">
        <v>1894</v>
      </c>
      <c r="G109" s="166">
        <v>1248</v>
      </c>
      <c r="H109" s="166">
        <v>1645</v>
      </c>
      <c r="I109" s="181">
        <f>IFERROR(H109/G109-1,"-")</f>
        <v>0.31810897435897445</v>
      </c>
      <c r="J109" s="184">
        <f t="shared" si="44"/>
        <v>397</v>
      </c>
      <c r="K109" s="167">
        <f t="shared" si="45"/>
        <v>2.6996643882265092E-3</v>
      </c>
    </row>
    <row r="110" spans="2:11" x14ac:dyDescent="0.25">
      <c r="B110" s="165" t="s">
        <v>102</v>
      </c>
      <c r="C110" s="166">
        <v>589</v>
      </c>
      <c r="D110" s="166">
        <v>40</v>
      </c>
      <c r="E110" s="166">
        <v>831</v>
      </c>
      <c r="F110" s="166">
        <v>844</v>
      </c>
      <c r="G110" s="166">
        <v>977</v>
      </c>
      <c r="H110" s="166">
        <v>1237</v>
      </c>
      <c r="I110" s="181">
        <f>IFERROR(H110/G110-1,"-")</f>
        <v>0.26612077789150468</v>
      </c>
      <c r="J110" s="184">
        <f t="shared" si="44"/>
        <v>260</v>
      </c>
      <c r="K110" s="167">
        <f t="shared" si="45"/>
        <v>2.030081974611667E-3</v>
      </c>
    </row>
    <row r="111" spans="2:11" x14ac:dyDescent="0.25">
      <c r="B111" s="161" t="s">
        <v>109</v>
      </c>
      <c r="C111" s="162">
        <v>11615</v>
      </c>
      <c r="D111" s="162">
        <v>111</v>
      </c>
      <c r="E111" s="162">
        <v>9695</v>
      </c>
      <c r="F111" s="162">
        <v>12156</v>
      </c>
      <c r="G111" s="162">
        <v>12326</v>
      </c>
      <c r="H111" s="162">
        <v>13099</v>
      </c>
      <c r="I111" s="180">
        <f>IFERROR(H111/G111-1,"-")</f>
        <v>6.2712964465357679E-2</v>
      </c>
      <c r="J111" s="183">
        <f t="shared" si="44"/>
        <v>773</v>
      </c>
      <c r="K111" s="163">
        <f t="shared" si="45"/>
        <v>2.1497205970443189E-2</v>
      </c>
    </row>
    <row r="112" spans="2:11" x14ac:dyDescent="0.25">
      <c r="B112" s="165" t="s">
        <v>112</v>
      </c>
      <c r="C112" s="166">
        <v>6038</v>
      </c>
      <c r="D112" s="166">
        <v>31</v>
      </c>
      <c r="E112" s="166">
        <v>5888</v>
      </c>
      <c r="F112" s="166">
        <v>7169</v>
      </c>
      <c r="G112" s="166">
        <v>7009</v>
      </c>
      <c r="H112" s="166">
        <v>7174</v>
      </c>
      <c r="I112" s="181">
        <f t="shared" ref="I112:I119" si="46">IFERROR(H112/G112-1,"-")</f>
        <v>2.3541161363960672E-2</v>
      </c>
      <c r="J112" s="184">
        <f t="shared" si="44"/>
        <v>165</v>
      </c>
      <c r="K112" s="167">
        <f t="shared" si="45"/>
        <v>1.1773490772727645E-2</v>
      </c>
    </row>
    <row r="113" spans="2:11" x14ac:dyDescent="0.25">
      <c r="B113" s="165" t="s">
        <v>115</v>
      </c>
      <c r="C113" s="166">
        <v>474</v>
      </c>
      <c r="D113" s="166">
        <v>14</v>
      </c>
      <c r="E113" s="166">
        <v>394</v>
      </c>
      <c r="F113" s="166">
        <v>671</v>
      </c>
      <c r="G113" s="166">
        <v>626</v>
      </c>
      <c r="H113" s="166">
        <v>756</v>
      </c>
      <c r="I113" s="181">
        <f t="shared" si="46"/>
        <v>0.20766773162939289</v>
      </c>
      <c r="J113" s="184">
        <f t="shared" si="44"/>
        <v>130</v>
      </c>
      <c r="K113" s="167">
        <f t="shared" si="45"/>
        <v>1.2406968252275021E-3</v>
      </c>
    </row>
    <row r="114" spans="2:11" x14ac:dyDescent="0.25">
      <c r="B114" s="165" t="s">
        <v>118</v>
      </c>
      <c r="C114" s="166">
        <v>623</v>
      </c>
      <c r="D114" s="166">
        <v>8</v>
      </c>
      <c r="E114" s="166">
        <v>466</v>
      </c>
      <c r="F114" s="166">
        <v>649</v>
      </c>
      <c r="G114" s="166">
        <v>596</v>
      </c>
      <c r="H114" s="166">
        <v>711</v>
      </c>
      <c r="I114" s="181">
        <f t="shared" si="46"/>
        <v>0.19295302013422821</v>
      </c>
      <c r="J114" s="184">
        <f t="shared" si="44"/>
        <v>115</v>
      </c>
      <c r="K114" s="167">
        <f t="shared" si="45"/>
        <v>1.166845823725865E-3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216</v>
      </c>
      <c r="F115" s="166">
        <v>257</v>
      </c>
      <c r="G115" s="166">
        <v>255</v>
      </c>
      <c r="H115" s="166">
        <v>288</v>
      </c>
      <c r="I115" s="181">
        <f t="shared" si="46"/>
        <v>0.12941176470588234</v>
      </c>
      <c r="J115" s="184">
        <f t="shared" si="44"/>
        <v>33</v>
      </c>
      <c r="K115" s="167">
        <f t="shared" si="45"/>
        <v>4.7264640961047701E-4</v>
      </c>
    </row>
    <row r="116" spans="2:11" x14ac:dyDescent="0.25">
      <c r="B116" s="165" t="s">
        <v>121</v>
      </c>
      <c r="C116" s="166">
        <v>252</v>
      </c>
      <c r="D116" s="166">
        <v>7</v>
      </c>
      <c r="E116" s="166">
        <v>198</v>
      </c>
      <c r="F116" s="166">
        <v>232</v>
      </c>
      <c r="G116" s="166">
        <v>185</v>
      </c>
      <c r="H116" s="166">
        <v>232</v>
      </c>
      <c r="I116" s="181">
        <f t="shared" si="46"/>
        <v>0.25405405405405412</v>
      </c>
      <c r="J116" s="184">
        <f t="shared" si="44"/>
        <v>47</v>
      </c>
      <c r="K116" s="167">
        <f t="shared" si="45"/>
        <v>3.8074294107510645E-4</v>
      </c>
    </row>
    <row r="117" spans="2:11" x14ac:dyDescent="0.25">
      <c r="B117" s="165" t="s">
        <v>130</v>
      </c>
      <c r="C117" s="166">
        <v>180</v>
      </c>
      <c r="D117" s="166">
        <v>4</v>
      </c>
      <c r="E117" s="166">
        <v>52</v>
      </c>
      <c r="F117" s="166">
        <v>110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9.0262335168667476E-5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78</v>
      </c>
      <c r="F118" s="166">
        <v>64</v>
      </c>
      <c r="G118" s="166">
        <v>68</v>
      </c>
      <c r="H118" s="166">
        <v>58</v>
      </c>
      <c r="I118" s="181">
        <f t="shared" si="46"/>
        <v>-0.1470588235294118</v>
      </c>
      <c r="J118" s="184">
        <f t="shared" si="44"/>
        <v>-10</v>
      </c>
      <c r="K118" s="167">
        <f t="shared" si="45"/>
        <v>9.5185735268776614E-5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42</v>
      </c>
      <c r="E119" s="171">
        <f t="shared" si="47"/>
        <v>2403</v>
      </c>
      <c r="F119" s="171">
        <f t="shared" si="47"/>
        <v>3004</v>
      </c>
      <c r="G119" s="171">
        <f t="shared" si="47"/>
        <v>3522</v>
      </c>
      <c r="H119" s="171">
        <f t="shared" si="47"/>
        <v>3825</v>
      </c>
      <c r="I119" s="182">
        <f t="shared" si="46"/>
        <v>8.6030664395229994E-2</v>
      </c>
      <c r="J119" s="185">
        <f t="shared" si="44"/>
        <v>303</v>
      </c>
      <c r="K119" s="172">
        <f t="shared" si="45"/>
        <v>6.2773351276391477E-3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300</v>
      </c>
      <c r="D122" s="162" t="s">
        <v>300</v>
      </c>
      <c r="E122" s="162" t="s">
        <v>300</v>
      </c>
      <c r="F122" s="162" t="s">
        <v>300</v>
      </c>
      <c r="G122" s="162" t="s">
        <v>300</v>
      </c>
      <c r="H122" s="162" t="s">
        <v>300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300</v>
      </c>
      <c r="D123" s="166" t="s">
        <v>300</v>
      </c>
      <c r="E123" s="166" t="s">
        <v>300</v>
      </c>
      <c r="F123" s="166" t="s">
        <v>300</v>
      </c>
      <c r="G123" s="166" t="s">
        <v>300</v>
      </c>
      <c r="H123" s="166" t="s">
        <v>300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300</v>
      </c>
      <c r="D124" s="166" t="s">
        <v>300</v>
      </c>
      <c r="E124" s="166" t="s">
        <v>300</v>
      </c>
      <c r="F124" s="166" t="s">
        <v>300</v>
      </c>
      <c r="G124" s="166" t="s">
        <v>300</v>
      </c>
      <c r="H124" s="166" t="s">
        <v>300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300</v>
      </c>
      <c r="D125" s="162" t="s">
        <v>300</v>
      </c>
      <c r="E125" s="162" t="s">
        <v>300</v>
      </c>
      <c r="F125" s="162" t="s">
        <v>300</v>
      </c>
      <c r="G125" s="162" t="s">
        <v>300</v>
      </c>
      <c r="H125" s="162" t="s">
        <v>300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300</v>
      </c>
      <c r="D126" s="166" t="s">
        <v>300</v>
      </c>
      <c r="E126" s="166" t="s">
        <v>300</v>
      </c>
      <c r="F126" s="166" t="s">
        <v>300</v>
      </c>
      <c r="G126" s="166" t="s">
        <v>300</v>
      </c>
      <c r="H126" s="166" t="s">
        <v>300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300</v>
      </c>
      <c r="D127" s="166" t="s">
        <v>300</v>
      </c>
      <c r="E127" s="166" t="s">
        <v>300</v>
      </c>
      <c r="F127" s="166" t="s">
        <v>300</v>
      </c>
      <c r="G127" s="166" t="s">
        <v>300</v>
      </c>
      <c r="H127" s="166" t="s">
        <v>300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300</v>
      </c>
      <c r="D128" s="166" t="s">
        <v>300</v>
      </c>
      <c r="E128" s="166" t="s">
        <v>300</v>
      </c>
      <c r="F128" s="166" t="s">
        <v>300</v>
      </c>
      <c r="G128" s="166" t="s">
        <v>300</v>
      </c>
      <c r="H128" s="166" t="s">
        <v>300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300</v>
      </c>
      <c r="D129" s="166" t="s">
        <v>300</v>
      </c>
      <c r="E129" s="166" t="s">
        <v>300</v>
      </c>
      <c r="F129" s="166" t="s">
        <v>300</v>
      </c>
      <c r="G129" s="166" t="s">
        <v>300</v>
      </c>
      <c r="H129" s="166" t="s">
        <v>300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300</v>
      </c>
      <c r="D130" s="166" t="s">
        <v>300</v>
      </c>
      <c r="E130" s="166" t="s">
        <v>300</v>
      </c>
      <c r="F130" s="166" t="s">
        <v>300</v>
      </c>
      <c r="G130" s="166" t="s">
        <v>300</v>
      </c>
      <c r="H130" s="166" t="s">
        <v>300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300</v>
      </c>
      <c r="D131" s="166" t="s">
        <v>300</v>
      </c>
      <c r="E131" s="166" t="s">
        <v>300</v>
      </c>
      <c r="F131" s="166" t="s">
        <v>300</v>
      </c>
      <c r="G131" s="166" t="s">
        <v>300</v>
      </c>
      <c r="H131" s="166" t="s">
        <v>300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300</v>
      </c>
      <c r="D132" s="166" t="s">
        <v>300</v>
      </c>
      <c r="E132" s="166" t="s">
        <v>300</v>
      </c>
      <c r="F132" s="166" t="s">
        <v>300</v>
      </c>
      <c r="G132" s="166" t="s">
        <v>300</v>
      </c>
      <c r="H132" s="166" t="s">
        <v>300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6263</v>
      </c>
      <c r="E135" s="178">
        <f t="shared" si="53"/>
        <v>21379</v>
      </c>
      <c r="F135" s="178">
        <f t="shared" si="53"/>
        <v>23156</v>
      </c>
      <c r="G135" s="178">
        <f t="shared" si="53"/>
        <v>24437</v>
      </c>
      <c r="H135" s="178">
        <f t="shared" si="53"/>
        <v>25397</v>
      </c>
      <c r="I135" s="179">
        <f>IFERROR(H135/G135-1,"-")</f>
        <v>3.9284691246879833E-2</v>
      </c>
      <c r="J135" s="178">
        <f>IFERROR(H135-G135,"-")</f>
        <v>960</v>
      </c>
      <c r="K135" s="179">
        <f>IFERROR(H135/H$9,"-")</f>
        <v>4.1679864114157236E-2</v>
      </c>
    </row>
    <row r="136" spans="2:11" x14ac:dyDescent="0.25">
      <c r="B136" s="161" t="s">
        <v>99</v>
      </c>
      <c r="C136" s="162">
        <v>742</v>
      </c>
      <c r="D136" s="162">
        <v>3051</v>
      </c>
      <c r="E136" s="162">
        <v>2656</v>
      </c>
      <c r="F136" s="162">
        <v>3844</v>
      </c>
      <c r="G136" s="162">
        <v>2988</v>
      </c>
      <c r="H136" s="162">
        <v>3024</v>
      </c>
      <c r="I136" s="180">
        <f>IFERROR(H136/G136-1,"-")</f>
        <v>1.2048192771084265E-2</v>
      </c>
      <c r="J136" s="183">
        <f t="shared" ref="J136:J147" si="54">IFERROR(H136-G136,"-")</f>
        <v>36</v>
      </c>
      <c r="K136" s="163">
        <f t="shared" ref="K136:K147" si="55">IFERROR(H136/H$9,"-")</f>
        <v>4.9627873009100085E-3</v>
      </c>
    </row>
    <row r="137" spans="2:11" x14ac:dyDescent="0.25">
      <c r="B137" s="165" t="s">
        <v>105</v>
      </c>
      <c r="C137" s="166">
        <v>617</v>
      </c>
      <c r="D137" s="166">
        <v>2088</v>
      </c>
      <c r="E137" s="166">
        <v>1732</v>
      </c>
      <c r="F137" s="166">
        <v>2599</v>
      </c>
      <c r="G137" s="166">
        <v>2079</v>
      </c>
      <c r="H137" s="166">
        <v>1853</v>
      </c>
      <c r="I137" s="181">
        <f>IFERROR(H137/G137-1,"-")</f>
        <v>-0.10870610870610875</v>
      </c>
      <c r="J137" s="184">
        <f t="shared" si="54"/>
        <v>-226</v>
      </c>
      <c r="K137" s="167">
        <f t="shared" si="55"/>
        <v>3.0410201285007428E-3</v>
      </c>
    </row>
    <row r="138" spans="2:11" x14ac:dyDescent="0.25">
      <c r="B138" s="165" t="s">
        <v>102</v>
      </c>
      <c r="C138" s="166">
        <v>125</v>
      </c>
      <c r="D138" s="166">
        <v>963</v>
      </c>
      <c r="E138" s="166">
        <v>924</v>
      </c>
      <c r="F138" s="166">
        <v>1245</v>
      </c>
      <c r="G138" s="166">
        <v>909</v>
      </c>
      <c r="H138" s="166">
        <v>1171</v>
      </c>
      <c r="I138" s="181">
        <f>IFERROR(H138/G138-1,"-")</f>
        <v>0.28822882288228824</v>
      </c>
      <c r="J138" s="184">
        <f t="shared" si="54"/>
        <v>262</v>
      </c>
      <c r="K138" s="167">
        <f t="shared" si="55"/>
        <v>1.9217671724092659E-3</v>
      </c>
    </row>
    <row r="139" spans="2:11" x14ac:dyDescent="0.25">
      <c r="B139" s="161" t="s">
        <v>109</v>
      </c>
      <c r="C139" s="162">
        <v>12270</v>
      </c>
      <c r="D139" s="162">
        <v>3212</v>
      </c>
      <c r="E139" s="162">
        <v>18723</v>
      </c>
      <c r="F139" s="162">
        <v>19312</v>
      </c>
      <c r="G139" s="162">
        <v>21449</v>
      </c>
      <c r="H139" s="162">
        <v>22373</v>
      </c>
      <c r="I139" s="180">
        <f>IFERROR(H139/G139-1,"-")</f>
        <v>4.3078931418714106E-2</v>
      </c>
      <c r="J139" s="183">
        <f t="shared" si="54"/>
        <v>924</v>
      </c>
      <c r="K139" s="163">
        <f t="shared" si="55"/>
        <v>3.6717076813247228E-2</v>
      </c>
    </row>
    <row r="140" spans="2:11" x14ac:dyDescent="0.25">
      <c r="B140" s="165" t="s">
        <v>112</v>
      </c>
      <c r="C140" s="166">
        <v>6096</v>
      </c>
      <c r="D140" s="166">
        <v>126</v>
      </c>
      <c r="E140" s="166">
        <v>6676</v>
      </c>
      <c r="F140" s="166">
        <v>7396</v>
      </c>
      <c r="G140" s="166">
        <v>9052</v>
      </c>
      <c r="H140" s="166">
        <v>9611</v>
      </c>
      <c r="I140" s="181">
        <f t="shared" ref="I140:I147" si="56">IFERROR(H140/G140-1,"-")</f>
        <v>6.1754308440123751E-2</v>
      </c>
      <c r="J140" s="184">
        <f t="shared" si="54"/>
        <v>559</v>
      </c>
      <c r="K140" s="167">
        <f t="shared" si="55"/>
        <v>1.5772932787382968E-2</v>
      </c>
    </row>
    <row r="141" spans="2:11" x14ac:dyDescent="0.25">
      <c r="B141" s="165" t="s">
        <v>115</v>
      </c>
      <c r="C141" s="166">
        <v>664</v>
      </c>
      <c r="D141" s="166">
        <v>278</v>
      </c>
      <c r="E141" s="166">
        <v>1677</v>
      </c>
      <c r="F141" s="166">
        <v>1302</v>
      </c>
      <c r="G141" s="166">
        <v>1480</v>
      </c>
      <c r="H141" s="166">
        <v>1413</v>
      </c>
      <c r="I141" s="181">
        <f t="shared" si="56"/>
        <v>-4.5270270270270307E-2</v>
      </c>
      <c r="J141" s="184">
        <f t="shared" si="54"/>
        <v>-67</v>
      </c>
      <c r="K141" s="167">
        <f t="shared" si="55"/>
        <v>2.318921447151403E-3</v>
      </c>
    </row>
    <row r="142" spans="2:11" x14ac:dyDescent="0.25">
      <c r="B142" s="165" t="s">
        <v>118</v>
      </c>
      <c r="C142" s="166">
        <v>466</v>
      </c>
      <c r="D142" s="166">
        <v>788</v>
      </c>
      <c r="E142" s="166">
        <v>1977</v>
      </c>
      <c r="F142" s="166">
        <v>1966</v>
      </c>
      <c r="G142" s="166">
        <v>1844</v>
      </c>
      <c r="H142" s="166">
        <v>2055</v>
      </c>
      <c r="I142" s="181">
        <f t="shared" si="56"/>
        <v>0.11442516268980474</v>
      </c>
      <c r="J142" s="184">
        <f t="shared" si="54"/>
        <v>211</v>
      </c>
      <c r="K142" s="167">
        <f t="shared" si="55"/>
        <v>3.3725290685747578E-3</v>
      </c>
    </row>
    <row r="143" spans="2:11" x14ac:dyDescent="0.25">
      <c r="B143" s="165" t="s">
        <v>125</v>
      </c>
      <c r="C143" s="166">
        <v>359</v>
      </c>
      <c r="D143" s="166">
        <v>89</v>
      </c>
      <c r="E143" s="166">
        <v>938</v>
      </c>
      <c r="F143" s="166">
        <v>618</v>
      </c>
      <c r="G143" s="166">
        <v>635</v>
      </c>
      <c r="H143" s="166">
        <v>692</v>
      </c>
      <c r="I143" s="181">
        <f t="shared" si="56"/>
        <v>8.9763779527558984E-2</v>
      </c>
      <c r="J143" s="184">
        <f t="shared" si="54"/>
        <v>57</v>
      </c>
      <c r="K143" s="167">
        <f t="shared" si="55"/>
        <v>1.1356642897585073E-3</v>
      </c>
    </row>
    <row r="144" spans="2:11" x14ac:dyDescent="0.25">
      <c r="B144" s="165" t="s">
        <v>121</v>
      </c>
      <c r="C144" s="166">
        <v>190</v>
      </c>
      <c r="D144" s="166">
        <v>48</v>
      </c>
      <c r="E144" s="166">
        <v>492</v>
      </c>
      <c r="F144" s="166">
        <v>324</v>
      </c>
      <c r="G144" s="166">
        <v>449</v>
      </c>
      <c r="H144" s="166">
        <v>428</v>
      </c>
      <c r="I144" s="181">
        <f t="shared" si="56"/>
        <v>-4.6770601336302842E-2</v>
      </c>
      <c r="J144" s="184">
        <f t="shared" si="54"/>
        <v>-21</v>
      </c>
      <c r="K144" s="167">
        <f t="shared" si="55"/>
        <v>7.0240508094890331E-4</v>
      </c>
    </row>
    <row r="145" spans="2:11" x14ac:dyDescent="0.25">
      <c r="B145" s="165" t="s">
        <v>130</v>
      </c>
      <c r="C145" s="166">
        <v>380</v>
      </c>
      <c r="D145" s="166">
        <v>17</v>
      </c>
      <c r="E145" s="166">
        <v>230</v>
      </c>
      <c r="F145" s="166">
        <v>294</v>
      </c>
      <c r="G145" s="166">
        <v>188</v>
      </c>
      <c r="H145" s="166">
        <v>255</v>
      </c>
      <c r="I145" s="181">
        <f t="shared" si="56"/>
        <v>0.3563829787234043</v>
      </c>
      <c r="J145" s="184">
        <f t="shared" si="54"/>
        <v>67</v>
      </c>
      <c r="K145" s="167">
        <f t="shared" si="55"/>
        <v>4.1848900850927653E-4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293</v>
      </c>
      <c r="G146" s="166">
        <v>306</v>
      </c>
      <c r="H146" s="166">
        <v>287</v>
      </c>
      <c r="I146" s="181">
        <f t="shared" si="56"/>
        <v>-6.2091503267973858E-2</v>
      </c>
      <c r="J146" s="184">
        <f t="shared" si="54"/>
        <v>-19</v>
      </c>
      <c r="K146" s="167">
        <f t="shared" si="55"/>
        <v>4.7100527624377393E-4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1862</v>
      </c>
      <c r="E147" s="171">
        <f t="shared" si="57"/>
        <v>6570</v>
      </c>
      <c r="F147" s="171">
        <f t="shared" si="57"/>
        <v>7119</v>
      </c>
      <c r="G147" s="171">
        <f t="shared" si="57"/>
        <v>7495</v>
      </c>
      <c r="H147" s="171">
        <f t="shared" si="57"/>
        <v>7632</v>
      </c>
      <c r="I147" s="182">
        <f t="shared" si="56"/>
        <v>1.8278852568379023E-2</v>
      </c>
      <c r="J147" s="185">
        <f t="shared" si="54"/>
        <v>137</v>
      </c>
      <c r="K147" s="172">
        <f t="shared" si="55"/>
        <v>1.2525129854677641E-2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559</v>
      </c>
      <c r="E149" s="178">
        <f t="shared" si="58"/>
        <v>6573</v>
      </c>
      <c r="F149" s="178">
        <f t="shared" si="58"/>
        <v>8699</v>
      </c>
      <c r="G149" s="178">
        <f t="shared" si="58"/>
        <v>25293</v>
      </c>
      <c r="H149" s="178">
        <f t="shared" si="58"/>
        <v>24554</v>
      </c>
      <c r="I149" s="179">
        <f>IFERROR(H149/G149-1,"-")</f>
        <v>-2.9217570078677868E-2</v>
      </c>
      <c r="J149" s="178">
        <f>IFERROR(H149-G149,"-")</f>
        <v>-739</v>
      </c>
      <c r="K149" s="179">
        <f>IFERROR(H149/H$9,"-")</f>
        <v>4.0296388686026571E-2</v>
      </c>
    </row>
    <row r="150" spans="2:11" x14ac:dyDescent="0.25">
      <c r="B150" s="161" t="s">
        <v>99</v>
      </c>
      <c r="C150" s="162">
        <v>287</v>
      </c>
      <c r="D150" s="162">
        <v>222</v>
      </c>
      <c r="E150" s="162">
        <v>1037</v>
      </c>
      <c r="F150" s="162">
        <v>1904</v>
      </c>
      <c r="G150" s="162">
        <v>2750</v>
      </c>
      <c r="H150" s="162">
        <v>2587</v>
      </c>
      <c r="I150" s="180">
        <f>IFERROR(H150/G150-1,"-")</f>
        <v>-5.9272727272727255E-2</v>
      </c>
      <c r="J150" s="183">
        <f t="shared" ref="J150:J161" si="59">IFERROR(H150-G150,"-")</f>
        <v>-163</v>
      </c>
      <c r="K150" s="163">
        <f t="shared" ref="K150:K161" si="60">IFERROR(H150/H$9,"-")</f>
        <v>4.2456120196607775E-3</v>
      </c>
    </row>
    <row r="151" spans="2:11" x14ac:dyDescent="0.25">
      <c r="B151" s="165" t="s">
        <v>105</v>
      </c>
      <c r="C151" s="166">
        <v>245</v>
      </c>
      <c r="D151" s="166">
        <v>80</v>
      </c>
      <c r="E151" s="166">
        <v>393</v>
      </c>
      <c r="F151" s="166">
        <v>663</v>
      </c>
      <c r="G151" s="166">
        <v>1944</v>
      </c>
      <c r="H151" s="166">
        <v>1541</v>
      </c>
      <c r="I151" s="181">
        <f>IFERROR(H151/G151-1,"-")</f>
        <v>-0.20730452674897115</v>
      </c>
      <c r="J151" s="184">
        <f t="shared" si="59"/>
        <v>-403</v>
      </c>
      <c r="K151" s="167">
        <f t="shared" si="60"/>
        <v>2.5289865180893926E-3</v>
      </c>
    </row>
    <row r="152" spans="2:11" x14ac:dyDescent="0.25">
      <c r="B152" s="165" t="s">
        <v>102</v>
      </c>
      <c r="C152" s="166">
        <v>42</v>
      </c>
      <c r="D152" s="166">
        <v>142</v>
      </c>
      <c r="E152" s="166">
        <v>644</v>
      </c>
      <c r="F152" s="166">
        <v>1241</v>
      </c>
      <c r="G152" s="166">
        <v>806</v>
      </c>
      <c r="H152" s="166">
        <v>1046</v>
      </c>
      <c r="I152" s="181">
        <f>IFERROR(H152/G152-1,"-")</f>
        <v>0.29776674937965253</v>
      </c>
      <c r="J152" s="184">
        <f t="shared" si="59"/>
        <v>240</v>
      </c>
      <c r="K152" s="167">
        <f t="shared" si="60"/>
        <v>1.7166255015713852E-3</v>
      </c>
    </row>
    <row r="153" spans="2:11" x14ac:dyDescent="0.25">
      <c r="B153" s="161" t="s">
        <v>109</v>
      </c>
      <c r="C153" s="162">
        <v>1626</v>
      </c>
      <c r="D153" s="162">
        <v>337</v>
      </c>
      <c r="E153" s="162">
        <v>5536</v>
      </c>
      <c r="F153" s="162">
        <v>6795</v>
      </c>
      <c r="G153" s="162">
        <v>22543</v>
      </c>
      <c r="H153" s="162">
        <v>21967</v>
      </c>
      <c r="I153" s="180">
        <f>IFERROR(H153/G153-1,"-")</f>
        <v>-2.5551168877256836E-2</v>
      </c>
      <c r="J153" s="183">
        <f t="shared" si="59"/>
        <v>-576</v>
      </c>
      <c r="K153" s="163">
        <f t="shared" si="60"/>
        <v>3.6050776666365796E-2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2041</v>
      </c>
      <c r="F154" s="166">
        <v>1337</v>
      </c>
      <c r="G154" s="166">
        <v>13167</v>
      </c>
      <c r="H154" s="166">
        <v>13531</v>
      </c>
      <c r="I154" s="181">
        <f t="shared" ref="I154:I161" si="61">IFERROR(H154/G154-1,"-")</f>
        <v>2.7644869750132806E-2</v>
      </c>
      <c r="J154" s="184">
        <f t="shared" si="59"/>
        <v>364</v>
      </c>
      <c r="K154" s="167">
        <f t="shared" si="60"/>
        <v>2.2206175584858902E-2</v>
      </c>
    </row>
    <row r="155" spans="2:11" x14ac:dyDescent="0.25">
      <c r="B155" s="165" t="s">
        <v>115</v>
      </c>
      <c r="C155" s="166">
        <v>422</v>
      </c>
      <c r="D155" s="166">
        <v>96</v>
      </c>
      <c r="E155" s="166">
        <v>944</v>
      </c>
      <c r="F155" s="166">
        <v>1569</v>
      </c>
      <c r="G155" s="166">
        <v>2026</v>
      </c>
      <c r="H155" s="166">
        <v>1542</v>
      </c>
      <c r="I155" s="181">
        <f t="shared" si="61"/>
        <v>-0.23889437314906214</v>
      </c>
      <c r="J155" s="184">
        <f t="shared" si="59"/>
        <v>-484</v>
      </c>
      <c r="K155" s="167">
        <f t="shared" si="60"/>
        <v>2.5306276514560954E-3</v>
      </c>
    </row>
    <row r="156" spans="2:11" x14ac:dyDescent="0.25">
      <c r="B156" s="165" t="s">
        <v>118</v>
      </c>
      <c r="C156" s="166">
        <v>56</v>
      </c>
      <c r="D156" s="166">
        <v>65</v>
      </c>
      <c r="E156" s="166">
        <v>203</v>
      </c>
      <c r="F156" s="166">
        <v>717</v>
      </c>
      <c r="G156" s="166">
        <v>518</v>
      </c>
      <c r="H156" s="166">
        <v>667</v>
      </c>
      <c r="I156" s="181">
        <f t="shared" si="61"/>
        <v>0.28764478764478763</v>
      </c>
      <c r="J156" s="184">
        <f t="shared" si="59"/>
        <v>149</v>
      </c>
      <c r="K156" s="167">
        <f t="shared" si="60"/>
        <v>1.0946359555909311E-3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762</v>
      </c>
      <c r="F157" s="166">
        <v>426</v>
      </c>
      <c r="G157" s="166">
        <v>1424</v>
      </c>
      <c r="H157" s="166">
        <v>1593</v>
      </c>
      <c r="I157" s="181">
        <f t="shared" si="61"/>
        <v>0.11867977528089879</v>
      </c>
      <c r="J157" s="184">
        <f t="shared" si="59"/>
        <v>169</v>
      </c>
      <c r="K157" s="167">
        <f t="shared" si="60"/>
        <v>2.6143254531579511E-3</v>
      </c>
    </row>
    <row r="158" spans="2:11" x14ac:dyDescent="0.25">
      <c r="B158" s="165" t="s">
        <v>121</v>
      </c>
      <c r="C158" s="166">
        <v>37</v>
      </c>
      <c r="D158" s="166">
        <v>15</v>
      </c>
      <c r="E158" s="166">
        <v>144</v>
      </c>
      <c r="F158" s="166">
        <v>355</v>
      </c>
      <c r="G158" s="166">
        <v>376</v>
      </c>
      <c r="H158" s="166">
        <v>61</v>
      </c>
      <c r="I158" s="181">
        <f t="shared" si="61"/>
        <v>-0.83776595744680848</v>
      </c>
      <c r="J158" s="184">
        <f t="shared" si="59"/>
        <v>-315</v>
      </c>
      <c r="K158" s="167">
        <f t="shared" si="60"/>
        <v>1.0010913536888575E-4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173</v>
      </c>
      <c r="F159" s="166">
        <v>178</v>
      </c>
      <c r="G159" s="166">
        <v>595</v>
      </c>
      <c r="H159" s="166">
        <v>735</v>
      </c>
      <c r="I159" s="181">
        <f t="shared" si="61"/>
        <v>0.23529411764705888</v>
      </c>
      <c r="J159" s="184">
        <f t="shared" si="59"/>
        <v>140</v>
      </c>
      <c r="K159" s="167">
        <f t="shared" si="60"/>
        <v>1.2062330245267382E-3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1405</v>
      </c>
      <c r="I160" s="181">
        <f t="shared" si="61"/>
        <v>-9.1203104786545919E-2</v>
      </c>
      <c r="J160" s="184">
        <f t="shared" si="59"/>
        <v>-141</v>
      </c>
      <c r="K160" s="167">
        <f t="shared" si="60"/>
        <v>2.3057923802177784E-3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148</v>
      </c>
      <c r="E161" s="171">
        <f t="shared" si="62"/>
        <v>1129</v>
      </c>
      <c r="F161" s="171">
        <f t="shared" si="62"/>
        <v>2158</v>
      </c>
      <c r="G161" s="171">
        <f t="shared" si="62"/>
        <v>2891</v>
      </c>
      <c r="H161" s="171">
        <f t="shared" si="62"/>
        <v>2433</v>
      </c>
      <c r="I161" s="182">
        <f t="shared" si="61"/>
        <v>-0.15842269111034246</v>
      </c>
      <c r="J161" s="185">
        <f t="shared" si="59"/>
        <v>-458</v>
      </c>
      <c r="K161" s="172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A73D5-875D-4485-AD03-42D95F786A7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09" t="s">
        <v>64</v>
      </c>
      <c r="D5" s="310"/>
      <c r="E5" s="310"/>
      <c r="F5" s="310"/>
      <c r="G5" s="310"/>
      <c r="H5" s="310"/>
      <c r="I5" s="310"/>
      <c r="J5" s="310"/>
      <c r="K5" s="309" t="s">
        <v>63</v>
      </c>
      <c r="L5" s="310"/>
      <c r="M5" s="310"/>
      <c r="N5" s="310"/>
      <c r="O5" s="310"/>
      <c r="P5" s="310"/>
      <c r="Q5" s="310"/>
      <c r="R5" s="310"/>
      <c r="S5" s="309" t="s">
        <v>139</v>
      </c>
      <c r="T5" s="310"/>
      <c r="U5" s="310"/>
      <c r="V5" s="310"/>
      <c r="W5" s="310"/>
      <c r="X5" s="310"/>
      <c r="Y5" s="310"/>
    </row>
    <row r="6" spans="1:25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253</v>
      </c>
      <c r="L6" s="174" t="s">
        <v>254</v>
      </c>
      <c r="M6" s="174" t="s">
        <v>255</v>
      </c>
      <c r="N6" s="174" t="s">
        <v>256</v>
      </c>
      <c r="O6" s="174" t="s">
        <v>257</v>
      </c>
      <c r="P6" s="174" t="s">
        <v>258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253</v>
      </c>
      <c r="T6" s="174" t="s">
        <v>255</v>
      </c>
      <c r="U6" s="174" t="s">
        <v>256</v>
      </c>
      <c r="V6" s="174" t="s">
        <v>257</v>
      </c>
      <c r="W6" s="174" t="s">
        <v>258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82783</v>
      </c>
      <c r="E8" s="178">
        <f t="shared" si="0"/>
        <v>314593</v>
      </c>
      <c r="F8" s="178">
        <f t="shared" si="0"/>
        <v>374579</v>
      </c>
      <c r="G8" s="178">
        <f t="shared" si="0"/>
        <v>373218</v>
      </c>
      <c r="H8" s="178">
        <f t="shared" si="0"/>
        <v>372782</v>
      </c>
      <c r="I8" s="179">
        <f>IFERROR(H8/G8-1,"-")</f>
        <v>-1.1682180387869723E-3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317849</v>
      </c>
      <c r="M8" s="178">
        <f t="shared" si="2"/>
        <v>1440620</v>
      </c>
      <c r="N8" s="178">
        <f t="shared" si="2"/>
        <v>1617630</v>
      </c>
      <c r="O8" s="178">
        <f t="shared" si="2"/>
        <v>1727598</v>
      </c>
      <c r="P8" s="178">
        <f t="shared" si="2"/>
        <v>1684575</v>
      </c>
      <c r="Q8" s="179">
        <f>IFERROR(P8/O8-1,"-")</f>
        <v>-2.4903362935127293E-2</v>
      </c>
      <c r="R8" s="179">
        <f t="shared" ref="R8:R20" si="3">P8/P$8</f>
        <v>1</v>
      </c>
      <c r="S8" s="178">
        <f>S9+S12</f>
        <v>724591</v>
      </c>
      <c r="T8" s="178">
        <f>T9+T12</f>
        <v>1755213</v>
      </c>
      <c r="U8" s="178">
        <f>U9+U12</f>
        <v>1992209</v>
      </c>
      <c r="V8" s="178">
        <f>V9+V12</f>
        <v>2100816</v>
      </c>
      <c r="W8" s="178">
        <f>W9+W12</f>
        <v>2057357</v>
      </c>
      <c r="X8" s="179">
        <f>IFERROR(W8/V8-1,"-")</f>
        <v>-2.0686723635006565E-2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44083</v>
      </c>
      <c r="E9" s="162">
        <v>80727</v>
      </c>
      <c r="F9" s="162">
        <v>105918</v>
      </c>
      <c r="G9" s="162">
        <v>101632</v>
      </c>
      <c r="H9" s="162">
        <v>94184</v>
      </c>
      <c r="I9" s="163">
        <f>IFERROR(H9/G9-1,"-")</f>
        <v>-7.3284005037783428E-2</v>
      </c>
      <c r="J9" s="163">
        <f t="shared" si="1"/>
        <v>0.25265168382593578</v>
      </c>
      <c r="K9" s="162">
        <v>91967</v>
      </c>
      <c r="L9" s="162">
        <v>174617</v>
      </c>
      <c r="M9" s="162">
        <v>302493</v>
      </c>
      <c r="N9" s="162">
        <v>310889</v>
      </c>
      <c r="O9" s="162">
        <v>305650</v>
      </c>
      <c r="P9" s="162">
        <v>307401</v>
      </c>
      <c r="Q9" s="163">
        <f>IFERROR(P9/O9-1,"-")</f>
        <v>5.7287747423524493E-3</v>
      </c>
      <c r="R9" s="163">
        <f t="shared" si="3"/>
        <v>0.18247985396910199</v>
      </c>
      <c r="S9" s="162">
        <v>122859</v>
      </c>
      <c r="T9" s="162">
        <v>383220</v>
      </c>
      <c r="U9" s="162">
        <v>416807</v>
      </c>
      <c r="V9" s="162">
        <v>407282</v>
      </c>
      <c r="W9" s="162">
        <v>401585</v>
      </c>
      <c r="X9" s="163">
        <f>IFERROR(W9/V9-1,"-")</f>
        <v>-1.3987851169459997E-2</v>
      </c>
      <c r="Y9" s="163">
        <f>W9/W$8</f>
        <v>0.19519461133872246</v>
      </c>
    </row>
    <row r="10" spans="1:25" x14ac:dyDescent="0.25">
      <c r="A10" s="164"/>
      <c r="B10" s="165" t="s">
        <v>105</v>
      </c>
      <c r="C10" s="166">
        <v>14381</v>
      </c>
      <c r="D10" s="166">
        <v>32507</v>
      </c>
      <c r="E10" s="166">
        <v>45314</v>
      </c>
      <c r="F10" s="166">
        <v>58355</v>
      </c>
      <c r="G10" s="166">
        <v>55109</v>
      </c>
      <c r="H10" s="166">
        <v>48518</v>
      </c>
      <c r="I10" s="167">
        <f>IFERROR(H10/G10-1,"-")</f>
        <v>-0.11959933949082724</v>
      </c>
      <c r="J10" s="167">
        <f t="shared" si="1"/>
        <v>0.13015113390668004</v>
      </c>
      <c r="K10" s="166">
        <v>26759</v>
      </c>
      <c r="L10" s="166">
        <v>103191</v>
      </c>
      <c r="M10" s="166">
        <v>106479</v>
      </c>
      <c r="N10" s="166">
        <v>100624</v>
      </c>
      <c r="O10" s="166">
        <v>97726</v>
      </c>
      <c r="P10" s="166">
        <v>97516</v>
      </c>
      <c r="Q10" s="167">
        <f>IFERROR(P10/O10-1,"-")</f>
        <v>-2.1488651945235082E-3</v>
      </c>
      <c r="R10" s="167">
        <f t="shared" si="3"/>
        <v>5.7887597762046807E-2</v>
      </c>
      <c r="S10" s="166">
        <v>41140</v>
      </c>
      <c r="T10" s="166">
        <v>151793</v>
      </c>
      <c r="U10" s="166">
        <v>158979</v>
      </c>
      <c r="V10" s="166">
        <v>152835</v>
      </c>
      <c r="W10" s="166">
        <v>146034</v>
      </c>
      <c r="X10" s="167">
        <f>IFERROR(W10/V10-1,"-")</f>
        <v>-4.4498969476886807E-2</v>
      </c>
      <c r="Y10" s="167">
        <f>W10/W$8</f>
        <v>7.0981361037486451E-2</v>
      </c>
    </row>
    <row r="11" spans="1:25" x14ac:dyDescent="0.25">
      <c r="A11" s="164"/>
      <c r="B11" s="165" t="s">
        <v>102</v>
      </c>
      <c r="C11" s="166">
        <v>16511</v>
      </c>
      <c r="D11" s="166">
        <v>11576</v>
      </c>
      <c r="E11" s="166">
        <v>35413</v>
      </c>
      <c r="F11" s="166">
        <v>47563</v>
      </c>
      <c r="G11" s="166">
        <v>46523</v>
      </c>
      <c r="H11" s="166">
        <v>45666</v>
      </c>
      <c r="I11" s="167">
        <f>IFERROR(H11/G11-1,"-")</f>
        <v>-1.8420996066461748E-2</v>
      </c>
      <c r="J11" s="167">
        <f t="shared" si="1"/>
        <v>0.12250054991925576</v>
      </c>
      <c r="K11" s="166">
        <v>65208</v>
      </c>
      <c r="L11" s="166">
        <v>71426</v>
      </c>
      <c r="M11" s="166">
        <v>196014</v>
      </c>
      <c r="N11" s="166">
        <v>210265</v>
      </c>
      <c r="O11" s="166">
        <v>207924</v>
      </c>
      <c r="P11" s="166">
        <v>209885</v>
      </c>
      <c r="Q11" s="167">
        <f>IFERROR(P11/O11-1,"-")</f>
        <v>9.4313306785172024E-3</v>
      </c>
      <c r="R11" s="167">
        <f t="shared" si="3"/>
        <v>0.12459225620705519</v>
      </c>
      <c r="S11" s="166">
        <v>81719</v>
      </c>
      <c r="T11" s="166">
        <v>231427</v>
      </c>
      <c r="U11" s="166">
        <v>257828</v>
      </c>
      <c r="V11" s="166">
        <v>254447</v>
      </c>
      <c r="W11" s="166">
        <v>255551</v>
      </c>
      <c r="X11" s="167">
        <f>IFERROR(W11/V11-1,"-")</f>
        <v>4.3388210511423608E-3</v>
      </c>
      <c r="Y11" s="167">
        <f>W11/W$8</f>
        <v>0.12421325030123601</v>
      </c>
    </row>
    <row r="12" spans="1:25" x14ac:dyDescent="0.25">
      <c r="A12" s="1"/>
      <c r="B12" s="161" t="s">
        <v>109</v>
      </c>
      <c r="C12" s="162">
        <v>117799</v>
      </c>
      <c r="D12" s="162">
        <v>38700</v>
      </c>
      <c r="E12" s="162">
        <v>233866</v>
      </c>
      <c r="F12" s="162">
        <v>268661</v>
      </c>
      <c r="G12" s="162">
        <v>271586</v>
      </c>
      <c r="H12" s="162">
        <v>278598</v>
      </c>
      <c r="I12" s="163">
        <f>IFERROR(H12/G12-1,"-")</f>
        <v>2.5818709359098024E-2</v>
      </c>
      <c r="J12" s="163">
        <f t="shared" si="1"/>
        <v>0.74734831617406416</v>
      </c>
      <c r="K12" s="162">
        <v>483933</v>
      </c>
      <c r="L12" s="162">
        <v>143232</v>
      </c>
      <c r="M12" s="162">
        <v>1138127</v>
      </c>
      <c r="N12" s="162">
        <v>1306741</v>
      </c>
      <c r="O12" s="162">
        <v>1421948</v>
      </c>
      <c r="P12" s="162">
        <v>1377174</v>
      </c>
      <c r="Q12" s="163">
        <f>IFERROR(P12/O12-1,"-")</f>
        <v>-3.1487789989507298E-2</v>
      </c>
      <c r="R12" s="163">
        <f t="shared" si="3"/>
        <v>0.81752014603089795</v>
      </c>
      <c r="S12" s="162">
        <v>601732</v>
      </c>
      <c r="T12" s="162">
        <v>1371993</v>
      </c>
      <c r="U12" s="162">
        <v>1575402</v>
      </c>
      <c r="V12" s="162">
        <v>1693534</v>
      </c>
      <c r="W12" s="162">
        <v>1655772</v>
      </c>
      <c r="X12" s="163">
        <f>IFERROR(W12/V12-1,"-")</f>
        <v>-2.2297751329468429E-2</v>
      </c>
      <c r="Y12" s="163">
        <f>W12/W$8</f>
        <v>0.8048053886612776</v>
      </c>
    </row>
    <row r="13" spans="1:25" s="57" customFormat="1" x14ac:dyDescent="0.25">
      <c r="B13" s="165" t="s">
        <v>112</v>
      </c>
      <c r="C13" s="166">
        <v>39547</v>
      </c>
      <c r="D13" s="166">
        <v>2527</v>
      </c>
      <c r="E13" s="166">
        <v>83953</v>
      </c>
      <c r="F13" s="166">
        <v>105008</v>
      </c>
      <c r="G13" s="166">
        <v>101241</v>
      </c>
      <c r="H13" s="166">
        <v>99103</v>
      </c>
      <c r="I13" s="167">
        <f t="shared" ref="I13:I20" si="4">IFERROR(H13/G13-1,"-")</f>
        <v>-2.1117926531741049E-2</v>
      </c>
      <c r="J13" s="167">
        <f t="shared" si="1"/>
        <v>0.26584706343117426</v>
      </c>
      <c r="K13" s="166">
        <v>200754</v>
      </c>
      <c r="L13" s="166">
        <v>7398</v>
      </c>
      <c r="M13" s="166">
        <v>519743</v>
      </c>
      <c r="N13" s="166">
        <v>594690</v>
      </c>
      <c r="O13" s="166">
        <v>647744</v>
      </c>
      <c r="P13" s="166">
        <v>638915</v>
      </c>
      <c r="Q13" s="167">
        <f t="shared" ref="Q13:Q20" si="5">IFERROR(P13/O13-1,"-")</f>
        <v>-1.363038484339496E-2</v>
      </c>
      <c r="R13" s="167">
        <f t="shared" si="3"/>
        <v>0.37927370404998295</v>
      </c>
      <c r="S13" s="166">
        <v>240301</v>
      </c>
      <c r="T13" s="166">
        <v>603696</v>
      </c>
      <c r="U13" s="166">
        <v>699698</v>
      </c>
      <c r="V13" s="166">
        <v>748985</v>
      </c>
      <c r="W13" s="166">
        <v>738018</v>
      </c>
      <c r="X13" s="167">
        <f t="shared" ref="X13:X20" si="6">IFERROR(W13/V13-1,"-")</f>
        <v>-1.464248282675884E-2</v>
      </c>
      <c r="Y13" s="167">
        <f t="shared" ref="Y13:Y20" si="7">W13/W$8</f>
        <v>0.35872140809786535</v>
      </c>
    </row>
    <row r="14" spans="1:25" s="57" customFormat="1" x14ac:dyDescent="0.25">
      <c r="B14" s="165" t="s">
        <v>115</v>
      </c>
      <c r="C14" s="166">
        <v>18311</v>
      </c>
      <c r="D14" s="166">
        <v>7686</v>
      </c>
      <c r="E14" s="166">
        <v>30532</v>
      </c>
      <c r="F14" s="166">
        <v>36832</v>
      </c>
      <c r="G14" s="166">
        <v>36990</v>
      </c>
      <c r="H14" s="166">
        <v>38441</v>
      </c>
      <c r="I14" s="167">
        <f t="shared" si="4"/>
        <v>3.9226818058934798E-2</v>
      </c>
      <c r="J14" s="167">
        <f t="shared" si="1"/>
        <v>0.1031192493199779</v>
      </c>
      <c r="K14" s="166">
        <v>68786</v>
      </c>
      <c r="L14" s="166">
        <v>23036</v>
      </c>
      <c r="M14" s="166">
        <v>131246</v>
      </c>
      <c r="N14" s="166">
        <v>154990</v>
      </c>
      <c r="O14" s="166">
        <v>164380</v>
      </c>
      <c r="P14" s="166">
        <v>154807</v>
      </c>
      <c r="Q14" s="167">
        <f t="shared" si="5"/>
        <v>-5.8237011801922423E-2</v>
      </c>
      <c r="R14" s="167">
        <f t="shared" si="3"/>
        <v>9.1896769214787108E-2</v>
      </c>
      <c r="S14" s="166">
        <v>87097</v>
      </c>
      <c r="T14" s="166">
        <v>161778</v>
      </c>
      <c r="U14" s="166">
        <v>191822</v>
      </c>
      <c r="V14" s="166">
        <v>201370</v>
      </c>
      <c r="W14" s="166">
        <v>193248</v>
      </c>
      <c r="X14" s="167">
        <f t="shared" si="6"/>
        <v>-4.03337140586979E-2</v>
      </c>
      <c r="Y14" s="167">
        <f t="shared" si="7"/>
        <v>9.3930222124794099E-2</v>
      </c>
    </row>
    <row r="15" spans="1:25" x14ac:dyDescent="0.25">
      <c r="A15" s="1"/>
      <c r="B15" s="165" t="s">
        <v>118</v>
      </c>
      <c r="C15" s="166">
        <v>7641</v>
      </c>
      <c r="D15" s="166">
        <v>7901</v>
      </c>
      <c r="E15" s="166">
        <v>15503</v>
      </c>
      <c r="F15" s="166">
        <v>18876</v>
      </c>
      <c r="G15" s="166">
        <v>16692</v>
      </c>
      <c r="H15" s="166">
        <v>17266</v>
      </c>
      <c r="I15" s="167">
        <f t="shared" si="4"/>
        <v>3.4387730649412918E-2</v>
      </c>
      <c r="J15" s="167">
        <f t="shared" si="1"/>
        <v>4.6316613999602983E-2</v>
      </c>
      <c r="K15" s="166">
        <v>24259</v>
      </c>
      <c r="L15" s="166">
        <v>26683</v>
      </c>
      <c r="M15" s="166">
        <v>64940</v>
      </c>
      <c r="N15" s="166">
        <v>73044</v>
      </c>
      <c r="O15" s="166">
        <v>81550</v>
      </c>
      <c r="P15" s="166">
        <v>73730</v>
      </c>
      <c r="Q15" s="167">
        <f t="shared" si="5"/>
        <v>-9.5892090741876101E-2</v>
      </c>
      <c r="R15" s="167">
        <f t="shared" si="3"/>
        <v>4.3767715892732588E-2</v>
      </c>
      <c r="S15" s="166">
        <v>31900</v>
      </c>
      <c r="T15" s="166">
        <v>80443</v>
      </c>
      <c r="U15" s="166">
        <v>91920</v>
      </c>
      <c r="V15" s="166">
        <v>98242</v>
      </c>
      <c r="W15" s="166">
        <v>90996</v>
      </c>
      <c r="X15" s="167">
        <f t="shared" si="6"/>
        <v>-7.3756641762179109E-2</v>
      </c>
      <c r="Y15" s="167">
        <f t="shared" si="7"/>
        <v>4.4229562492071141E-2</v>
      </c>
    </row>
    <row r="16" spans="1:25" x14ac:dyDescent="0.25">
      <c r="A16" s="1"/>
      <c r="B16" s="165" t="s">
        <v>125</v>
      </c>
      <c r="C16" s="166">
        <v>3334</v>
      </c>
      <c r="D16" s="166">
        <v>528</v>
      </c>
      <c r="E16" s="166">
        <v>8934</v>
      </c>
      <c r="F16" s="166">
        <v>6717</v>
      </c>
      <c r="G16" s="166">
        <v>6777</v>
      </c>
      <c r="H16" s="166">
        <v>6773</v>
      </c>
      <c r="I16" s="167">
        <f t="shared" si="4"/>
        <v>-5.9023166592886422E-4</v>
      </c>
      <c r="J16" s="167">
        <f t="shared" si="1"/>
        <v>1.8168795703655219E-2</v>
      </c>
      <c r="K16" s="166">
        <v>16002</v>
      </c>
      <c r="L16" s="166">
        <v>5783</v>
      </c>
      <c r="M16" s="166">
        <v>54681</v>
      </c>
      <c r="N16" s="166">
        <v>48199</v>
      </c>
      <c r="O16" s="166">
        <v>54704</v>
      </c>
      <c r="P16" s="166">
        <v>49342</v>
      </c>
      <c r="Q16" s="167">
        <f t="shared" si="5"/>
        <v>-9.8018426440479645E-2</v>
      </c>
      <c r="R16" s="167">
        <f t="shared" si="3"/>
        <v>2.9290473858391581E-2</v>
      </c>
      <c r="S16" s="166">
        <v>19336</v>
      </c>
      <c r="T16" s="166">
        <v>63615</v>
      </c>
      <c r="U16" s="166">
        <v>54916</v>
      </c>
      <c r="V16" s="166">
        <v>61481</v>
      </c>
      <c r="W16" s="166">
        <v>56115</v>
      </c>
      <c r="X16" s="167">
        <f t="shared" si="6"/>
        <v>-8.7278996763227701E-2</v>
      </c>
      <c r="Y16" s="167">
        <f t="shared" si="7"/>
        <v>2.7275285718521385E-2</v>
      </c>
    </row>
    <row r="17" spans="1:25" x14ac:dyDescent="0.25">
      <c r="A17" s="57"/>
      <c r="B17" s="165" t="s">
        <v>121</v>
      </c>
      <c r="C17" s="166">
        <v>2305</v>
      </c>
      <c r="D17" s="166">
        <v>933</v>
      </c>
      <c r="E17" s="166">
        <v>4860</v>
      </c>
      <c r="F17" s="166">
        <v>4385</v>
      </c>
      <c r="G17" s="166">
        <v>4722</v>
      </c>
      <c r="H17" s="166">
        <v>4750</v>
      </c>
      <c r="I17" s="167">
        <f t="shared" si="4"/>
        <v>5.9296908089792044E-3</v>
      </c>
      <c r="J17" s="167">
        <f t="shared" si="1"/>
        <v>1.2742031535857418E-2</v>
      </c>
      <c r="K17" s="166">
        <v>23899</v>
      </c>
      <c r="L17" s="166">
        <v>10347</v>
      </c>
      <c r="M17" s="166">
        <v>59161</v>
      </c>
      <c r="N17" s="166">
        <v>58414</v>
      </c>
      <c r="O17" s="166">
        <v>62671</v>
      </c>
      <c r="P17" s="166">
        <v>56982</v>
      </c>
      <c r="Q17" s="167">
        <f t="shared" si="5"/>
        <v>-9.0775637854829228E-2</v>
      </c>
      <c r="R17" s="167">
        <f t="shared" si="3"/>
        <v>3.3825742397934198E-2</v>
      </c>
      <c r="S17" s="166">
        <v>26204</v>
      </c>
      <c r="T17" s="166">
        <v>64021</v>
      </c>
      <c r="U17" s="166">
        <v>62799</v>
      </c>
      <c r="V17" s="166">
        <v>67393</v>
      </c>
      <c r="W17" s="166">
        <v>61732</v>
      </c>
      <c r="X17" s="167">
        <f t="shared" si="6"/>
        <v>-8.3999821939964137E-2</v>
      </c>
      <c r="Y17" s="167">
        <f t="shared" si="7"/>
        <v>3.0005487623198112E-2</v>
      </c>
    </row>
    <row r="18" spans="1:25" x14ac:dyDescent="0.25">
      <c r="A18" s="57"/>
      <c r="B18" s="165" t="s">
        <v>130</v>
      </c>
      <c r="C18" s="166">
        <v>3269</v>
      </c>
      <c r="D18" s="166">
        <v>85</v>
      </c>
      <c r="E18" s="166">
        <v>3334</v>
      </c>
      <c r="F18" s="166">
        <v>4011</v>
      </c>
      <c r="G18" s="166">
        <v>3227</v>
      </c>
      <c r="H18" s="166">
        <v>3417</v>
      </c>
      <c r="I18" s="167">
        <f t="shared" si="4"/>
        <v>5.8878215060427674E-2</v>
      </c>
      <c r="J18" s="167">
        <f t="shared" si="1"/>
        <v>9.1662151069525893E-3</v>
      </c>
      <c r="K18" s="166">
        <v>14707</v>
      </c>
      <c r="L18" s="166">
        <v>348</v>
      </c>
      <c r="M18" s="166">
        <v>18295</v>
      </c>
      <c r="N18" s="166">
        <v>24215</v>
      </c>
      <c r="O18" s="166">
        <v>21589</v>
      </c>
      <c r="P18" s="166">
        <v>20631</v>
      </c>
      <c r="Q18" s="167">
        <f t="shared" si="5"/>
        <v>-4.4374449951364081E-2</v>
      </c>
      <c r="R18" s="167">
        <f t="shared" si="3"/>
        <v>1.2247005921374827E-2</v>
      </c>
      <c r="S18" s="166">
        <v>17976</v>
      </c>
      <c r="T18" s="166">
        <v>21629</v>
      </c>
      <c r="U18" s="166">
        <v>28226</v>
      </c>
      <c r="V18" s="166">
        <v>24816</v>
      </c>
      <c r="W18" s="166">
        <v>24048</v>
      </c>
      <c r="X18" s="167">
        <f t="shared" si="6"/>
        <v>-3.0947775628626717E-2</v>
      </c>
      <c r="Y18" s="167">
        <f t="shared" si="7"/>
        <v>1.1688783230134584E-2</v>
      </c>
    </row>
    <row r="19" spans="1:25" x14ac:dyDescent="0.25">
      <c r="A19" s="57"/>
      <c r="B19" s="165" t="s">
        <v>133</v>
      </c>
      <c r="C19" s="166">
        <v>3260</v>
      </c>
      <c r="D19" s="166">
        <v>208</v>
      </c>
      <c r="E19" s="166">
        <v>1956</v>
      </c>
      <c r="F19" s="166">
        <v>2428</v>
      </c>
      <c r="G19" s="166">
        <v>1984</v>
      </c>
      <c r="H19" s="166">
        <v>2151</v>
      </c>
      <c r="I19" s="167">
        <f t="shared" si="4"/>
        <v>8.4173387096774244E-2</v>
      </c>
      <c r="J19" s="167">
        <f t="shared" si="1"/>
        <v>5.7701283860272226E-3</v>
      </c>
      <c r="K19" s="166">
        <v>20819</v>
      </c>
      <c r="L19" s="166">
        <v>1131</v>
      </c>
      <c r="M19" s="166">
        <v>13592</v>
      </c>
      <c r="N19" s="166">
        <v>22312</v>
      </c>
      <c r="O19" s="166">
        <v>21868</v>
      </c>
      <c r="P19" s="166">
        <v>18282</v>
      </c>
      <c r="Q19" s="167">
        <f t="shared" si="5"/>
        <v>-0.16398390342052316</v>
      </c>
      <c r="R19" s="167">
        <f t="shared" si="3"/>
        <v>1.0852588931926451E-2</v>
      </c>
      <c r="S19" s="166">
        <v>24079</v>
      </c>
      <c r="T19" s="166">
        <v>15548</v>
      </c>
      <c r="U19" s="166">
        <v>24740</v>
      </c>
      <c r="V19" s="166">
        <v>23852</v>
      </c>
      <c r="W19" s="166">
        <v>20433</v>
      </c>
      <c r="X19" s="167">
        <f t="shared" si="6"/>
        <v>-0.1433422773771591</v>
      </c>
      <c r="Y19" s="167">
        <f t="shared" si="7"/>
        <v>9.9316744736086156E-3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18832</v>
      </c>
      <c r="E20" s="171">
        <f t="shared" si="9"/>
        <v>84794</v>
      </c>
      <c r="F20" s="171">
        <f t="shared" si="9"/>
        <v>90404</v>
      </c>
      <c r="G20" s="171">
        <f t="shared" si="9"/>
        <v>99953</v>
      </c>
      <c r="H20" s="171">
        <f t="shared" si="9"/>
        <v>106697</v>
      </c>
      <c r="I20" s="172">
        <f t="shared" si="4"/>
        <v>6.7471711704501169E-2</v>
      </c>
      <c r="J20" s="172">
        <f t="shared" si="1"/>
        <v>0.28621821869081659</v>
      </c>
      <c r="K20" s="171">
        <f t="shared" ref="K20:P20" si="10">K12-SUM(K13:K19)</f>
        <v>114707</v>
      </c>
      <c r="L20" s="171">
        <f t="shared" si="10"/>
        <v>68506</v>
      </c>
      <c r="M20" s="171">
        <f t="shared" si="10"/>
        <v>276469</v>
      </c>
      <c r="N20" s="171">
        <f t="shared" si="10"/>
        <v>330877</v>
      </c>
      <c r="O20" s="171">
        <f t="shared" si="10"/>
        <v>367442</v>
      </c>
      <c r="P20" s="171">
        <f t="shared" si="10"/>
        <v>364485</v>
      </c>
      <c r="Q20" s="172">
        <f t="shared" si="5"/>
        <v>-8.0475285895461601E-3</v>
      </c>
      <c r="R20" s="172">
        <f t="shared" si="3"/>
        <v>0.21636614576376831</v>
      </c>
      <c r="S20" s="171">
        <f>S12-SUM(S13:S19)</f>
        <v>154839</v>
      </c>
      <c r="T20" s="171">
        <f>T12-SUM(T13:T19)</f>
        <v>361263</v>
      </c>
      <c r="U20" s="171">
        <f>U12-SUM(U13:U19)</f>
        <v>421281</v>
      </c>
      <c r="V20" s="171">
        <f>V12-SUM(V13:V19)</f>
        <v>467395</v>
      </c>
      <c r="W20" s="171">
        <f>W12-SUM(W13:W19)</f>
        <v>471182</v>
      </c>
      <c r="X20" s="172">
        <f t="shared" si="6"/>
        <v>8.1023545395222385E-3</v>
      </c>
      <c r="Y20" s="172">
        <f t="shared" si="7"/>
        <v>0.22902296490108426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3659</v>
      </c>
      <c r="E22" s="178">
        <f t="shared" si="11"/>
        <v>75055</v>
      </c>
      <c r="F22" s="178">
        <f t="shared" si="11"/>
        <v>81791</v>
      </c>
      <c r="G22" s="178">
        <f t="shared" si="11"/>
        <v>76873</v>
      </c>
      <c r="H22" s="178">
        <f t="shared" si="11"/>
        <v>78987</v>
      </c>
      <c r="I22" s="179">
        <f>IFERROR(H22/G22-1,"-")</f>
        <v>2.7499902436486146E-2</v>
      </c>
      <c r="J22" s="179">
        <f t="shared" ref="J22:J34" si="12">H22/H$8</f>
        <v>0.21188523051005681</v>
      </c>
      <c r="K22" s="178">
        <f t="shared" ref="K22:P22" si="13">K23+K26</f>
        <v>243977</v>
      </c>
      <c r="L22" s="178">
        <f t="shared" si="13"/>
        <v>147521</v>
      </c>
      <c r="M22" s="178">
        <f t="shared" si="13"/>
        <v>638621</v>
      </c>
      <c r="N22" s="178">
        <f t="shared" si="13"/>
        <v>669357</v>
      </c>
      <c r="O22" s="178">
        <f t="shared" si="13"/>
        <v>705143</v>
      </c>
      <c r="P22" s="178">
        <f t="shared" si="13"/>
        <v>656124</v>
      </c>
      <c r="Q22" s="179">
        <f>IFERROR(P22/O22-1,"-")</f>
        <v>-6.9516395965073752E-2</v>
      </c>
      <c r="R22" s="179">
        <f t="shared" ref="R22:R34" si="14">P22/P$8</f>
        <v>0.38948933707314903</v>
      </c>
      <c r="S22" s="178">
        <f>S23+S26</f>
        <v>279824</v>
      </c>
      <c r="T22" s="178">
        <f>T23+T26</f>
        <v>713676</v>
      </c>
      <c r="U22" s="178">
        <f>U23+U26</f>
        <v>751148</v>
      </c>
      <c r="V22" s="178">
        <f>V23+V26</f>
        <v>782016</v>
      </c>
      <c r="W22" s="178">
        <f>W23+W26</f>
        <v>735111</v>
      </c>
      <c r="X22" s="179">
        <f>IFERROR(W22/V22-1,"-")</f>
        <v>-5.9979591210409966E-2</v>
      </c>
      <c r="Y22" s="179">
        <f>W22/W$8</f>
        <v>0.35730843018494118</v>
      </c>
    </row>
    <row r="23" spans="1:25" x14ac:dyDescent="0.25">
      <c r="A23" s="57"/>
      <c r="B23" s="161" t="s">
        <v>99</v>
      </c>
      <c r="C23" s="162">
        <v>1527</v>
      </c>
      <c r="D23" s="162">
        <v>1234</v>
      </c>
      <c r="E23" s="162">
        <v>5900</v>
      </c>
      <c r="F23" s="162">
        <v>5529</v>
      </c>
      <c r="G23" s="162">
        <v>3207</v>
      </c>
      <c r="H23" s="162">
        <v>3980</v>
      </c>
      <c r="I23" s="163">
        <f>IFERROR(H23/G23-1,"-")</f>
        <v>0.24103523542251315</v>
      </c>
      <c r="J23" s="163">
        <f t="shared" si="12"/>
        <v>1.0676481160571058E-2</v>
      </c>
      <c r="K23" s="162">
        <v>15120</v>
      </c>
      <c r="L23" s="162">
        <v>74246</v>
      </c>
      <c r="M23" s="162">
        <v>68811</v>
      </c>
      <c r="N23" s="162">
        <v>57743</v>
      </c>
      <c r="O23" s="162">
        <v>50844</v>
      </c>
      <c r="P23" s="162">
        <v>44728</v>
      </c>
      <c r="Q23" s="163">
        <f>IFERROR(P23/O23-1,"-")</f>
        <v>-0.12028951302021873</v>
      </c>
      <c r="R23" s="163">
        <f t="shared" si="14"/>
        <v>2.6551504088568333E-2</v>
      </c>
      <c r="S23" s="162">
        <v>16647</v>
      </c>
      <c r="T23" s="162">
        <v>74711</v>
      </c>
      <c r="U23" s="162">
        <v>63272</v>
      </c>
      <c r="V23" s="162">
        <v>54051</v>
      </c>
      <c r="W23" s="162">
        <v>48708</v>
      </c>
      <c r="X23" s="163">
        <f>IFERROR(W23/V23-1,"-")</f>
        <v>-9.8851085086307355E-2</v>
      </c>
      <c r="Y23" s="163">
        <f>W23/W$8</f>
        <v>2.3675035494569004E-2</v>
      </c>
    </row>
    <row r="24" spans="1:25" x14ac:dyDescent="0.25">
      <c r="A24" s="57"/>
      <c r="B24" s="165" t="s">
        <v>105</v>
      </c>
      <c r="C24" s="166">
        <v>1004</v>
      </c>
      <c r="D24" s="166">
        <v>707</v>
      </c>
      <c r="E24" s="166">
        <v>3487</v>
      </c>
      <c r="F24" s="166">
        <v>2842</v>
      </c>
      <c r="G24" s="166">
        <v>1030</v>
      </c>
      <c r="H24" s="166">
        <v>1371</v>
      </c>
      <c r="I24" s="167">
        <f>IFERROR(H24/G24-1,"-")</f>
        <v>0.33106796116504844</v>
      </c>
      <c r="J24" s="167">
        <f t="shared" si="12"/>
        <v>3.6777526811916884E-3</v>
      </c>
      <c r="K24" s="166">
        <v>5468</v>
      </c>
      <c r="L24" s="166">
        <v>43372</v>
      </c>
      <c r="M24" s="166">
        <v>28351</v>
      </c>
      <c r="N24" s="166">
        <v>22457</v>
      </c>
      <c r="O24" s="166">
        <v>17534</v>
      </c>
      <c r="P24" s="166">
        <v>20459</v>
      </c>
      <c r="Q24" s="167">
        <f>IFERROR(P24/O24-1,"-")</f>
        <v>0.1668187521387019</v>
      </c>
      <c r="R24" s="167">
        <f t="shared" si="14"/>
        <v>1.214490301708146E-2</v>
      </c>
      <c r="S24" s="166">
        <v>6472</v>
      </c>
      <c r="T24" s="166">
        <v>31838</v>
      </c>
      <c r="U24" s="166">
        <v>25299</v>
      </c>
      <c r="V24" s="166">
        <v>18564</v>
      </c>
      <c r="W24" s="166">
        <v>21830</v>
      </c>
      <c r="X24" s="167">
        <f>IFERROR(W24/V24-1,"-")</f>
        <v>0.17593191122602891</v>
      </c>
      <c r="Y24" s="167">
        <f>W24/W$8</f>
        <v>1.0610701011054473E-2</v>
      </c>
    </row>
    <row r="25" spans="1:25" x14ac:dyDescent="0.25">
      <c r="A25" s="57"/>
      <c r="B25" s="165" t="s">
        <v>102</v>
      </c>
      <c r="C25" s="166">
        <v>523</v>
      </c>
      <c r="D25" s="166">
        <v>527</v>
      </c>
      <c r="E25" s="166">
        <v>2413</v>
      </c>
      <c r="F25" s="166">
        <v>2687</v>
      </c>
      <c r="G25" s="166">
        <v>2177</v>
      </c>
      <c r="H25" s="166">
        <v>2609</v>
      </c>
      <c r="I25" s="167">
        <f>IFERROR(H25/G25-1,"-")</f>
        <v>0.19843821773082215</v>
      </c>
      <c r="J25" s="167">
        <f t="shared" si="12"/>
        <v>6.9987284793793696E-3</v>
      </c>
      <c r="K25" s="166">
        <v>9652</v>
      </c>
      <c r="L25" s="166">
        <v>30874</v>
      </c>
      <c r="M25" s="166">
        <v>40460</v>
      </c>
      <c r="N25" s="166">
        <v>35286</v>
      </c>
      <c r="O25" s="166">
        <v>33310</v>
      </c>
      <c r="P25" s="166">
        <v>24269</v>
      </c>
      <c r="Q25" s="167">
        <f>IFERROR(P25/O25-1,"-")</f>
        <v>-0.27141999399579708</v>
      </c>
      <c r="R25" s="167">
        <f t="shared" si="14"/>
        <v>1.4406601071486873E-2</v>
      </c>
      <c r="S25" s="166">
        <v>10175</v>
      </c>
      <c r="T25" s="166">
        <v>42873</v>
      </c>
      <c r="U25" s="166">
        <v>37973</v>
      </c>
      <c r="V25" s="166">
        <v>35487</v>
      </c>
      <c r="W25" s="166">
        <v>26878</v>
      </c>
      <c r="X25" s="167">
        <f>IFERROR(W25/V25-1,"-")</f>
        <v>-0.24259588018147493</v>
      </c>
      <c r="Y25" s="167">
        <f>W25/W$8</f>
        <v>1.3064334483514529E-2</v>
      </c>
    </row>
    <row r="26" spans="1:25" x14ac:dyDescent="0.25">
      <c r="A26" s="57"/>
      <c r="B26" s="161" t="s">
        <v>109</v>
      </c>
      <c r="C26" s="162">
        <v>34320</v>
      </c>
      <c r="D26" s="162">
        <v>2425</v>
      </c>
      <c r="E26" s="162">
        <v>69155</v>
      </c>
      <c r="F26" s="162">
        <v>76262</v>
      </c>
      <c r="G26" s="162">
        <v>73666</v>
      </c>
      <c r="H26" s="162">
        <v>75007</v>
      </c>
      <c r="I26" s="163">
        <f>IFERROR(H26/G26-1,"-")</f>
        <v>1.8203784649634791E-2</v>
      </c>
      <c r="J26" s="163">
        <f t="shared" si="12"/>
        <v>0.20120874934948577</v>
      </c>
      <c r="K26" s="162">
        <v>228857</v>
      </c>
      <c r="L26" s="162">
        <v>73275</v>
      </c>
      <c r="M26" s="162">
        <v>569810</v>
      </c>
      <c r="N26" s="162">
        <v>611614</v>
      </c>
      <c r="O26" s="162">
        <v>654299</v>
      </c>
      <c r="P26" s="162">
        <v>611396</v>
      </c>
      <c r="Q26" s="163">
        <f>IFERROR(P26/O26-1,"-")</f>
        <v>-6.5570939280053975E-2</v>
      </c>
      <c r="R26" s="163">
        <f t="shared" si="14"/>
        <v>0.36293783298458066</v>
      </c>
      <c r="S26" s="162">
        <v>263177</v>
      </c>
      <c r="T26" s="162">
        <v>638965</v>
      </c>
      <c r="U26" s="162">
        <v>687876</v>
      </c>
      <c r="V26" s="162">
        <v>727965</v>
      </c>
      <c r="W26" s="162">
        <v>686403</v>
      </c>
      <c r="X26" s="163">
        <f>IFERROR(W26/V26-1,"-")</f>
        <v>-5.7093404215862065E-2</v>
      </c>
      <c r="Y26" s="163">
        <f>W26/W$8</f>
        <v>0.33363339469037218</v>
      </c>
    </row>
    <row r="27" spans="1:25" s="57" customFormat="1" x14ac:dyDescent="0.25">
      <c r="B27" s="165" t="s">
        <v>112</v>
      </c>
      <c r="C27" s="166">
        <v>13636</v>
      </c>
      <c r="D27" s="166">
        <v>32</v>
      </c>
      <c r="E27" s="166">
        <v>28289</v>
      </c>
      <c r="F27" s="166">
        <v>32638</v>
      </c>
      <c r="G27" s="166">
        <v>32449</v>
      </c>
      <c r="H27" s="166">
        <v>32060</v>
      </c>
      <c r="I27" s="167">
        <f t="shared" ref="I27:I34" si="15">IFERROR(H27/G27-1,"-")</f>
        <v>-1.198804277481591E-2</v>
      </c>
      <c r="J27" s="167">
        <f t="shared" si="12"/>
        <v>8.6002006534650274E-2</v>
      </c>
      <c r="K27" s="166">
        <v>101958</v>
      </c>
      <c r="L27" s="166">
        <v>3718</v>
      </c>
      <c r="M27" s="166">
        <v>283619</v>
      </c>
      <c r="N27" s="166">
        <v>309104</v>
      </c>
      <c r="O27" s="166">
        <v>331871</v>
      </c>
      <c r="P27" s="166">
        <v>314942</v>
      </c>
      <c r="Q27" s="167">
        <f t="shared" ref="Q27:Q34" si="16">IFERROR(P27/O27-1,"-")</f>
        <v>-5.1010784310771329E-2</v>
      </c>
      <c r="R27" s="167">
        <f t="shared" si="14"/>
        <v>0.18695635397652227</v>
      </c>
      <c r="S27" s="166">
        <v>115594</v>
      </c>
      <c r="T27" s="166">
        <v>311908</v>
      </c>
      <c r="U27" s="166">
        <v>341742</v>
      </c>
      <c r="V27" s="166">
        <v>364320</v>
      </c>
      <c r="W27" s="166">
        <v>347002</v>
      </c>
      <c r="X27" s="167">
        <f t="shared" ref="X27:X34" si="17">IFERROR(W27/V27-1,"-")</f>
        <v>-4.7535133948177433E-2</v>
      </c>
      <c r="Y27" s="167">
        <f t="shared" ref="Y27:Y34" si="18">W27/W$8</f>
        <v>0.16866397032697777</v>
      </c>
    </row>
    <row r="28" spans="1:25" s="57" customFormat="1" x14ac:dyDescent="0.25">
      <c r="B28" s="165" t="s">
        <v>115</v>
      </c>
      <c r="C28" s="166">
        <v>5913</v>
      </c>
      <c r="D28" s="166">
        <v>325</v>
      </c>
      <c r="E28" s="166">
        <v>12422</v>
      </c>
      <c r="F28" s="166">
        <v>14878</v>
      </c>
      <c r="G28" s="166">
        <v>13852</v>
      </c>
      <c r="H28" s="166">
        <v>14561</v>
      </c>
      <c r="I28" s="167">
        <f t="shared" si="15"/>
        <v>5.11839445567428E-2</v>
      </c>
      <c r="J28" s="167">
        <f t="shared" si="12"/>
        <v>3.9060362356551553E-2</v>
      </c>
      <c r="K28" s="166">
        <v>28236</v>
      </c>
      <c r="L28" s="166">
        <v>12866</v>
      </c>
      <c r="M28" s="166">
        <v>61573</v>
      </c>
      <c r="N28" s="166">
        <v>67700</v>
      </c>
      <c r="O28" s="166">
        <v>69664</v>
      </c>
      <c r="P28" s="166">
        <v>62357</v>
      </c>
      <c r="Q28" s="167">
        <f t="shared" si="16"/>
        <v>-0.10488918236104727</v>
      </c>
      <c r="R28" s="167">
        <f t="shared" si="14"/>
        <v>3.7016458157101938E-2</v>
      </c>
      <c r="S28" s="166">
        <v>34149</v>
      </c>
      <c r="T28" s="166">
        <v>73995</v>
      </c>
      <c r="U28" s="166">
        <v>82578</v>
      </c>
      <c r="V28" s="166">
        <v>83516</v>
      </c>
      <c r="W28" s="166">
        <v>76918</v>
      </c>
      <c r="X28" s="167">
        <f t="shared" si="17"/>
        <v>-7.9002825805833621E-2</v>
      </c>
      <c r="Y28" s="167">
        <f t="shared" si="18"/>
        <v>3.7386802582147875E-2</v>
      </c>
    </row>
    <row r="29" spans="1:25" x14ac:dyDescent="0.25">
      <c r="A29" s="57"/>
      <c r="B29" s="165" t="s">
        <v>118</v>
      </c>
      <c r="C29" s="166">
        <v>2029</v>
      </c>
      <c r="D29" s="166">
        <v>1460</v>
      </c>
      <c r="E29" s="166">
        <v>2093</v>
      </c>
      <c r="F29" s="166">
        <v>1739</v>
      </c>
      <c r="G29" s="166">
        <v>1555</v>
      </c>
      <c r="H29" s="166">
        <v>1702</v>
      </c>
      <c r="I29" s="167">
        <f t="shared" si="15"/>
        <v>9.453376205787789E-2</v>
      </c>
      <c r="J29" s="167">
        <f t="shared" si="12"/>
        <v>4.5656710892693318E-3</v>
      </c>
      <c r="K29" s="166">
        <v>8997</v>
      </c>
      <c r="L29" s="166">
        <v>11399</v>
      </c>
      <c r="M29" s="166">
        <v>24634</v>
      </c>
      <c r="N29" s="166">
        <v>23419</v>
      </c>
      <c r="O29" s="166">
        <v>21089</v>
      </c>
      <c r="P29" s="166">
        <v>19226</v>
      </c>
      <c r="Q29" s="167">
        <f t="shared" si="16"/>
        <v>-8.8339892835127332E-2</v>
      </c>
      <c r="R29" s="167">
        <f t="shared" si="14"/>
        <v>1.1412967662466795E-2</v>
      </c>
      <c r="S29" s="166">
        <v>11026</v>
      </c>
      <c r="T29" s="166">
        <v>26727</v>
      </c>
      <c r="U29" s="166">
        <v>25158</v>
      </c>
      <c r="V29" s="166">
        <v>22644</v>
      </c>
      <c r="W29" s="166">
        <v>20928</v>
      </c>
      <c r="X29" s="167">
        <f t="shared" si="17"/>
        <v>-7.5781664016958183E-2</v>
      </c>
      <c r="Y29" s="167">
        <f t="shared" si="18"/>
        <v>1.0172274427821716E-2</v>
      </c>
    </row>
    <row r="30" spans="1:25" x14ac:dyDescent="0.25">
      <c r="A30" s="57"/>
      <c r="B30" s="165" t="s">
        <v>125</v>
      </c>
      <c r="C30" s="166">
        <v>1607</v>
      </c>
      <c r="D30" s="166">
        <v>24</v>
      </c>
      <c r="E30" s="166">
        <v>3772</v>
      </c>
      <c r="F30" s="166">
        <v>2097</v>
      </c>
      <c r="G30" s="166">
        <v>1607</v>
      </c>
      <c r="H30" s="166">
        <v>1707</v>
      </c>
      <c r="I30" s="167">
        <f t="shared" si="15"/>
        <v>6.2227753578095735E-2</v>
      </c>
      <c r="J30" s="167">
        <f t="shared" si="12"/>
        <v>4.5790837540439187E-3</v>
      </c>
      <c r="K30" s="166">
        <v>8621</v>
      </c>
      <c r="L30" s="166">
        <v>3071</v>
      </c>
      <c r="M30" s="166">
        <v>30838</v>
      </c>
      <c r="N30" s="166">
        <v>25442</v>
      </c>
      <c r="O30" s="166">
        <v>28150</v>
      </c>
      <c r="P30" s="166">
        <v>25171</v>
      </c>
      <c r="Q30" s="167">
        <f t="shared" si="16"/>
        <v>-0.1058259325044405</v>
      </c>
      <c r="R30" s="167">
        <f t="shared" si="14"/>
        <v>1.4942047697490465E-2</v>
      </c>
      <c r="S30" s="166">
        <v>10228</v>
      </c>
      <c r="T30" s="166">
        <v>34610</v>
      </c>
      <c r="U30" s="166">
        <v>27539</v>
      </c>
      <c r="V30" s="166">
        <v>29757</v>
      </c>
      <c r="W30" s="166">
        <v>26878</v>
      </c>
      <c r="X30" s="167">
        <f t="shared" si="17"/>
        <v>-9.6750344456766446E-2</v>
      </c>
      <c r="Y30" s="167">
        <f t="shared" si="18"/>
        <v>1.3064334483514529E-2</v>
      </c>
    </row>
    <row r="31" spans="1:25" x14ac:dyDescent="0.25">
      <c r="A31" s="57"/>
      <c r="B31" s="165" t="s">
        <v>121</v>
      </c>
      <c r="C31" s="166">
        <v>1003</v>
      </c>
      <c r="D31" s="166">
        <v>79</v>
      </c>
      <c r="E31" s="166">
        <v>2111</v>
      </c>
      <c r="F31" s="166">
        <v>1557</v>
      </c>
      <c r="G31" s="166">
        <v>1181</v>
      </c>
      <c r="H31" s="166">
        <v>1205</v>
      </c>
      <c r="I31" s="167">
        <f t="shared" si="15"/>
        <v>2.0321761219305623E-2</v>
      </c>
      <c r="J31" s="167">
        <f t="shared" si="12"/>
        <v>3.2324522106754084E-3</v>
      </c>
      <c r="K31" s="166">
        <v>13673</v>
      </c>
      <c r="L31" s="166">
        <v>6597</v>
      </c>
      <c r="M31" s="166">
        <v>37193</v>
      </c>
      <c r="N31" s="166">
        <v>33833</v>
      </c>
      <c r="O31" s="166">
        <v>35579</v>
      </c>
      <c r="P31" s="166">
        <v>34035</v>
      </c>
      <c r="Q31" s="167">
        <f t="shared" si="16"/>
        <v>-4.3396385508305491E-2</v>
      </c>
      <c r="R31" s="167">
        <f t="shared" si="14"/>
        <v>2.0203908997818442E-2</v>
      </c>
      <c r="S31" s="166">
        <v>14676</v>
      </c>
      <c r="T31" s="166">
        <v>39304</v>
      </c>
      <c r="U31" s="166">
        <v>35390</v>
      </c>
      <c r="V31" s="166">
        <v>36760</v>
      </c>
      <c r="W31" s="166">
        <v>35240</v>
      </c>
      <c r="X31" s="167">
        <f t="shared" si="17"/>
        <v>-4.1349292709466856E-2</v>
      </c>
      <c r="Y31" s="167">
        <f t="shared" si="18"/>
        <v>1.7128772497918446E-2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1094</v>
      </c>
      <c r="F32" s="166">
        <v>1507</v>
      </c>
      <c r="G32" s="166">
        <v>1552</v>
      </c>
      <c r="H32" s="166">
        <v>1355</v>
      </c>
      <c r="I32" s="167">
        <f t="shared" si="15"/>
        <v>-0.12693298969072164</v>
      </c>
      <c r="J32" s="167">
        <f t="shared" si="12"/>
        <v>3.634832153913011E-3</v>
      </c>
      <c r="K32" s="166">
        <v>8151</v>
      </c>
      <c r="L32" s="166">
        <v>129</v>
      </c>
      <c r="M32" s="166">
        <v>10449</v>
      </c>
      <c r="N32" s="166">
        <v>11370</v>
      </c>
      <c r="O32" s="166">
        <v>10400</v>
      </c>
      <c r="P32" s="166">
        <v>9404</v>
      </c>
      <c r="Q32" s="167">
        <f t="shared" si="16"/>
        <v>-9.5769230769230718E-2</v>
      </c>
      <c r="R32" s="167">
        <f t="shared" si="14"/>
        <v>5.582416930086224E-3</v>
      </c>
      <c r="S32" s="166">
        <v>9525</v>
      </c>
      <c r="T32" s="166">
        <v>11543</v>
      </c>
      <c r="U32" s="166">
        <v>12877</v>
      </c>
      <c r="V32" s="166">
        <v>11952</v>
      </c>
      <c r="W32" s="166">
        <v>10759</v>
      </c>
      <c r="X32" s="167">
        <f t="shared" si="17"/>
        <v>-9.9815930388219565E-2</v>
      </c>
      <c r="Y32" s="167">
        <f t="shared" si="18"/>
        <v>5.2295250654115933E-3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373</v>
      </c>
      <c r="F33" s="166">
        <v>543</v>
      </c>
      <c r="G33" s="166">
        <v>322</v>
      </c>
      <c r="H33" s="166">
        <v>277</v>
      </c>
      <c r="I33" s="167">
        <f t="shared" si="15"/>
        <v>-0.13975155279503104</v>
      </c>
      <c r="J33" s="167">
        <f t="shared" si="12"/>
        <v>7.4306162851210623E-4</v>
      </c>
      <c r="K33" s="166">
        <v>10437</v>
      </c>
      <c r="L33" s="166">
        <v>205</v>
      </c>
      <c r="M33" s="166">
        <v>6748</v>
      </c>
      <c r="N33" s="166">
        <v>11186</v>
      </c>
      <c r="O33" s="166">
        <v>10892</v>
      </c>
      <c r="P33" s="166">
        <v>9362</v>
      </c>
      <c r="Q33" s="167">
        <f t="shared" si="16"/>
        <v>-0.14047006977598242</v>
      </c>
      <c r="R33" s="167">
        <f t="shared" si="14"/>
        <v>5.5574848255494714E-3</v>
      </c>
      <c r="S33" s="166">
        <v>11099</v>
      </c>
      <c r="T33" s="166">
        <v>7121</v>
      </c>
      <c r="U33" s="166">
        <v>11729</v>
      </c>
      <c r="V33" s="166">
        <v>11214</v>
      </c>
      <c r="W33" s="166">
        <v>9639</v>
      </c>
      <c r="X33" s="167">
        <f t="shared" si="17"/>
        <v>-0.1404494382022472</v>
      </c>
      <c r="Y33" s="167">
        <f t="shared" si="18"/>
        <v>4.6851372902223581E-3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502</v>
      </c>
      <c r="E34" s="171">
        <f t="shared" si="20"/>
        <v>19001</v>
      </c>
      <c r="F34" s="171">
        <f t="shared" si="20"/>
        <v>21303</v>
      </c>
      <c r="G34" s="171">
        <f t="shared" si="20"/>
        <v>21148</v>
      </c>
      <c r="H34" s="171">
        <f t="shared" si="20"/>
        <v>22140</v>
      </c>
      <c r="I34" s="172">
        <f t="shared" si="15"/>
        <v>4.6907508984301183E-2</v>
      </c>
      <c r="J34" s="172">
        <f t="shared" si="12"/>
        <v>5.9391279621870158E-2</v>
      </c>
      <c r="K34" s="171">
        <f t="shared" ref="K34:P34" si="21">K26-SUM(K27:K33)</f>
        <v>48784</v>
      </c>
      <c r="L34" s="171">
        <f t="shared" si="21"/>
        <v>35290</v>
      </c>
      <c r="M34" s="171">
        <f t="shared" si="21"/>
        <v>114756</v>
      </c>
      <c r="N34" s="171">
        <f t="shared" si="21"/>
        <v>129560</v>
      </c>
      <c r="O34" s="171">
        <f t="shared" si="21"/>
        <v>146654</v>
      </c>
      <c r="P34" s="171">
        <f t="shared" si="21"/>
        <v>136899</v>
      </c>
      <c r="Q34" s="172">
        <f t="shared" si="16"/>
        <v>-6.6517108295716443E-2</v>
      </c>
      <c r="R34" s="172">
        <f t="shared" si="14"/>
        <v>8.126619473754508E-2</v>
      </c>
      <c r="S34" s="171">
        <f>S26-SUM(S27:S33)</f>
        <v>56880</v>
      </c>
      <c r="T34" s="171">
        <f>T26-SUM(T27:T33)</f>
        <v>133757</v>
      </c>
      <c r="U34" s="171">
        <f>U26-SUM(U27:U33)</f>
        <v>150863</v>
      </c>
      <c r="V34" s="171">
        <f>V26-SUM(V27:V33)</f>
        <v>167802</v>
      </c>
      <c r="W34" s="171">
        <f>W26-SUM(W27:W33)</f>
        <v>159039</v>
      </c>
      <c r="X34" s="172">
        <f t="shared" si="17"/>
        <v>-5.2222261951585747E-2</v>
      </c>
      <c r="Y34" s="172">
        <f t="shared" si="18"/>
        <v>7.7302578016357884E-2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4640</v>
      </c>
      <c r="E36" s="178">
        <f t="shared" si="22"/>
        <v>82311</v>
      </c>
      <c r="F36" s="178">
        <f t="shared" si="22"/>
        <v>98641</v>
      </c>
      <c r="G36" s="178">
        <f t="shared" si="22"/>
        <v>100861</v>
      </c>
      <c r="H36" s="178">
        <f t="shared" si="22"/>
        <v>95008</v>
      </c>
      <c r="I36" s="179">
        <f>IFERROR(H36/G36-1,"-")</f>
        <v>-5.8030358612347732E-2</v>
      </c>
      <c r="J36" s="179">
        <f t="shared" ref="J36:J48" si="23">H36/H$8</f>
        <v>0.25486209098078771</v>
      </c>
      <c r="K36" s="178">
        <f t="shared" ref="K36:P36" si="24">K37+K40</f>
        <v>107490</v>
      </c>
      <c r="L36" s="178">
        <f t="shared" si="24"/>
        <v>19317</v>
      </c>
      <c r="M36" s="178">
        <f t="shared" si="24"/>
        <v>257587</v>
      </c>
      <c r="N36" s="178">
        <f t="shared" si="24"/>
        <v>292456</v>
      </c>
      <c r="O36" s="178">
        <f t="shared" si="24"/>
        <v>311918</v>
      </c>
      <c r="P36" s="178">
        <f t="shared" si="24"/>
        <v>332717</v>
      </c>
      <c r="Q36" s="179">
        <f>IFERROR(P36/O36-1,"-")</f>
        <v>6.668098666957345E-2</v>
      </c>
      <c r="R36" s="179">
        <f t="shared" ref="R36:R48" si="25">P36/P$8</f>
        <v>0.19750797678939791</v>
      </c>
      <c r="S36" s="178">
        <f>S37+S40</f>
        <v>147106</v>
      </c>
      <c r="T36" s="178">
        <f>T37+T40</f>
        <v>339898</v>
      </c>
      <c r="U36" s="178">
        <f>U37+U40</f>
        <v>391097</v>
      </c>
      <c r="V36" s="178">
        <f>V37+V40</f>
        <v>412779</v>
      </c>
      <c r="W36" s="178">
        <f>W37+W40</f>
        <v>427725</v>
      </c>
      <c r="X36" s="179">
        <f>IFERROR(W36/V36-1,"-")</f>
        <v>3.6208237337655325E-2</v>
      </c>
      <c r="Y36" s="179">
        <f>W36/W$8</f>
        <v>0.20790023316322837</v>
      </c>
    </row>
    <row r="37" spans="1:25" x14ac:dyDescent="0.25">
      <c r="A37" s="57"/>
      <c r="B37" s="161" t="s">
        <v>99</v>
      </c>
      <c r="C37" s="162">
        <v>2530</v>
      </c>
      <c r="D37" s="162">
        <v>1583</v>
      </c>
      <c r="E37" s="162">
        <v>10369</v>
      </c>
      <c r="F37" s="162">
        <v>13961</v>
      </c>
      <c r="G37" s="162">
        <v>13301</v>
      </c>
      <c r="H37" s="162">
        <v>10125</v>
      </c>
      <c r="I37" s="163">
        <f>IFERROR(H37/G37-1,"-")</f>
        <v>-0.23877903916998722</v>
      </c>
      <c r="J37" s="163">
        <f t="shared" si="23"/>
        <v>2.716064616853818E-2</v>
      </c>
      <c r="K37" s="162">
        <v>7136</v>
      </c>
      <c r="L37" s="162">
        <v>4977</v>
      </c>
      <c r="M37" s="162">
        <v>24024</v>
      </c>
      <c r="N37" s="162">
        <v>20566</v>
      </c>
      <c r="O37" s="162">
        <v>19475</v>
      </c>
      <c r="P37" s="162">
        <v>24026</v>
      </c>
      <c r="Q37" s="163">
        <f>IFERROR(P37/O37-1,"-")</f>
        <v>0.23368421052631572</v>
      </c>
      <c r="R37" s="163">
        <f t="shared" si="25"/>
        <v>1.4262351038095662E-2</v>
      </c>
      <c r="S37" s="162">
        <v>9666</v>
      </c>
      <c r="T37" s="162">
        <v>34393</v>
      </c>
      <c r="U37" s="162">
        <v>34527</v>
      </c>
      <c r="V37" s="162">
        <v>32776</v>
      </c>
      <c r="W37" s="162">
        <v>34151</v>
      </c>
      <c r="X37" s="163">
        <f>IFERROR(W37/V37-1,"-")</f>
        <v>4.1951427874054259E-2</v>
      </c>
      <c r="Y37" s="163">
        <f>W37/W$8</f>
        <v>1.6599452598649627E-2</v>
      </c>
    </row>
    <row r="38" spans="1:25" x14ac:dyDescent="0.25">
      <c r="A38" s="57"/>
      <c r="B38" s="165" t="s">
        <v>105</v>
      </c>
      <c r="C38" s="166">
        <v>1111</v>
      </c>
      <c r="D38" s="166">
        <v>1360</v>
      </c>
      <c r="E38" s="166">
        <v>5108</v>
      </c>
      <c r="F38" s="166">
        <v>7015</v>
      </c>
      <c r="G38" s="166">
        <v>9238</v>
      </c>
      <c r="H38" s="166">
        <v>5839</v>
      </c>
      <c r="I38" s="167">
        <f>IFERROR(H38/G38-1,"-")</f>
        <v>-0.36793678285343145</v>
      </c>
      <c r="J38" s="167">
        <f t="shared" si="23"/>
        <v>1.5663309923762414E-2</v>
      </c>
      <c r="K38" s="166">
        <v>954</v>
      </c>
      <c r="L38" s="166">
        <v>1758</v>
      </c>
      <c r="M38" s="166">
        <v>3863</v>
      </c>
      <c r="N38" s="166">
        <v>3628</v>
      </c>
      <c r="O38" s="166">
        <v>3788</v>
      </c>
      <c r="P38" s="166">
        <v>6534</v>
      </c>
      <c r="Q38" s="167">
        <f>IFERROR(P38/O38-1,"-")</f>
        <v>0.72492080253431901</v>
      </c>
      <c r="R38" s="167">
        <f t="shared" si="25"/>
        <v>3.8787231200747962E-3</v>
      </c>
      <c r="S38" s="166">
        <v>2065</v>
      </c>
      <c r="T38" s="166">
        <v>8971</v>
      </c>
      <c r="U38" s="166">
        <v>10643</v>
      </c>
      <c r="V38" s="166">
        <v>13026</v>
      </c>
      <c r="W38" s="166">
        <v>12373</v>
      </c>
      <c r="X38" s="167">
        <f>IFERROR(W38/V38-1,"-")</f>
        <v>-5.0130508214340508E-2</v>
      </c>
      <c r="Y38" s="167">
        <f>W38/W$8</f>
        <v>6.0140267343003666E-3</v>
      </c>
    </row>
    <row r="39" spans="1:25" x14ac:dyDescent="0.25">
      <c r="A39" s="57"/>
      <c r="B39" s="165" t="s">
        <v>102</v>
      </c>
      <c r="C39" s="166">
        <v>1419</v>
      </c>
      <c r="D39" s="166">
        <v>223</v>
      </c>
      <c r="E39" s="166">
        <v>5261</v>
      </c>
      <c r="F39" s="166">
        <v>6946</v>
      </c>
      <c r="G39" s="166">
        <v>4063</v>
      </c>
      <c r="H39" s="166">
        <v>4286</v>
      </c>
      <c r="I39" s="167">
        <f>IFERROR(H39/G39-1,"-")</f>
        <v>5.4885552547378813E-2</v>
      </c>
      <c r="J39" s="167">
        <f t="shared" si="23"/>
        <v>1.1497336244775768E-2</v>
      </c>
      <c r="K39" s="166">
        <v>6182</v>
      </c>
      <c r="L39" s="166">
        <v>3219</v>
      </c>
      <c r="M39" s="166">
        <v>20161</v>
      </c>
      <c r="N39" s="166">
        <v>16938</v>
      </c>
      <c r="O39" s="166">
        <v>15687</v>
      </c>
      <c r="P39" s="166">
        <v>17492</v>
      </c>
      <c r="Q39" s="167">
        <f>IFERROR(P39/O39-1,"-")</f>
        <v>0.11506342831644045</v>
      </c>
      <c r="R39" s="167">
        <f t="shared" si="25"/>
        <v>1.0383627918020865E-2</v>
      </c>
      <c r="S39" s="166">
        <v>7601</v>
      </c>
      <c r="T39" s="166">
        <v>25422</v>
      </c>
      <c r="U39" s="166">
        <v>23884</v>
      </c>
      <c r="V39" s="166">
        <v>19750</v>
      </c>
      <c r="W39" s="166">
        <v>21778</v>
      </c>
      <c r="X39" s="167">
        <f>IFERROR(W39/V39-1,"-")</f>
        <v>0.10268354430379745</v>
      </c>
      <c r="Y39" s="167">
        <f>W39/W$8</f>
        <v>1.058542586434926E-2</v>
      </c>
    </row>
    <row r="40" spans="1:25" x14ac:dyDescent="0.25">
      <c r="A40" s="57"/>
      <c r="B40" s="161" t="s">
        <v>109</v>
      </c>
      <c r="C40" s="162">
        <v>37086</v>
      </c>
      <c r="D40" s="162">
        <v>3057</v>
      </c>
      <c r="E40" s="162">
        <v>71942</v>
      </c>
      <c r="F40" s="162">
        <v>84680</v>
      </c>
      <c r="G40" s="162">
        <v>87560</v>
      </c>
      <c r="H40" s="162">
        <v>84883</v>
      </c>
      <c r="I40" s="163">
        <f>IFERROR(H40/G40-1,"-")</f>
        <v>-3.0573321151210586E-2</v>
      </c>
      <c r="J40" s="163">
        <f t="shared" si="23"/>
        <v>0.22770144481224952</v>
      </c>
      <c r="K40" s="162">
        <v>100354</v>
      </c>
      <c r="L40" s="162">
        <v>14340</v>
      </c>
      <c r="M40" s="162">
        <v>233563</v>
      </c>
      <c r="N40" s="162">
        <v>271890</v>
      </c>
      <c r="O40" s="162">
        <v>292443</v>
      </c>
      <c r="P40" s="162">
        <v>308691</v>
      </c>
      <c r="Q40" s="163">
        <f>IFERROR(P40/O40-1,"-")</f>
        <v>5.5559544936962135E-2</v>
      </c>
      <c r="R40" s="163">
        <f t="shared" si="25"/>
        <v>0.18324562575130227</v>
      </c>
      <c r="S40" s="162">
        <v>137440</v>
      </c>
      <c r="T40" s="162">
        <v>305505</v>
      </c>
      <c r="U40" s="162">
        <v>356570</v>
      </c>
      <c r="V40" s="162">
        <v>380003</v>
      </c>
      <c r="W40" s="162">
        <v>393574</v>
      </c>
      <c r="X40" s="163">
        <f>IFERROR(W40/V40-1,"-")</f>
        <v>3.5712875950979273E-2</v>
      </c>
      <c r="Y40" s="163">
        <f>W40/W$8</f>
        <v>0.19130078056457872</v>
      </c>
    </row>
    <row r="41" spans="1:25" s="57" customFormat="1" x14ac:dyDescent="0.25">
      <c r="B41" s="165" t="s">
        <v>112</v>
      </c>
      <c r="C41" s="166">
        <v>18060</v>
      </c>
      <c r="D41" s="166">
        <v>85</v>
      </c>
      <c r="E41" s="166">
        <v>34390</v>
      </c>
      <c r="F41" s="166">
        <v>36718</v>
      </c>
      <c r="G41" s="166">
        <v>36555</v>
      </c>
      <c r="H41" s="166">
        <v>33076</v>
      </c>
      <c r="I41" s="167">
        <f t="shared" ref="I41:I48" si="26">IFERROR(H41/G41-1,"-")</f>
        <v>-9.5171659143756027E-2</v>
      </c>
      <c r="J41" s="167">
        <f t="shared" si="23"/>
        <v>8.872746001684631E-2</v>
      </c>
      <c r="K41" s="166">
        <v>48199</v>
      </c>
      <c r="L41" s="166">
        <v>596</v>
      </c>
      <c r="M41" s="166">
        <v>118443</v>
      </c>
      <c r="N41" s="166">
        <v>141293</v>
      </c>
      <c r="O41" s="166">
        <v>159154</v>
      </c>
      <c r="P41" s="166">
        <v>166370</v>
      </c>
      <c r="Q41" s="167">
        <f t="shared" ref="Q41:Q48" si="27">IFERROR(P41/O41-1,"-")</f>
        <v>4.5339733842693297E-2</v>
      </c>
      <c r="R41" s="167">
        <f t="shared" si="25"/>
        <v>9.8760815042369735E-2</v>
      </c>
      <c r="S41" s="166">
        <v>66259</v>
      </c>
      <c r="T41" s="166">
        <v>152833</v>
      </c>
      <c r="U41" s="166">
        <v>178011</v>
      </c>
      <c r="V41" s="166">
        <v>195709</v>
      </c>
      <c r="W41" s="166">
        <v>199446</v>
      </c>
      <c r="X41" s="167">
        <f t="shared" ref="X41:X48" si="28">IFERROR(W41/V41-1,"-")</f>
        <v>1.9094676279578282E-2</v>
      </c>
      <c r="Y41" s="167">
        <f t="shared" ref="Y41:Y48" si="29">W41/W$8</f>
        <v>9.6942825187850232E-2</v>
      </c>
    </row>
    <row r="42" spans="1:25" s="57" customFormat="1" x14ac:dyDescent="0.25">
      <c r="B42" s="165" t="s">
        <v>115</v>
      </c>
      <c r="C42" s="166">
        <v>2861</v>
      </c>
      <c r="D42" s="166">
        <v>120</v>
      </c>
      <c r="E42" s="166">
        <v>3125</v>
      </c>
      <c r="F42" s="166">
        <v>5279</v>
      </c>
      <c r="G42" s="166">
        <v>5543</v>
      </c>
      <c r="H42" s="166">
        <v>6114</v>
      </c>
      <c r="I42" s="167">
        <f t="shared" si="26"/>
        <v>0.10301280894822296</v>
      </c>
      <c r="J42" s="167">
        <f t="shared" si="23"/>
        <v>1.6401006486364684E-2</v>
      </c>
      <c r="K42" s="166">
        <v>5618</v>
      </c>
      <c r="L42" s="166">
        <v>1331</v>
      </c>
      <c r="M42" s="166">
        <v>9399</v>
      </c>
      <c r="N42" s="166">
        <v>11997</v>
      </c>
      <c r="O42" s="166">
        <v>10496</v>
      </c>
      <c r="P42" s="166">
        <v>10421</v>
      </c>
      <c r="Q42" s="167">
        <f t="shared" si="27"/>
        <v>-7.1455792682927344E-3</v>
      </c>
      <c r="R42" s="167">
        <f t="shared" si="25"/>
        <v>6.1861300327975899E-3</v>
      </c>
      <c r="S42" s="166">
        <v>8479</v>
      </c>
      <c r="T42" s="166">
        <v>12524</v>
      </c>
      <c r="U42" s="166">
        <v>17276</v>
      </c>
      <c r="V42" s="166">
        <v>16039</v>
      </c>
      <c r="W42" s="166">
        <v>16535</v>
      </c>
      <c r="X42" s="167">
        <f t="shared" si="28"/>
        <v>3.0924621235737915E-2</v>
      </c>
      <c r="Y42" s="167">
        <f t="shared" si="29"/>
        <v>8.0370105917446505E-3</v>
      </c>
    </row>
    <row r="43" spans="1:25" x14ac:dyDescent="0.25">
      <c r="A43" s="57"/>
      <c r="B43" s="165" t="s">
        <v>118</v>
      </c>
      <c r="C43" s="166">
        <v>1616</v>
      </c>
      <c r="D43" s="166">
        <v>211</v>
      </c>
      <c r="E43" s="166">
        <v>2329</v>
      </c>
      <c r="F43" s="166">
        <v>3750</v>
      </c>
      <c r="G43" s="166">
        <v>3969</v>
      </c>
      <c r="H43" s="166">
        <v>3810</v>
      </c>
      <c r="I43" s="167">
        <f t="shared" si="26"/>
        <v>-4.0060468631897161E-2</v>
      </c>
      <c r="J43" s="167">
        <f t="shared" si="23"/>
        <v>1.0220450558235108E-2</v>
      </c>
      <c r="K43" s="166">
        <v>2576</v>
      </c>
      <c r="L43" s="166">
        <v>2145</v>
      </c>
      <c r="M43" s="166">
        <v>5958</v>
      </c>
      <c r="N43" s="166">
        <v>6490</v>
      </c>
      <c r="O43" s="166">
        <v>5721</v>
      </c>
      <c r="P43" s="166">
        <v>6584</v>
      </c>
      <c r="Q43" s="167">
        <f t="shared" si="27"/>
        <v>0.15084775388918015</v>
      </c>
      <c r="R43" s="167">
        <f t="shared" si="25"/>
        <v>3.9084041969042636E-3</v>
      </c>
      <c r="S43" s="166">
        <v>4192</v>
      </c>
      <c r="T43" s="166">
        <v>8287</v>
      </c>
      <c r="U43" s="166">
        <v>10240</v>
      </c>
      <c r="V43" s="166">
        <v>9690</v>
      </c>
      <c r="W43" s="166">
        <v>10394</v>
      </c>
      <c r="X43" s="167">
        <f t="shared" si="28"/>
        <v>7.2652218782249811E-2</v>
      </c>
      <c r="Y43" s="167">
        <f t="shared" si="29"/>
        <v>5.0521129779615304E-3</v>
      </c>
    </row>
    <row r="44" spans="1:25" x14ac:dyDescent="0.25">
      <c r="A44" s="57"/>
      <c r="B44" s="165" t="s">
        <v>125</v>
      </c>
      <c r="C44" s="166">
        <v>711</v>
      </c>
      <c r="D44" s="166">
        <v>36</v>
      </c>
      <c r="E44" s="166">
        <v>1420</v>
      </c>
      <c r="F44" s="166">
        <v>1583</v>
      </c>
      <c r="G44" s="166">
        <v>1742</v>
      </c>
      <c r="H44" s="166">
        <v>1469</v>
      </c>
      <c r="I44" s="167">
        <f t="shared" si="26"/>
        <v>-0.15671641791044777</v>
      </c>
      <c r="J44" s="167">
        <f t="shared" si="23"/>
        <v>3.940640910773589E-3</v>
      </c>
      <c r="K44" s="166">
        <v>4692</v>
      </c>
      <c r="L44" s="166">
        <v>868</v>
      </c>
      <c r="M44" s="166">
        <v>13564</v>
      </c>
      <c r="N44" s="166">
        <v>12240</v>
      </c>
      <c r="O44" s="166">
        <v>13313</v>
      </c>
      <c r="P44" s="166">
        <v>11788</v>
      </c>
      <c r="Q44" s="167">
        <f t="shared" si="27"/>
        <v>-0.11454968827461876</v>
      </c>
      <c r="R44" s="167">
        <f t="shared" si="25"/>
        <v>6.9976106733152278E-3</v>
      </c>
      <c r="S44" s="166">
        <v>5403</v>
      </c>
      <c r="T44" s="166">
        <v>14984</v>
      </c>
      <c r="U44" s="166">
        <v>13823</v>
      </c>
      <c r="V44" s="166">
        <v>15055</v>
      </c>
      <c r="W44" s="166">
        <v>13257</v>
      </c>
      <c r="X44" s="167">
        <f t="shared" si="28"/>
        <v>-0.11942876120890067</v>
      </c>
      <c r="Y44" s="167">
        <f t="shared" si="29"/>
        <v>6.4437042282890133E-3</v>
      </c>
    </row>
    <row r="45" spans="1:25" x14ac:dyDescent="0.25">
      <c r="A45" s="57"/>
      <c r="B45" s="165" t="s">
        <v>121</v>
      </c>
      <c r="C45" s="166">
        <v>694</v>
      </c>
      <c r="D45" s="166">
        <v>58</v>
      </c>
      <c r="E45" s="166">
        <v>770</v>
      </c>
      <c r="F45" s="166">
        <v>1002</v>
      </c>
      <c r="G45" s="166">
        <v>1153</v>
      </c>
      <c r="H45" s="166">
        <v>1280</v>
      </c>
      <c r="I45" s="167">
        <f t="shared" si="26"/>
        <v>0.11014744145706845</v>
      </c>
      <c r="J45" s="167">
        <f t="shared" si="23"/>
        <v>3.4336421822942094E-3</v>
      </c>
      <c r="K45" s="166">
        <v>6876</v>
      </c>
      <c r="L45" s="166">
        <v>1315</v>
      </c>
      <c r="M45" s="166">
        <v>13453</v>
      </c>
      <c r="N45" s="166">
        <v>15707</v>
      </c>
      <c r="O45" s="166">
        <v>16377</v>
      </c>
      <c r="P45" s="166">
        <v>13061</v>
      </c>
      <c r="Q45" s="167">
        <f t="shared" si="27"/>
        <v>-0.20247908652378332</v>
      </c>
      <c r="R45" s="167">
        <f t="shared" si="25"/>
        <v>7.7532908893934672E-3</v>
      </c>
      <c r="S45" s="166">
        <v>7570</v>
      </c>
      <c r="T45" s="166">
        <v>14223</v>
      </c>
      <c r="U45" s="166">
        <v>16709</v>
      </c>
      <c r="V45" s="166">
        <v>17530</v>
      </c>
      <c r="W45" s="166">
        <v>14341</v>
      </c>
      <c r="X45" s="167">
        <f t="shared" si="28"/>
        <v>-0.18191671420422129</v>
      </c>
      <c r="Y45" s="167">
        <f t="shared" si="29"/>
        <v>6.970593824990024E-3</v>
      </c>
    </row>
    <row r="46" spans="1:25" x14ac:dyDescent="0.25">
      <c r="A46" s="57"/>
      <c r="B46" s="165" t="s">
        <v>130</v>
      </c>
      <c r="C46" s="166">
        <v>1093</v>
      </c>
      <c r="D46" s="166">
        <v>6</v>
      </c>
      <c r="E46" s="166">
        <v>1389</v>
      </c>
      <c r="F46" s="166">
        <v>1539</v>
      </c>
      <c r="G46" s="166">
        <v>854</v>
      </c>
      <c r="H46" s="166">
        <v>1144</v>
      </c>
      <c r="I46" s="167">
        <f t="shared" si="26"/>
        <v>0.33957845433255263</v>
      </c>
      <c r="J46" s="167">
        <f t="shared" si="23"/>
        <v>3.0688177004254496E-3</v>
      </c>
      <c r="K46" s="166">
        <v>2222</v>
      </c>
      <c r="L46" s="166">
        <v>114</v>
      </c>
      <c r="M46" s="166">
        <v>3118</v>
      </c>
      <c r="N46" s="166">
        <v>4414</v>
      </c>
      <c r="O46" s="166">
        <v>4024</v>
      </c>
      <c r="P46" s="166">
        <v>4923</v>
      </c>
      <c r="Q46" s="167">
        <f t="shared" si="27"/>
        <v>0.22340954274353875</v>
      </c>
      <c r="R46" s="167">
        <f t="shared" si="25"/>
        <v>2.9223988246293575E-3</v>
      </c>
      <c r="S46" s="166">
        <v>3315</v>
      </c>
      <c r="T46" s="166">
        <v>4507</v>
      </c>
      <c r="U46" s="166">
        <v>5953</v>
      </c>
      <c r="V46" s="166">
        <v>4878</v>
      </c>
      <c r="W46" s="166">
        <v>6067</v>
      </c>
      <c r="X46" s="167">
        <f t="shared" si="28"/>
        <v>0.24374743747437466</v>
      </c>
      <c r="Y46" s="167">
        <f t="shared" si="29"/>
        <v>2.9489291357795463E-3</v>
      </c>
    </row>
    <row r="47" spans="1:25" x14ac:dyDescent="0.25">
      <c r="A47" s="57"/>
      <c r="B47" s="165" t="s">
        <v>133</v>
      </c>
      <c r="C47" s="166">
        <v>1061</v>
      </c>
      <c r="D47" s="166">
        <v>3</v>
      </c>
      <c r="E47" s="166">
        <v>747</v>
      </c>
      <c r="F47" s="166">
        <v>1027</v>
      </c>
      <c r="G47" s="166">
        <v>846</v>
      </c>
      <c r="H47" s="166">
        <v>724</v>
      </c>
      <c r="I47" s="167">
        <f t="shared" si="26"/>
        <v>-0.14420803782505909</v>
      </c>
      <c r="J47" s="167">
        <f t="shared" si="23"/>
        <v>1.9421538593601623E-3</v>
      </c>
      <c r="K47" s="166">
        <v>3677</v>
      </c>
      <c r="L47" s="166">
        <v>616</v>
      </c>
      <c r="M47" s="166">
        <v>3039</v>
      </c>
      <c r="N47" s="166">
        <v>4721</v>
      </c>
      <c r="O47" s="166">
        <v>4479</v>
      </c>
      <c r="P47" s="166">
        <v>3848</v>
      </c>
      <c r="Q47" s="167">
        <f t="shared" si="27"/>
        <v>-0.14087966063853541</v>
      </c>
      <c r="R47" s="167">
        <f t="shared" si="25"/>
        <v>2.2842556727958089E-3</v>
      </c>
      <c r="S47" s="166">
        <v>4738</v>
      </c>
      <c r="T47" s="166">
        <v>3786</v>
      </c>
      <c r="U47" s="166">
        <v>5748</v>
      </c>
      <c r="V47" s="166">
        <v>5325</v>
      </c>
      <c r="W47" s="166">
        <v>4572</v>
      </c>
      <c r="X47" s="167">
        <f t="shared" si="28"/>
        <v>-0.14140845070422536</v>
      </c>
      <c r="Y47" s="167">
        <f t="shared" si="29"/>
        <v>2.2222686680046294E-3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2538</v>
      </c>
      <c r="E48" s="171">
        <f t="shared" si="31"/>
        <v>27772</v>
      </c>
      <c r="F48" s="171">
        <f t="shared" si="31"/>
        <v>33782</v>
      </c>
      <c r="G48" s="171">
        <f t="shared" si="31"/>
        <v>36898</v>
      </c>
      <c r="H48" s="171">
        <f t="shared" si="31"/>
        <v>37266</v>
      </c>
      <c r="I48" s="172">
        <f t="shared" si="26"/>
        <v>9.9734402948670198E-3</v>
      </c>
      <c r="J48" s="172">
        <f t="shared" si="23"/>
        <v>9.9967273097950005E-2</v>
      </c>
      <c r="K48" s="171">
        <f t="shared" ref="K48:P48" si="32">K40-SUM(K41:K47)</f>
        <v>26494</v>
      </c>
      <c r="L48" s="171">
        <f t="shared" si="32"/>
        <v>7355</v>
      </c>
      <c r="M48" s="171">
        <f t="shared" si="32"/>
        <v>66589</v>
      </c>
      <c r="N48" s="171">
        <f t="shared" si="32"/>
        <v>75028</v>
      </c>
      <c r="O48" s="171">
        <f t="shared" si="32"/>
        <v>78879</v>
      </c>
      <c r="P48" s="171">
        <f t="shared" si="32"/>
        <v>91696</v>
      </c>
      <c r="Q48" s="172">
        <f t="shared" si="27"/>
        <v>0.16248938247188738</v>
      </c>
      <c r="R48" s="172">
        <f t="shared" si="25"/>
        <v>5.4432720419096803E-2</v>
      </c>
      <c r="S48" s="171">
        <f>S40-SUM(S41:S47)</f>
        <v>37484</v>
      </c>
      <c r="T48" s="171">
        <f>T40-SUM(T41:T47)</f>
        <v>94361</v>
      </c>
      <c r="U48" s="171">
        <f>U40-SUM(U41:U47)</f>
        <v>108810</v>
      </c>
      <c r="V48" s="171">
        <f>V40-SUM(V41:V47)</f>
        <v>115777</v>
      </c>
      <c r="W48" s="171">
        <f>W40-SUM(W41:W47)</f>
        <v>128962</v>
      </c>
      <c r="X48" s="172">
        <f t="shared" si="28"/>
        <v>0.11388272282059475</v>
      </c>
      <c r="Y48" s="172">
        <f t="shared" si="29"/>
        <v>6.2683335949959104E-2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16823</v>
      </c>
      <c r="U50" s="178">
        <f>U51+U54</f>
        <v>27125</v>
      </c>
      <c r="V50" s="178">
        <f>V51+V54</f>
        <v>22938</v>
      </c>
      <c r="W50" s="178">
        <f>W51+W54</f>
        <v>21490</v>
      </c>
      <c r="X50" s="179">
        <f>IFERROR(W50/V50-1,"-")</f>
        <v>-6.3126689336472253E-2</v>
      </c>
      <c r="Y50" s="179">
        <f>W50/W$8</f>
        <v>1.0445440436443456E-2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2015</v>
      </c>
      <c r="U51" s="162">
        <v>11992</v>
      </c>
      <c r="V51" s="162">
        <v>6278</v>
      </c>
      <c r="W51" s="162">
        <v>4341</v>
      </c>
      <c r="X51" s="163">
        <f>IFERROR(W51/V51-1,"-")</f>
        <v>-0.30853775087607516</v>
      </c>
      <c r="Y51" s="163">
        <f>W51/W$8</f>
        <v>2.1099886893718492E-3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774</v>
      </c>
      <c r="U52" s="166">
        <v>8931</v>
      </c>
      <c r="V52" s="166">
        <v>4223</v>
      </c>
      <c r="W52" s="166">
        <v>2810</v>
      </c>
      <c r="X52" s="167">
        <f>IFERROR(W52/V52-1,"-")</f>
        <v>-0.33459625858394504</v>
      </c>
      <c r="Y52" s="167">
        <f>W52/W$8</f>
        <v>1.3658300431087069E-3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1241</v>
      </c>
      <c r="U53" s="166">
        <v>3061</v>
      </c>
      <c r="V53" s="166">
        <v>2055</v>
      </c>
      <c r="W53" s="166">
        <v>1531</v>
      </c>
      <c r="X53" s="167">
        <f>IFERROR(W53/V53-1,"-")</f>
        <v>-0.25498783454987839</v>
      </c>
      <c r="Y53" s="167">
        <f>W53/W$8</f>
        <v>7.4415864626314247E-4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14808</v>
      </c>
      <c r="U54" s="162">
        <v>15133</v>
      </c>
      <c r="V54" s="162">
        <v>16660</v>
      </c>
      <c r="W54" s="162">
        <v>17149</v>
      </c>
      <c r="X54" s="163">
        <f>IFERROR(W54/V54-1,"-")</f>
        <v>2.9351740696278439E-2</v>
      </c>
      <c r="Y54" s="163">
        <f>W54/W$8</f>
        <v>8.3354517470716066E-3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5195</v>
      </c>
      <c r="U55" s="166">
        <v>4693</v>
      </c>
      <c r="V55" s="166">
        <v>5678</v>
      </c>
      <c r="W55" s="166">
        <v>6076</v>
      </c>
      <c r="X55" s="167">
        <f t="shared" ref="X55:X62" si="39">IFERROR(W55/V55-1,"-")</f>
        <v>7.0095103909827428E-2</v>
      </c>
      <c r="Y55" s="167">
        <f t="shared" ref="Y55:Y62" si="40">W55/W$8</f>
        <v>2.9533036804016027E-3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3627</v>
      </c>
      <c r="U56" s="166">
        <v>2689</v>
      </c>
      <c r="V56" s="166">
        <v>3388</v>
      </c>
      <c r="W56" s="166">
        <v>3491</v>
      </c>
      <c r="X56" s="167">
        <f t="shared" si="39"/>
        <v>3.0401416765053035E-2</v>
      </c>
      <c r="Y56" s="167">
        <f t="shared" si="40"/>
        <v>1.6968372528443046E-3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1130</v>
      </c>
      <c r="U57" s="166">
        <v>1547</v>
      </c>
      <c r="V57" s="166">
        <v>1228</v>
      </c>
      <c r="W57" s="166">
        <v>1091</v>
      </c>
      <c r="X57" s="167">
        <f t="shared" si="39"/>
        <v>-0.1115635179153095</v>
      </c>
      <c r="Y57" s="167">
        <f t="shared" si="40"/>
        <v>5.3029202029594279E-4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420</v>
      </c>
      <c r="U58" s="166">
        <v>349</v>
      </c>
      <c r="V58" s="166">
        <v>535</v>
      </c>
      <c r="W58" s="166">
        <v>519</v>
      </c>
      <c r="X58" s="167">
        <f t="shared" si="39"/>
        <v>-2.9906542056074792E-2</v>
      </c>
      <c r="Y58" s="167">
        <f t="shared" si="40"/>
        <v>2.5226540653858323E-4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385</v>
      </c>
      <c r="U59" s="166">
        <v>348</v>
      </c>
      <c r="V59" s="166">
        <v>390</v>
      </c>
      <c r="W59" s="166">
        <v>475</v>
      </c>
      <c r="X59" s="167">
        <f t="shared" si="39"/>
        <v>0.21794871794871784</v>
      </c>
      <c r="Y59" s="167">
        <f t="shared" si="40"/>
        <v>2.3087874394186328E-4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151</v>
      </c>
      <c r="V60" s="166">
        <v>78</v>
      </c>
      <c r="W60" s="166">
        <v>164</v>
      </c>
      <c r="X60" s="167">
        <f t="shared" si="39"/>
        <v>1.1025641025641026</v>
      </c>
      <c r="Y60" s="167">
        <f t="shared" si="40"/>
        <v>7.9713924224138059E-5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89</v>
      </c>
      <c r="U61" s="166">
        <v>138</v>
      </c>
      <c r="V61" s="166">
        <v>84</v>
      </c>
      <c r="W61" s="166">
        <v>405</v>
      </c>
      <c r="X61" s="167">
        <f t="shared" si="39"/>
        <v>3.8214285714285712</v>
      </c>
      <c r="Y61" s="167">
        <f t="shared" si="40"/>
        <v>1.9685450799253605E-4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3918</v>
      </c>
      <c r="U62" s="171">
        <f>U54-SUM(U55:U61)</f>
        <v>5218</v>
      </c>
      <c r="V62" s="171">
        <f>V54-SUM(V55:V61)</f>
        <v>5279</v>
      </c>
      <c r="W62" s="171">
        <f>W54-SUM(W55:W61)</f>
        <v>4928</v>
      </c>
      <c r="X62" s="172">
        <f t="shared" si="39"/>
        <v>-6.6489865504830492E-2</v>
      </c>
      <c r="Y62" s="172">
        <f t="shared" si="40"/>
        <v>2.3953062108326363E-3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16603</v>
      </c>
      <c r="M64" s="178">
        <f t="shared" si="46"/>
        <v>0</v>
      </c>
      <c r="N64" s="178">
        <f t="shared" si="46"/>
        <v>21288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62155</v>
      </c>
      <c r="U64" s="178">
        <f>U65+U68</f>
        <v>82441</v>
      </c>
      <c r="V64" s="178">
        <f>V65+V68</f>
        <v>96861</v>
      </c>
      <c r="W64" s="178">
        <f>W65+W68</f>
        <v>75400</v>
      </c>
      <c r="X64" s="179">
        <f>IFERROR(W64/V64-1,"-")</f>
        <v>-0.22156492293079777</v>
      </c>
      <c r="Y64" s="179">
        <f>W64/W$8</f>
        <v>3.6648962722561032E-2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8791</v>
      </c>
      <c r="M65" s="162">
        <v>0</v>
      </c>
      <c r="N65" s="162">
        <v>9045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14618</v>
      </c>
      <c r="U65" s="162">
        <v>14854</v>
      </c>
      <c r="V65" s="162">
        <v>27285</v>
      </c>
      <c r="W65" s="162">
        <v>18281</v>
      </c>
      <c r="X65" s="163">
        <f>IFERROR(W65/V65-1,"-")</f>
        <v>-0.32999816749129562</v>
      </c>
      <c r="Y65" s="163">
        <f>W65/W$8</f>
        <v>8.8856722484235845E-3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8533</v>
      </c>
      <c r="M66" s="166">
        <v>0</v>
      </c>
      <c r="N66" s="166">
        <v>6774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10990</v>
      </c>
      <c r="U66" s="166">
        <v>11125</v>
      </c>
      <c r="V66" s="166">
        <v>16363</v>
      </c>
      <c r="W66" s="166">
        <v>6550</v>
      </c>
      <c r="X66" s="167">
        <f>IFERROR(W66/V66-1,"-")</f>
        <v>-0.59970665525881561</v>
      </c>
      <c r="Y66" s="167">
        <f>W66/W$8</f>
        <v>3.1836963638299039E-3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258</v>
      </c>
      <c r="M67" s="166">
        <v>0</v>
      </c>
      <c r="N67" s="166">
        <v>2271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3628</v>
      </c>
      <c r="U67" s="166">
        <v>3729</v>
      </c>
      <c r="V67" s="166">
        <v>10922</v>
      </c>
      <c r="W67" s="166">
        <v>11731</v>
      </c>
      <c r="X67" s="167">
        <f>IFERROR(W67/V67-1,"-")</f>
        <v>7.4070683025087014E-2</v>
      </c>
      <c r="Y67" s="167">
        <f>W67/W$8</f>
        <v>5.7019758845936802E-3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7812</v>
      </c>
      <c r="M68" s="162">
        <v>0</v>
      </c>
      <c r="N68" s="162">
        <v>12243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47537</v>
      </c>
      <c r="U68" s="162">
        <v>67587</v>
      </c>
      <c r="V68" s="162">
        <v>69576</v>
      </c>
      <c r="W68" s="162">
        <v>57119</v>
      </c>
      <c r="X68" s="163">
        <f>IFERROR(W68/V68-1,"-")</f>
        <v>-0.17904162354834996</v>
      </c>
      <c r="Y68" s="163">
        <f>W68/W$8</f>
        <v>2.7763290474137448E-2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3814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18994</v>
      </c>
      <c r="U69" s="166">
        <v>23900</v>
      </c>
      <c r="V69" s="166">
        <v>21936</v>
      </c>
      <c r="W69" s="166">
        <v>24121</v>
      </c>
      <c r="X69" s="167">
        <f t="shared" ref="X69:X76" si="50">IFERROR(W69/V69-1,"-")</f>
        <v>9.96079504011671E-2</v>
      </c>
      <c r="Y69" s="167">
        <f t="shared" ref="Y69:Y76" si="51">W69/W$8</f>
        <v>1.1724265647624597E-2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1195</v>
      </c>
      <c r="M70" s="166">
        <v>0</v>
      </c>
      <c r="N70" s="166">
        <v>1993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5107</v>
      </c>
      <c r="U70" s="166">
        <v>5122</v>
      </c>
      <c r="V70" s="166">
        <v>5111</v>
      </c>
      <c r="W70" s="166">
        <v>5483</v>
      </c>
      <c r="X70" s="167">
        <f t="shared" si="50"/>
        <v>7.2784190960673012E-2</v>
      </c>
      <c r="Y70" s="167">
        <f t="shared" si="51"/>
        <v>2.6650697958594447E-3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1158</v>
      </c>
      <c r="M71" s="166">
        <v>0</v>
      </c>
      <c r="N71" s="166">
        <v>1042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6745</v>
      </c>
      <c r="U71" s="166">
        <v>8527</v>
      </c>
      <c r="V71" s="166">
        <v>10065</v>
      </c>
      <c r="W71" s="166">
        <v>5029</v>
      </c>
      <c r="X71" s="167">
        <f t="shared" si="50"/>
        <v>-0.50034773969200197</v>
      </c>
      <c r="Y71" s="167">
        <f t="shared" si="51"/>
        <v>2.44439832270238E-3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289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787</v>
      </c>
      <c r="U72" s="166">
        <v>1669</v>
      </c>
      <c r="V72" s="166">
        <v>2367</v>
      </c>
      <c r="W72" s="166">
        <v>1356</v>
      </c>
      <c r="X72" s="167">
        <f t="shared" si="50"/>
        <v>-0.42712294043092525</v>
      </c>
      <c r="Y72" s="167">
        <f t="shared" si="51"/>
        <v>6.5909805638982445E-4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413</v>
      </c>
      <c r="M73" s="166">
        <v>0</v>
      </c>
      <c r="N73" s="166">
        <v>337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1343</v>
      </c>
      <c r="U73" s="166">
        <v>1273</v>
      </c>
      <c r="V73" s="166">
        <v>1710</v>
      </c>
      <c r="W73" s="166">
        <v>1550</v>
      </c>
      <c r="X73" s="167">
        <f t="shared" si="50"/>
        <v>-9.3567251461988299E-2</v>
      </c>
      <c r="Y73" s="167">
        <f t="shared" si="51"/>
        <v>7.5339379602081696E-4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878</v>
      </c>
      <c r="U74" s="166">
        <v>3180</v>
      </c>
      <c r="V74" s="166">
        <v>1641</v>
      </c>
      <c r="W74" s="166">
        <v>810</v>
      </c>
      <c r="X74" s="167">
        <f t="shared" si="50"/>
        <v>-0.50639853747714803</v>
      </c>
      <c r="Y74" s="167">
        <f t="shared" si="51"/>
        <v>3.9370901598507211E-4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18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278</v>
      </c>
      <c r="U75" s="166">
        <v>906</v>
      </c>
      <c r="V75" s="166">
        <v>203</v>
      </c>
      <c r="W75" s="166">
        <v>521</v>
      </c>
      <c r="X75" s="167">
        <f t="shared" si="50"/>
        <v>1.5665024630541873</v>
      </c>
      <c r="Y75" s="167">
        <f t="shared" si="51"/>
        <v>2.532375275657069E-4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3762</v>
      </c>
      <c r="M76" s="171">
        <f t="shared" si="54"/>
        <v>0</v>
      </c>
      <c r="N76" s="171">
        <f t="shared" si="54"/>
        <v>4749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13405</v>
      </c>
      <c r="U76" s="171">
        <f>U68-SUM(U69:U75)</f>
        <v>23010</v>
      </c>
      <c r="V76" s="171">
        <f>V68-SUM(V69:V75)</f>
        <v>26543</v>
      </c>
      <c r="W76" s="171">
        <f>W68-SUM(W69:W75)</f>
        <v>18249</v>
      </c>
      <c r="X76" s="172">
        <f t="shared" si="50"/>
        <v>-0.31247409863240783</v>
      </c>
      <c r="Y76" s="172">
        <f t="shared" si="51"/>
        <v>8.8701183119896058E-3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20205</v>
      </c>
      <c r="E78" s="178">
        <f t="shared" si="55"/>
        <v>51269</v>
      </c>
      <c r="F78" s="178">
        <f t="shared" si="55"/>
        <v>50097</v>
      </c>
      <c r="G78" s="178">
        <f t="shared" si="55"/>
        <v>56290</v>
      </c>
      <c r="H78" s="178">
        <f t="shared" si="55"/>
        <v>59742</v>
      </c>
      <c r="I78" s="179">
        <f>IFERROR(H78/G78-1,"-")</f>
        <v>6.1325279801030419E-2</v>
      </c>
      <c r="J78" s="179">
        <f t="shared" ref="J78:J90" si="56">H78/H$8</f>
        <v>0.16025988379267239</v>
      </c>
      <c r="K78" s="178">
        <f t="shared" ref="K78:P78" si="57">K79+K82</f>
        <v>93394</v>
      </c>
      <c r="L78" s="178">
        <f t="shared" si="57"/>
        <v>30999</v>
      </c>
      <c r="M78" s="178">
        <f t="shared" si="57"/>
        <v>210056</v>
      </c>
      <c r="N78" s="178">
        <f t="shared" si="57"/>
        <v>256421</v>
      </c>
      <c r="O78" s="178">
        <f t="shared" si="57"/>
        <v>297132</v>
      </c>
      <c r="P78" s="178">
        <f t="shared" si="57"/>
        <v>291861</v>
      </c>
      <c r="Q78" s="179">
        <f>IFERROR(P78/O78-1,"-")</f>
        <v>-1.7739590485036927E-2</v>
      </c>
      <c r="R78" s="179">
        <f t="shared" ref="R78:R90" si="58">P78/P$8</f>
        <v>0.17325497529050354</v>
      </c>
      <c r="S78" s="178">
        <f>S79+S82</f>
        <v>116219</v>
      </c>
      <c r="T78" s="178">
        <f>T79+T82</f>
        <v>261325</v>
      </c>
      <c r="U78" s="178">
        <f>U79+U82</f>
        <v>306518</v>
      </c>
      <c r="V78" s="178">
        <f>V79+V82</f>
        <v>353422</v>
      </c>
      <c r="W78" s="178">
        <f>W79+W82</f>
        <v>351603</v>
      </c>
      <c r="X78" s="179">
        <f>IFERROR(W78/V78-1,"-")</f>
        <v>-5.1468216466433736E-3</v>
      </c>
      <c r="Y78" s="179">
        <f>W78/W$8</f>
        <v>0.17090033474987568</v>
      </c>
    </row>
    <row r="79" spans="1:25" x14ac:dyDescent="0.25">
      <c r="A79" s="57"/>
      <c r="B79" s="161" t="s">
        <v>99</v>
      </c>
      <c r="C79" s="162">
        <v>7130</v>
      </c>
      <c r="D79" s="162">
        <v>11886</v>
      </c>
      <c r="E79" s="162">
        <v>24698</v>
      </c>
      <c r="F79" s="162">
        <v>23276</v>
      </c>
      <c r="G79" s="162">
        <v>25800</v>
      </c>
      <c r="H79" s="162">
        <v>28395</v>
      </c>
      <c r="I79" s="163">
        <f>IFERROR(H79/G79-1,"-")</f>
        <v>0.10058139534883725</v>
      </c>
      <c r="J79" s="163">
        <f t="shared" si="56"/>
        <v>7.6170523254878192E-2</v>
      </c>
      <c r="K79" s="162">
        <v>33582</v>
      </c>
      <c r="L79" s="162">
        <v>16882</v>
      </c>
      <c r="M79" s="162">
        <v>101615</v>
      </c>
      <c r="N79" s="162">
        <v>112041</v>
      </c>
      <c r="O79" s="162">
        <v>114422</v>
      </c>
      <c r="P79" s="162">
        <v>112058</v>
      </c>
      <c r="Q79" s="163">
        <f>IFERROR(P79/O79-1,"-")</f>
        <v>-2.066036251769765E-2</v>
      </c>
      <c r="R79" s="163">
        <f t="shared" si="58"/>
        <v>6.6520042147129102E-2</v>
      </c>
      <c r="S79" s="162">
        <v>40712</v>
      </c>
      <c r="T79" s="162">
        <v>126313</v>
      </c>
      <c r="U79" s="162">
        <v>135317</v>
      </c>
      <c r="V79" s="162">
        <v>140222</v>
      </c>
      <c r="W79" s="162">
        <v>140453</v>
      </c>
      <c r="X79" s="163">
        <f>IFERROR(W79/V79-1,"-")</f>
        <v>1.6473877137681558E-3</v>
      </c>
      <c r="Y79" s="163">
        <f>W79/W$8</f>
        <v>6.8268657311297942E-2</v>
      </c>
    </row>
    <row r="80" spans="1:25" x14ac:dyDescent="0.25">
      <c r="A80" s="57"/>
      <c r="B80" s="165" t="s">
        <v>105</v>
      </c>
      <c r="C80" s="166">
        <v>2296</v>
      </c>
      <c r="D80" s="166">
        <v>8324</v>
      </c>
      <c r="E80" s="166">
        <v>14831</v>
      </c>
      <c r="F80" s="166">
        <v>13951</v>
      </c>
      <c r="G80" s="166">
        <v>13560</v>
      </c>
      <c r="H80" s="166">
        <v>13516</v>
      </c>
      <c r="I80" s="167">
        <f>IFERROR(H80/G80-1,"-")</f>
        <v>-3.244837758112129E-3</v>
      </c>
      <c r="J80" s="167">
        <f t="shared" si="56"/>
        <v>3.6257115418662916E-2</v>
      </c>
      <c r="K80" s="166">
        <v>4508</v>
      </c>
      <c r="L80" s="166">
        <v>3387</v>
      </c>
      <c r="M80" s="166">
        <v>14424</v>
      </c>
      <c r="N80" s="166">
        <v>13000</v>
      </c>
      <c r="O80" s="166">
        <v>20650</v>
      </c>
      <c r="P80" s="166">
        <v>15133</v>
      </c>
      <c r="Q80" s="167">
        <f>IFERROR(P80/O80-1,"-")</f>
        <v>-0.26716707021791763</v>
      </c>
      <c r="R80" s="167">
        <f t="shared" si="58"/>
        <v>8.9832747132065956E-3</v>
      </c>
      <c r="S80" s="166">
        <v>6804</v>
      </c>
      <c r="T80" s="166">
        <v>29255</v>
      </c>
      <c r="U80" s="166">
        <v>26951</v>
      </c>
      <c r="V80" s="166">
        <v>34210</v>
      </c>
      <c r="W80" s="166">
        <v>28649</v>
      </c>
      <c r="X80" s="167">
        <f>IFERROR(W80/V80-1,"-")</f>
        <v>-0.16255480853551596</v>
      </c>
      <c r="Y80" s="167">
        <f>W80/W$8</f>
        <v>1.3925147653032507E-2</v>
      </c>
    </row>
    <row r="81" spans="1:25" x14ac:dyDescent="0.25">
      <c r="A81" s="57"/>
      <c r="B81" s="165" t="s">
        <v>102</v>
      </c>
      <c r="C81" s="166">
        <v>4834</v>
      </c>
      <c r="D81" s="166">
        <v>3562</v>
      </c>
      <c r="E81" s="166">
        <v>9867</v>
      </c>
      <c r="F81" s="166">
        <v>9325</v>
      </c>
      <c r="G81" s="166">
        <v>12240</v>
      </c>
      <c r="H81" s="166">
        <v>14879</v>
      </c>
      <c r="I81" s="167">
        <f>IFERROR(H81/G81-1,"-")</f>
        <v>0.21560457516339859</v>
      </c>
      <c r="J81" s="167">
        <f t="shared" si="56"/>
        <v>3.9913407836215269E-2</v>
      </c>
      <c r="K81" s="166">
        <v>29074</v>
      </c>
      <c r="L81" s="166">
        <v>13495</v>
      </c>
      <c r="M81" s="166">
        <v>87191</v>
      </c>
      <c r="N81" s="166">
        <v>99041</v>
      </c>
      <c r="O81" s="166">
        <v>93772</v>
      </c>
      <c r="P81" s="166">
        <v>96925</v>
      </c>
      <c r="Q81" s="167">
        <f>IFERROR(P81/O81-1,"-")</f>
        <v>3.3624109542294001E-2</v>
      </c>
      <c r="R81" s="167">
        <f t="shared" si="58"/>
        <v>5.7536767433922505E-2</v>
      </c>
      <c r="S81" s="166">
        <v>33908</v>
      </c>
      <c r="T81" s="166">
        <v>97058</v>
      </c>
      <c r="U81" s="166">
        <v>108366</v>
      </c>
      <c r="V81" s="166">
        <v>106012</v>
      </c>
      <c r="W81" s="166">
        <v>111804</v>
      </c>
      <c r="X81" s="167">
        <f>IFERROR(W81/V81-1,"-")</f>
        <v>5.4635324302909183E-2</v>
      </c>
      <c r="Y81" s="167">
        <f>W81/W$8</f>
        <v>5.4343509658265433E-2</v>
      </c>
    </row>
    <row r="82" spans="1:25" x14ac:dyDescent="0.25">
      <c r="A82" s="57"/>
      <c r="B82" s="161" t="s">
        <v>109</v>
      </c>
      <c r="C82" s="162">
        <v>15695</v>
      </c>
      <c r="D82" s="162">
        <v>8319</v>
      </c>
      <c r="E82" s="162">
        <v>26571</v>
      </c>
      <c r="F82" s="162">
        <v>26821</v>
      </c>
      <c r="G82" s="162">
        <v>30490</v>
      </c>
      <c r="H82" s="162">
        <v>31347</v>
      </c>
      <c r="I82" s="163">
        <f>IFERROR(H82/G82-1,"-")</f>
        <v>2.810757625450977E-2</v>
      </c>
      <c r="J82" s="163">
        <f t="shared" si="56"/>
        <v>8.40893605377942E-2</v>
      </c>
      <c r="K82" s="162">
        <v>59812</v>
      </c>
      <c r="L82" s="162">
        <v>14117</v>
      </c>
      <c r="M82" s="162">
        <v>108441</v>
      </c>
      <c r="N82" s="162">
        <v>144380</v>
      </c>
      <c r="O82" s="162">
        <v>182710</v>
      </c>
      <c r="P82" s="162">
        <v>179803</v>
      </c>
      <c r="Q82" s="163">
        <f>IFERROR(P82/O82-1,"-")</f>
        <v>-1.5910459197635562E-2</v>
      </c>
      <c r="R82" s="163">
        <f t="shared" si="58"/>
        <v>0.10673493314337444</v>
      </c>
      <c r="S82" s="162">
        <v>75507</v>
      </c>
      <c r="T82" s="162">
        <v>135012</v>
      </c>
      <c r="U82" s="162">
        <v>171201</v>
      </c>
      <c r="V82" s="162">
        <v>213200</v>
      </c>
      <c r="W82" s="162">
        <v>211150</v>
      </c>
      <c r="X82" s="163">
        <f>IFERROR(W82/V82-1,"-")</f>
        <v>-9.6153846153845812E-3</v>
      </c>
      <c r="Y82" s="163">
        <f>W82/W$8</f>
        <v>0.10263167743857775</v>
      </c>
    </row>
    <row r="83" spans="1:25" s="57" customFormat="1" x14ac:dyDescent="0.25">
      <c r="B83" s="165" t="s">
        <v>112</v>
      </c>
      <c r="C83" s="166">
        <v>2122</v>
      </c>
      <c r="D83" s="166">
        <v>1060</v>
      </c>
      <c r="E83" s="166">
        <v>2705</v>
      </c>
      <c r="F83" s="166">
        <v>3631</v>
      </c>
      <c r="G83" s="166">
        <v>4400</v>
      </c>
      <c r="H83" s="166">
        <v>4182</v>
      </c>
      <c r="I83" s="167">
        <f t="shared" ref="I83:I90" si="59">IFERROR(H83/G83-1,"-")</f>
        <v>-4.9545454545454559E-2</v>
      </c>
      <c r="J83" s="167">
        <f t="shared" si="56"/>
        <v>1.1218352817464363E-2</v>
      </c>
      <c r="K83" s="166">
        <v>12866</v>
      </c>
      <c r="L83" s="166">
        <v>679</v>
      </c>
      <c r="M83" s="166">
        <v>23164</v>
      </c>
      <c r="N83" s="166">
        <v>31605</v>
      </c>
      <c r="O83" s="166">
        <v>39873</v>
      </c>
      <c r="P83" s="166">
        <v>41088</v>
      </c>
      <c r="Q83" s="167">
        <f t="shared" ref="Q83:Q90" si="60">IFERROR(P83/O83-1,"-")</f>
        <v>3.047174779926265E-2</v>
      </c>
      <c r="R83" s="167">
        <f t="shared" si="58"/>
        <v>2.4390721695383109E-2</v>
      </c>
      <c r="S83" s="166">
        <v>14988</v>
      </c>
      <c r="T83" s="166">
        <v>25869</v>
      </c>
      <c r="U83" s="166">
        <v>35236</v>
      </c>
      <c r="V83" s="166">
        <v>44273</v>
      </c>
      <c r="W83" s="166">
        <v>45270</v>
      </c>
      <c r="X83" s="167">
        <f t="shared" ref="X83:X90" si="61">IFERROR(W83/V83-1,"-")</f>
        <v>2.2519368463849387E-2</v>
      </c>
      <c r="Y83" s="167">
        <f t="shared" ref="Y83:Y90" si="62">W83/W$8</f>
        <v>2.2003959448943476E-2</v>
      </c>
    </row>
    <row r="84" spans="1:25" s="57" customFormat="1" x14ac:dyDescent="0.25">
      <c r="B84" s="165" t="s">
        <v>115</v>
      </c>
      <c r="C84" s="166">
        <v>4630</v>
      </c>
      <c r="D84" s="166">
        <v>1738</v>
      </c>
      <c r="E84" s="166">
        <v>6811</v>
      </c>
      <c r="F84" s="166">
        <v>7673</v>
      </c>
      <c r="G84" s="166">
        <v>7923</v>
      </c>
      <c r="H84" s="166">
        <v>7608</v>
      </c>
      <c r="I84" s="167">
        <f t="shared" si="59"/>
        <v>-3.9757667550170406E-2</v>
      </c>
      <c r="J84" s="167">
        <f t="shared" si="56"/>
        <v>2.0408710721011209E-2</v>
      </c>
      <c r="K84" s="166">
        <v>23780</v>
      </c>
      <c r="L84" s="166">
        <v>2853</v>
      </c>
      <c r="M84" s="166">
        <v>38807</v>
      </c>
      <c r="N84" s="166">
        <v>48521</v>
      </c>
      <c r="O84" s="166">
        <v>56382</v>
      </c>
      <c r="P84" s="166">
        <v>54274</v>
      </c>
      <c r="Q84" s="167">
        <f t="shared" si="60"/>
        <v>-3.7387818807420814E-2</v>
      </c>
      <c r="R84" s="167">
        <f t="shared" si="58"/>
        <v>3.2218215276850246E-2</v>
      </c>
      <c r="S84" s="166">
        <v>28410</v>
      </c>
      <c r="T84" s="166">
        <v>45618</v>
      </c>
      <c r="U84" s="166">
        <v>56194</v>
      </c>
      <c r="V84" s="166">
        <v>64305</v>
      </c>
      <c r="W84" s="166">
        <v>61882</v>
      </c>
      <c r="X84" s="167">
        <f t="shared" si="61"/>
        <v>-3.7679807168960466E-2</v>
      </c>
      <c r="Y84" s="167">
        <f t="shared" si="62"/>
        <v>3.0078396700232386E-2</v>
      </c>
    </row>
    <row r="85" spans="1:25" x14ac:dyDescent="0.25">
      <c r="A85" s="57"/>
      <c r="B85" s="165" t="s">
        <v>118</v>
      </c>
      <c r="C85" s="166">
        <v>1312</v>
      </c>
      <c r="D85" s="166">
        <v>2160</v>
      </c>
      <c r="E85" s="166">
        <v>3353</v>
      </c>
      <c r="F85" s="166">
        <v>3076</v>
      </c>
      <c r="G85" s="166">
        <v>3044</v>
      </c>
      <c r="H85" s="166">
        <v>3130</v>
      </c>
      <c r="I85" s="167">
        <f t="shared" si="59"/>
        <v>2.8252299605781905E-2</v>
      </c>
      <c r="J85" s="167">
        <f t="shared" si="56"/>
        <v>8.3963281488913088E-3</v>
      </c>
      <c r="K85" s="166">
        <v>3742</v>
      </c>
      <c r="L85" s="166">
        <v>2367</v>
      </c>
      <c r="M85" s="166">
        <v>9700</v>
      </c>
      <c r="N85" s="166">
        <v>14025</v>
      </c>
      <c r="O85" s="166">
        <v>23111</v>
      </c>
      <c r="P85" s="166">
        <v>20211</v>
      </c>
      <c r="Q85" s="167">
        <f t="shared" si="60"/>
        <v>-0.12548137250659863</v>
      </c>
      <c r="R85" s="167">
        <f t="shared" si="58"/>
        <v>1.1997684876007301E-2</v>
      </c>
      <c r="S85" s="166">
        <v>5054</v>
      </c>
      <c r="T85" s="166">
        <v>13053</v>
      </c>
      <c r="U85" s="166">
        <v>17101</v>
      </c>
      <c r="V85" s="166">
        <v>26155</v>
      </c>
      <c r="W85" s="166">
        <v>23341</v>
      </c>
      <c r="X85" s="167">
        <f t="shared" si="61"/>
        <v>-0.10758937105715927</v>
      </c>
      <c r="Y85" s="167">
        <f t="shared" si="62"/>
        <v>1.134513844704638E-2</v>
      </c>
    </row>
    <row r="86" spans="1:25" x14ac:dyDescent="0.25">
      <c r="A86" s="57"/>
      <c r="B86" s="165" t="s">
        <v>125</v>
      </c>
      <c r="C86" s="166">
        <v>223</v>
      </c>
      <c r="D86" s="166">
        <v>71</v>
      </c>
      <c r="E86" s="166">
        <v>678</v>
      </c>
      <c r="F86" s="166">
        <v>597</v>
      </c>
      <c r="G86" s="166">
        <v>767</v>
      </c>
      <c r="H86" s="166">
        <v>752</v>
      </c>
      <c r="I86" s="167">
        <f t="shared" si="59"/>
        <v>-1.9556714471968717E-2</v>
      </c>
      <c r="J86" s="167">
        <f t="shared" si="56"/>
        <v>2.0172647820978482E-3</v>
      </c>
      <c r="K86" s="166">
        <v>951</v>
      </c>
      <c r="L86" s="166">
        <v>246</v>
      </c>
      <c r="M86" s="166">
        <v>2194</v>
      </c>
      <c r="N86" s="166">
        <v>2146</v>
      </c>
      <c r="O86" s="166">
        <v>4217</v>
      </c>
      <c r="P86" s="166">
        <v>4809</v>
      </c>
      <c r="Q86" s="167">
        <f t="shared" si="60"/>
        <v>0.14038415935499171</v>
      </c>
      <c r="R86" s="167">
        <f t="shared" si="58"/>
        <v>2.854725969458172E-3</v>
      </c>
      <c r="S86" s="166">
        <v>1174</v>
      </c>
      <c r="T86" s="166">
        <v>2872</v>
      </c>
      <c r="U86" s="166">
        <v>2743</v>
      </c>
      <c r="V86" s="166">
        <v>4984</v>
      </c>
      <c r="W86" s="166">
        <v>5561</v>
      </c>
      <c r="X86" s="167">
        <f t="shared" si="61"/>
        <v>0.1157704654895666</v>
      </c>
      <c r="Y86" s="167">
        <f t="shared" si="62"/>
        <v>2.7029825159172668E-3</v>
      </c>
    </row>
    <row r="87" spans="1:25" x14ac:dyDescent="0.25">
      <c r="A87" s="57"/>
      <c r="B87" s="165" t="s">
        <v>121</v>
      </c>
      <c r="C87" s="166">
        <v>139</v>
      </c>
      <c r="D87" s="166">
        <v>186</v>
      </c>
      <c r="E87" s="166">
        <v>490</v>
      </c>
      <c r="F87" s="166">
        <v>383</v>
      </c>
      <c r="G87" s="166">
        <v>373</v>
      </c>
      <c r="H87" s="166">
        <v>394</v>
      </c>
      <c r="I87" s="167">
        <f t="shared" si="59"/>
        <v>5.6300268096514783E-2</v>
      </c>
      <c r="J87" s="167">
        <f t="shared" si="56"/>
        <v>1.0569179842374364E-3</v>
      </c>
      <c r="K87" s="166">
        <v>854</v>
      </c>
      <c r="L87" s="166">
        <v>392</v>
      </c>
      <c r="M87" s="166">
        <v>2031</v>
      </c>
      <c r="N87" s="166">
        <v>2061</v>
      </c>
      <c r="O87" s="166">
        <v>2858</v>
      </c>
      <c r="P87" s="166">
        <v>3007</v>
      </c>
      <c r="Q87" s="167">
        <f t="shared" si="60"/>
        <v>5.2134359692092458E-2</v>
      </c>
      <c r="R87" s="167">
        <f t="shared" si="58"/>
        <v>1.7850199605241679E-3</v>
      </c>
      <c r="S87" s="166">
        <v>993</v>
      </c>
      <c r="T87" s="166">
        <v>2521</v>
      </c>
      <c r="U87" s="166">
        <v>2444</v>
      </c>
      <c r="V87" s="166">
        <v>3231</v>
      </c>
      <c r="W87" s="166">
        <v>3401</v>
      </c>
      <c r="X87" s="167">
        <f t="shared" si="61"/>
        <v>5.2615289384091657E-2</v>
      </c>
      <c r="Y87" s="167">
        <f t="shared" si="62"/>
        <v>1.6530918066237411E-3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230</v>
      </c>
      <c r="F88" s="166">
        <v>273</v>
      </c>
      <c r="G88" s="166">
        <v>314</v>
      </c>
      <c r="H88" s="166">
        <v>338</v>
      </c>
      <c r="I88" s="167">
        <f t="shared" si="59"/>
        <v>7.6433121019108263E-2</v>
      </c>
      <c r="J88" s="167">
        <f t="shared" si="56"/>
        <v>9.0669613876206469E-4</v>
      </c>
      <c r="K88" s="166">
        <v>1406</v>
      </c>
      <c r="L88" s="166">
        <v>25</v>
      </c>
      <c r="M88" s="166">
        <v>1453</v>
      </c>
      <c r="N88" s="166">
        <v>2158</v>
      </c>
      <c r="O88" s="166">
        <v>2077</v>
      </c>
      <c r="P88" s="166">
        <v>2149</v>
      </c>
      <c r="Q88" s="167">
        <f t="shared" si="60"/>
        <v>3.4665382763601427E-2</v>
      </c>
      <c r="R88" s="167">
        <f t="shared" si="58"/>
        <v>1.2756926821305076E-3</v>
      </c>
      <c r="S88" s="166">
        <v>1688</v>
      </c>
      <c r="T88" s="166">
        <v>1683</v>
      </c>
      <c r="U88" s="166">
        <v>2431</v>
      </c>
      <c r="V88" s="166">
        <v>2391</v>
      </c>
      <c r="W88" s="166">
        <v>2487</v>
      </c>
      <c r="X88" s="167">
        <f t="shared" si="61"/>
        <v>4.0150564617315032E-2</v>
      </c>
      <c r="Y88" s="167">
        <f t="shared" si="62"/>
        <v>1.2088324972282399E-3</v>
      </c>
    </row>
    <row r="89" spans="1:25" x14ac:dyDescent="0.25">
      <c r="A89" s="57"/>
      <c r="B89" s="165" t="s">
        <v>133</v>
      </c>
      <c r="C89" s="166">
        <v>378</v>
      </c>
      <c r="D89" s="166">
        <v>90</v>
      </c>
      <c r="E89" s="166">
        <v>383</v>
      </c>
      <c r="F89" s="166">
        <v>366</v>
      </c>
      <c r="G89" s="166">
        <v>353</v>
      </c>
      <c r="H89" s="166">
        <v>426</v>
      </c>
      <c r="I89" s="167">
        <f t="shared" si="59"/>
        <v>0.20679886685552407</v>
      </c>
      <c r="J89" s="167">
        <f t="shared" si="56"/>
        <v>1.1427590387947915E-3</v>
      </c>
      <c r="K89" s="166">
        <v>1875</v>
      </c>
      <c r="L89" s="166">
        <v>110</v>
      </c>
      <c r="M89" s="166">
        <v>1032</v>
      </c>
      <c r="N89" s="166">
        <v>2083</v>
      </c>
      <c r="O89" s="166">
        <v>2560</v>
      </c>
      <c r="P89" s="166">
        <v>1632</v>
      </c>
      <c r="Q89" s="167">
        <f t="shared" si="60"/>
        <v>-0.36250000000000004</v>
      </c>
      <c r="R89" s="167">
        <f t="shared" si="58"/>
        <v>9.6879034771381507E-4</v>
      </c>
      <c r="S89" s="166">
        <v>2253</v>
      </c>
      <c r="T89" s="166">
        <v>1415</v>
      </c>
      <c r="U89" s="166">
        <v>2449</v>
      </c>
      <c r="V89" s="166">
        <v>2913</v>
      </c>
      <c r="W89" s="166">
        <v>2058</v>
      </c>
      <c r="X89" s="167">
        <f t="shared" si="61"/>
        <v>-0.2935118434603502</v>
      </c>
      <c r="Y89" s="167">
        <f t="shared" si="62"/>
        <v>1.0003125369102202E-3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2988</v>
      </c>
      <c r="E90" s="171">
        <f t="shared" si="64"/>
        <v>11921</v>
      </c>
      <c r="F90" s="171">
        <f t="shared" si="64"/>
        <v>10822</v>
      </c>
      <c r="G90" s="171">
        <f t="shared" si="64"/>
        <v>13316</v>
      </c>
      <c r="H90" s="171">
        <f t="shared" si="64"/>
        <v>14517</v>
      </c>
      <c r="I90" s="172">
        <f t="shared" si="59"/>
        <v>9.0192249924902379E-2</v>
      </c>
      <c r="J90" s="172">
        <f t="shared" si="56"/>
        <v>3.8942330906535184E-2</v>
      </c>
      <c r="K90" s="171">
        <f t="shared" ref="K90:P90" si="65">K82-SUM(K83:K89)</f>
        <v>14338</v>
      </c>
      <c r="L90" s="171">
        <f t="shared" si="65"/>
        <v>7445</v>
      </c>
      <c r="M90" s="171">
        <f t="shared" si="65"/>
        <v>30060</v>
      </c>
      <c r="N90" s="171">
        <f t="shared" si="65"/>
        <v>41781</v>
      </c>
      <c r="O90" s="171">
        <f t="shared" si="65"/>
        <v>51632</v>
      </c>
      <c r="P90" s="171">
        <f t="shared" si="65"/>
        <v>52633</v>
      </c>
      <c r="Q90" s="172">
        <f t="shared" si="60"/>
        <v>1.9387201735358017E-2</v>
      </c>
      <c r="R90" s="172">
        <f t="shared" si="58"/>
        <v>3.1244082335307125E-2</v>
      </c>
      <c r="S90" s="171">
        <f>S82-SUM(S83:S89)</f>
        <v>20947</v>
      </c>
      <c r="T90" s="171">
        <f>T82-SUM(T83:T89)</f>
        <v>41981</v>
      </c>
      <c r="U90" s="171">
        <f>U82-SUM(U83:U89)</f>
        <v>52603</v>
      </c>
      <c r="V90" s="171">
        <f>V82-SUM(V83:V89)</f>
        <v>64948</v>
      </c>
      <c r="W90" s="171">
        <f>W82-SUM(W83:W89)</f>
        <v>67150</v>
      </c>
      <c r="X90" s="172">
        <f t="shared" si="61"/>
        <v>3.3904046313974145E-2</v>
      </c>
      <c r="Y90" s="172">
        <f t="shared" si="62"/>
        <v>3.2638963485676041E-2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1382</v>
      </c>
      <c r="F92" s="178">
        <f t="shared" si="66"/>
        <v>4009</v>
      </c>
      <c r="G92" s="178">
        <f t="shared" si="66"/>
        <v>3918</v>
      </c>
      <c r="H92" s="178">
        <f t="shared" si="66"/>
        <v>4494</v>
      </c>
      <c r="I92" s="179">
        <f>IFERROR(H92/G92-1,"-")</f>
        <v>0.14701378254211339</v>
      </c>
      <c r="J92" s="179">
        <f t="shared" ref="J92:J104" si="67">H92/H$8</f>
        <v>1.2055303099398576E-2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10845</v>
      </c>
      <c r="N92" s="178">
        <f t="shared" si="68"/>
        <v>26674</v>
      </c>
      <c r="O92" s="178">
        <f t="shared" si="68"/>
        <v>25280</v>
      </c>
      <c r="P92" s="178">
        <f t="shared" si="68"/>
        <v>23778</v>
      </c>
      <c r="Q92" s="179">
        <f>IFERROR(P92/O92-1,"-")</f>
        <v>-5.9414556962025356E-2</v>
      </c>
      <c r="R92" s="179">
        <f t="shared" ref="R92:R104" si="69">P92/P$8</f>
        <v>1.4115132897021505E-2</v>
      </c>
      <c r="S92" s="178">
        <f>S93+S96</f>
        <v>12754</v>
      </c>
      <c r="T92" s="178">
        <f>T93+T96</f>
        <v>24671</v>
      </c>
      <c r="U92" s="178">
        <f>U93+U96</f>
        <v>30683</v>
      </c>
      <c r="V92" s="178">
        <f>V93+V96</f>
        <v>29198</v>
      </c>
      <c r="W92" s="178">
        <f>W93+W96</f>
        <v>28272</v>
      </c>
      <c r="X92" s="179">
        <f>IFERROR(W92/V92-1,"-")</f>
        <v>-3.1714500993218708E-2</v>
      </c>
      <c r="Y92" s="179">
        <f>W92/W$8</f>
        <v>1.3741902839419702E-2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1140</v>
      </c>
      <c r="F93" s="162">
        <v>2733</v>
      </c>
      <c r="G93" s="162">
        <v>2789</v>
      </c>
      <c r="H93" s="162">
        <v>3156</v>
      </c>
      <c r="I93" s="163">
        <f>IFERROR(H93/G93-1,"-")</f>
        <v>0.13158838293295094</v>
      </c>
      <c r="J93" s="163">
        <f t="shared" si="67"/>
        <v>8.46607400571916E-3</v>
      </c>
      <c r="K93" s="162">
        <v>4723</v>
      </c>
      <c r="L93" s="162">
        <v>0</v>
      </c>
      <c r="M93" s="162">
        <v>7540</v>
      </c>
      <c r="N93" s="162">
        <v>17187</v>
      </c>
      <c r="O93" s="162">
        <v>14107</v>
      </c>
      <c r="P93" s="162">
        <v>13488</v>
      </c>
      <c r="Q93" s="163">
        <f>IFERROR(P93/O93-1,"-")</f>
        <v>-4.3878925356206189E-2</v>
      </c>
      <c r="R93" s="163">
        <f t="shared" si="69"/>
        <v>8.0067672855171183E-3</v>
      </c>
      <c r="S93" s="162">
        <v>7454</v>
      </c>
      <c r="T93" s="162">
        <v>15383</v>
      </c>
      <c r="U93" s="162">
        <v>19920</v>
      </c>
      <c r="V93" s="162">
        <v>16896</v>
      </c>
      <c r="W93" s="162">
        <v>16644</v>
      </c>
      <c r="X93" s="163">
        <f>IFERROR(W93/V93-1,"-")</f>
        <v>-1.4914772727272707E-2</v>
      </c>
      <c r="Y93" s="163">
        <f>W93/W$8</f>
        <v>8.0899911877228888E-3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865</v>
      </c>
      <c r="F94" s="166">
        <v>1913</v>
      </c>
      <c r="G94" s="166">
        <v>1926</v>
      </c>
      <c r="H94" s="166">
        <v>2281</v>
      </c>
      <c r="I94" s="167">
        <f>IFERROR(H94/G94-1,"-")</f>
        <v>0.18431983385254402</v>
      </c>
      <c r="J94" s="167">
        <f t="shared" si="67"/>
        <v>6.118857670166478E-3</v>
      </c>
      <c r="K94" s="166">
        <v>2176</v>
      </c>
      <c r="L94" s="166">
        <v>0</v>
      </c>
      <c r="M94" s="166">
        <v>3401</v>
      </c>
      <c r="N94" s="166">
        <v>4042</v>
      </c>
      <c r="O94" s="166">
        <v>2738</v>
      </c>
      <c r="P94" s="166">
        <v>3113</v>
      </c>
      <c r="Q94" s="167">
        <f>IFERROR(P94/O94-1,"-")</f>
        <v>0.13696128560993426</v>
      </c>
      <c r="R94" s="167">
        <f t="shared" si="69"/>
        <v>1.8479438434026386E-3</v>
      </c>
      <c r="S94" s="166">
        <v>4239</v>
      </c>
      <c r="T94" s="166">
        <v>7500</v>
      </c>
      <c r="U94" s="166">
        <v>5955</v>
      </c>
      <c r="V94" s="166">
        <v>4664</v>
      </c>
      <c r="W94" s="166">
        <v>5394</v>
      </c>
      <c r="X94" s="167">
        <f>IFERROR(W94/V94-1,"-")</f>
        <v>0.15651801029159529</v>
      </c>
      <c r="Y94" s="167">
        <f>W94/W$8</f>
        <v>2.6218104101524433E-3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275</v>
      </c>
      <c r="F95" s="166">
        <v>820</v>
      </c>
      <c r="G95" s="166">
        <v>863</v>
      </c>
      <c r="H95" s="166">
        <v>875</v>
      </c>
      <c r="I95" s="167">
        <f>IFERROR(H95/G95-1,"-")</f>
        <v>1.3904982618771822E-2</v>
      </c>
      <c r="J95" s="167">
        <f t="shared" si="67"/>
        <v>2.3472163355526821E-3</v>
      </c>
      <c r="K95" s="166">
        <v>2547</v>
      </c>
      <c r="L95" s="166">
        <v>0</v>
      </c>
      <c r="M95" s="166">
        <v>4139</v>
      </c>
      <c r="N95" s="166">
        <v>13145</v>
      </c>
      <c r="O95" s="166">
        <v>11369</v>
      </c>
      <c r="P95" s="166">
        <v>10375</v>
      </c>
      <c r="Q95" s="167">
        <f>IFERROR(P95/O95-1,"-")</f>
        <v>-8.7430732694168345E-2</v>
      </c>
      <c r="R95" s="167">
        <f t="shared" si="69"/>
        <v>6.1588234421144803E-3</v>
      </c>
      <c r="S95" s="166">
        <v>3215</v>
      </c>
      <c r="T95" s="166">
        <v>7883</v>
      </c>
      <c r="U95" s="166">
        <v>13965</v>
      </c>
      <c r="V95" s="166">
        <v>12232</v>
      </c>
      <c r="W95" s="166">
        <v>11250</v>
      </c>
      <c r="X95" s="167">
        <f>IFERROR(W95/V95-1,"-")</f>
        <v>-8.0281229561805056E-2</v>
      </c>
      <c r="Y95" s="167">
        <f>W95/W$8</f>
        <v>5.468180777570446E-3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242</v>
      </c>
      <c r="F96" s="162">
        <v>1276</v>
      </c>
      <c r="G96" s="162">
        <v>1129</v>
      </c>
      <c r="H96" s="162">
        <v>1338</v>
      </c>
      <c r="I96" s="163">
        <f>IFERROR(H96/G96-1,"-")</f>
        <v>0.18511957484499564</v>
      </c>
      <c r="J96" s="163">
        <f t="shared" si="67"/>
        <v>3.589229093679416E-3</v>
      </c>
      <c r="K96" s="162">
        <v>3970</v>
      </c>
      <c r="L96" s="162">
        <v>0</v>
      </c>
      <c r="M96" s="162">
        <v>3305</v>
      </c>
      <c r="N96" s="162">
        <v>9487</v>
      </c>
      <c r="O96" s="162">
        <v>11173</v>
      </c>
      <c r="P96" s="162">
        <v>10290</v>
      </c>
      <c r="Q96" s="163">
        <f>IFERROR(P96/O96-1,"-")</f>
        <v>-7.9029803991765846E-2</v>
      </c>
      <c r="R96" s="163">
        <f t="shared" si="69"/>
        <v>6.1083656115043855E-3</v>
      </c>
      <c r="S96" s="162">
        <v>5300</v>
      </c>
      <c r="T96" s="162">
        <v>9288</v>
      </c>
      <c r="U96" s="162">
        <v>10763</v>
      </c>
      <c r="V96" s="162">
        <v>12302</v>
      </c>
      <c r="W96" s="162">
        <v>11628</v>
      </c>
      <c r="X96" s="163">
        <f>IFERROR(W96/V96-1,"-")</f>
        <v>-5.47878393757113E-2</v>
      </c>
      <c r="Y96" s="163">
        <f>W96/W$8</f>
        <v>5.6519116516968127E-3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8</v>
      </c>
      <c r="F97" s="166">
        <v>65</v>
      </c>
      <c r="G97" s="166">
        <v>89</v>
      </c>
      <c r="H97" s="166">
        <v>76</v>
      </c>
      <c r="I97" s="167">
        <f t="shared" ref="I97:I104" si="70">IFERROR(H97/G97-1,"-")</f>
        <v>-0.1460674157303371</v>
      </c>
      <c r="J97" s="167">
        <f t="shared" si="67"/>
        <v>2.0387250457371868E-4</v>
      </c>
      <c r="K97" s="166">
        <v>915</v>
      </c>
      <c r="L97" s="166">
        <v>0</v>
      </c>
      <c r="M97" s="166">
        <v>384</v>
      </c>
      <c r="N97" s="166">
        <v>1496</v>
      </c>
      <c r="O97" s="166">
        <v>1756</v>
      </c>
      <c r="P97" s="166">
        <v>1476</v>
      </c>
      <c r="Q97" s="167">
        <f t="shared" ref="Q97:Q104" si="71">IFERROR(P97/O97-1,"-")</f>
        <v>-0.15945330296127558</v>
      </c>
      <c r="R97" s="167">
        <f t="shared" si="69"/>
        <v>8.7618538800587681E-4</v>
      </c>
      <c r="S97" s="166">
        <v>994</v>
      </c>
      <c r="T97" s="166">
        <v>1307</v>
      </c>
      <c r="U97" s="166">
        <v>1561</v>
      </c>
      <c r="V97" s="166">
        <v>1845</v>
      </c>
      <c r="W97" s="166">
        <v>1552</v>
      </c>
      <c r="X97" s="167">
        <f t="shared" ref="X97:X104" si="72">IFERROR(W97/V97-1,"-")</f>
        <v>-0.1588075880758808</v>
      </c>
      <c r="Y97" s="167">
        <f t="shared" ref="Y97:Y104" si="73">W97/W$8</f>
        <v>7.5436591704794063E-4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40</v>
      </c>
      <c r="F98" s="166">
        <v>157</v>
      </c>
      <c r="G98" s="166">
        <v>208</v>
      </c>
      <c r="H98" s="166">
        <v>185</v>
      </c>
      <c r="I98" s="167">
        <f t="shared" si="70"/>
        <v>-0.11057692307692313</v>
      </c>
      <c r="J98" s="167">
        <f t="shared" si="67"/>
        <v>4.9626859665970993E-4</v>
      </c>
      <c r="K98" s="166">
        <v>772</v>
      </c>
      <c r="L98" s="166">
        <v>0</v>
      </c>
      <c r="M98" s="166">
        <v>673</v>
      </c>
      <c r="N98" s="166">
        <v>1867</v>
      </c>
      <c r="O98" s="166">
        <v>2281</v>
      </c>
      <c r="P98" s="166">
        <v>1988</v>
      </c>
      <c r="Q98" s="167">
        <f t="shared" si="71"/>
        <v>-0.12845243314335819</v>
      </c>
      <c r="R98" s="167">
        <f t="shared" si="69"/>
        <v>1.1801196147396228E-3</v>
      </c>
      <c r="S98" s="166">
        <v>1071</v>
      </c>
      <c r="T98" s="166">
        <v>1843</v>
      </c>
      <c r="U98" s="166">
        <v>2024</v>
      </c>
      <c r="V98" s="166">
        <v>2489</v>
      </c>
      <c r="W98" s="166">
        <v>2173</v>
      </c>
      <c r="X98" s="167">
        <f t="shared" si="72"/>
        <v>-0.12695861791884289</v>
      </c>
      <c r="Y98" s="167">
        <f t="shared" si="73"/>
        <v>1.0562094959698292E-3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97</v>
      </c>
      <c r="F99" s="166">
        <v>526</v>
      </c>
      <c r="G99" s="166">
        <v>377</v>
      </c>
      <c r="H99" s="166">
        <v>452</v>
      </c>
      <c r="I99" s="167">
        <f t="shared" si="70"/>
        <v>0.19893899204244025</v>
      </c>
      <c r="J99" s="167">
        <f t="shared" si="67"/>
        <v>1.2125048956226428E-3</v>
      </c>
      <c r="K99" s="166">
        <v>622</v>
      </c>
      <c r="L99" s="166">
        <v>0</v>
      </c>
      <c r="M99" s="166">
        <v>586</v>
      </c>
      <c r="N99" s="166">
        <v>1591</v>
      </c>
      <c r="O99" s="166">
        <v>1705</v>
      </c>
      <c r="P99" s="166">
        <v>1578</v>
      </c>
      <c r="Q99" s="167">
        <f t="shared" si="71"/>
        <v>-7.4486803519061562E-2</v>
      </c>
      <c r="R99" s="167">
        <f t="shared" si="69"/>
        <v>9.3673478473799024E-4</v>
      </c>
      <c r="S99" s="166">
        <v>1161</v>
      </c>
      <c r="T99" s="166">
        <v>1779</v>
      </c>
      <c r="U99" s="166">
        <v>2117</v>
      </c>
      <c r="V99" s="166">
        <v>2082</v>
      </c>
      <c r="W99" s="166">
        <v>2030</v>
      </c>
      <c r="X99" s="167">
        <f t="shared" si="72"/>
        <v>-2.4975984630163262E-2</v>
      </c>
      <c r="Y99" s="167">
        <f t="shared" si="73"/>
        <v>9.8670284253048928E-4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9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1.153489170614461E-4</v>
      </c>
      <c r="K100" s="166">
        <v>210</v>
      </c>
      <c r="L100" s="166">
        <v>0</v>
      </c>
      <c r="M100" s="166">
        <v>261</v>
      </c>
      <c r="N100" s="166">
        <v>514</v>
      </c>
      <c r="O100" s="166">
        <v>543</v>
      </c>
      <c r="P100" s="166">
        <v>533</v>
      </c>
      <c r="Q100" s="167">
        <f t="shared" si="71"/>
        <v>-1.8416206261510082E-2</v>
      </c>
      <c r="R100" s="167">
        <f t="shared" si="69"/>
        <v>3.1640027900212218E-4</v>
      </c>
      <c r="S100" s="166">
        <v>265</v>
      </c>
      <c r="T100" s="166">
        <v>672</v>
      </c>
      <c r="U100" s="166">
        <v>531</v>
      </c>
      <c r="V100" s="166">
        <v>598</v>
      </c>
      <c r="W100" s="166">
        <v>576</v>
      </c>
      <c r="X100" s="167">
        <f t="shared" si="72"/>
        <v>-3.6789297658862852E-2</v>
      </c>
      <c r="Y100" s="167">
        <f t="shared" si="73"/>
        <v>2.7997085581160685E-4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1.099838511516114E-4</v>
      </c>
      <c r="K101" s="166">
        <v>102</v>
      </c>
      <c r="L101" s="166">
        <v>0</v>
      </c>
      <c r="M101" s="166">
        <v>123</v>
      </c>
      <c r="N101" s="166">
        <v>234</v>
      </c>
      <c r="O101" s="166">
        <v>485</v>
      </c>
      <c r="P101" s="166">
        <v>443</v>
      </c>
      <c r="Q101" s="167">
        <f t="shared" si="71"/>
        <v>-8.6597938144329922E-2</v>
      </c>
      <c r="R101" s="167">
        <f t="shared" si="69"/>
        <v>2.6297434070908092E-4</v>
      </c>
      <c r="S101" s="166">
        <v>132</v>
      </c>
      <c r="T101" s="166">
        <v>373</v>
      </c>
      <c r="U101" s="166">
        <v>293</v>
      </c>
      <c r="V101" s="166">
        <v>514</v>
      </c>
      <c r="W101" s="166">
        <v>484</v>
      </c>
      <c r="X101" s="167">
        <f t="shared" si="72"/>
        <v>-5.8365758754863828E-2</v>
      </c>
      <c r="Y101" s="167">
        <f t="shared" si="73"/>
        <v>2.3525328856391963E-4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3.2190395459008214E-5</v>
      </c>
      <c r="K102" s="166">
        <v>90</v>
      </c>
      <c r="L102" s="166">
        <v>0</v>
      </c>
      <c r="M102" s="166">
        <v>23</v>
      </c>
      <c r="N102" s="166">
        <v>81</v>
      </c>
      <c r="O102" s="166">
        <v>137</v>
      </c>
      <c r="P102" s="166">
        <v>116</v>
      </c>
      <c r="Q102" s="167">
        <f t="shared" si="71"/>
        <v>-0.15328467153284675</v>
      </c>
      <c r="R102" s="167">
        <f t="shared" si="69"/>
        <v>6.8860098244364305E-5</v>
      </c>
      <c r="S102" s="166">
        <v>112</v>
      </c>
      <c r="T102" s="166">
        <v>182</v>
      </c>
      <c r="U102" s="166">
        <v>87</v>
      </c>
      <c r="V102" s="166">
        <v>151</v>
      </c>
      <c r="W102" s="166">
        <v>128</v>
      </c>
      <c r="X102" s="167">
        <f t="shared" si="72"/>
        <v>-0.15231788079470199</v>
      </c>
      <c r="Y102" s="167">
        <f t="shared" si="73"/>
        <v>6.2215745735912624E-5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2.1460263639338809E-5</v>
      </c>
      <c r="K103" s="166">
        <v>61</v>
      </c>
      <c r="L103" s="166">
        <v>0</v>
      </c>
      <c r="M103" s="166">
        <v>30</v>
      </c>
      <c r="N103" s="166">
        <v>155</v>
      </c>
      <c r="O103" s="166">
        <v>254</v>
      </c>
      <c r="P103" s="166">
        <v>135</v>
      </c>
      <c r="Q103" s="167">
        <f t="shared" si="71"/>
        <v>-0.46850393700787396</v>
      </c>
      <c r="R103" s="167">
        <f t="shared" si="69"/>
        <v>8.0138907439561912E-5</v>
      </c>
      <c r="S103" s="166">
        <v>61</v>
      </c>
      <c r="T103" s="166">
        <v>99</v>
      </c>
      <c r="U103" s="166">
        <v>155</v>
      </c>
      <c r="V103" s="166">
        <v>265</v>
      </c>
      <c r="W103" s="166">
        <v>143</v>
      </c>
      <c r="X103" s="167">
        <f t="shared" si="72"/>
        <v>-0.46037735849056605</v>
      </c>
      <c r="Y103" s="167">
        <f t="shared" si="73"/>
        <v>6.9506653439339891E-5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88</v>
      </c>
      <c r="F104" s="171">
        <f t="shared" si="75"/>
        <v>446</v>
      </c>
      <c r="G104" s="171">
        <f t="shared" si="75"/>
        <v>346</v>
      </c>
      <c r="H104" s="171">
        <f t="shared" si="75"/>
        <v>521</v>
      </c>
      <c r="I104" s="172">
        <f t="shared" si="70"/>
        <v>0.5057803468208093</v>
      </c>
      <c r="J104" s="172">
        <f t="shared" si="67"/>
        <v>1.39759966951194E-3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1225</v>
      </c>
      <c r="N104" s="171">
        <f t="shared" si="76"/>
        <v>3549</v>
      </c>
      <c r="O104" s="171">
        <f t="shared" si="76"/>
        <v>4012</v>
      </c>
      <c r="P104" s="171">
        <f t="shared" si="76"/>
        <v>4021</v>
      </c>
      <c r="Q104" s="172">
        <f t="shared" si="71"/>
        <v>2.243270189431712E-3</v>
      </c>
      <c r="R104" s="172">
        <f t="shared" si="69"/>
        <v>2.3869521986257664E-3</v>
      </c>
      <c r="S104" s="171">
        <f>S96-SUM(S97:S103)</f>
        <v>1504</v>
      </c>
      <c r="T104" s="171">
        <f>T96-SUM(T97:T103)</f>
        <v>3033</v>
      </c>
      <c r="U104" s="171">
        <f>U96-SUM(U97:U103)</f>
        <v>3995</v>
      </c>
      <c r="V104" s="171">
        <f>V96-SUM(V97:V103)</f>
        <v>4358</v>
      </c>
      <c r="W104" s="171">
        <f>W96-SUM(W97:W103)</f>
        <v>4542</v>
      </c>
      <c r="X104" s="172">
        <f t="shared" si="72"/>
        <v>4.222120238641569E-2</v>
      </c>
      <c r="Y104" s="172">
        <f t="shared" si="73"/>
        <v>2.2076868525977749E-3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79606</v>
      </c>
      <c r="U106" s="178">
        <f>U107+U110</f>
        <v>111862</v>
      </c>
      <c r="V106" s="178">
        <f>V107+V110</f>
        <v>103725</v>
      </c>
      <c r="W106" s="178">
        <f>W107+W110</f>
        <v>112596</v>
      </c>
      <c r="X106" s="179">
        <f>IFERROR(W106/V106-1,"-")</f>
        <v>8.5524222704266073E-2</v>
      </c>
      <c r="Y106" s="179">
        <f>W106/W$8</f>
        <v>5.4728469585006392E-2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16402</v>
      </c>
      <c r="U107" s="162">
        <v>21854</v>
      </c>
      <c r="V107" s="162">
        <v>20614</v>
      </c>
      <c r="W107" s="162">
        <v>22311</v>
      </c>
      <c r="X107" s="163">
        <f>IFERROR(W107/V107-1,"-")</f>
        <v>8.2322693315222573E-2</v>
      </c>
      <c r="Y107" s="163">
        <f>W107/W$8</f>
        <v>1.0844496118077708E-2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8088</v>
      </c>
      <c r="V108" s="166">
        <v>5528</v>
      </c>
      <c r="W108" s="166">
        <v>6995</v>
      </c>
      <c r="X108" s="167">
        <f>IFERROR(W108/V108-1,"-")</f>
        <v>0.26537626628075262</v>
      </c>
      <c r="Y108" s="167">
        <f>W108/W$8</f>
        <v>3.3999932923649127E-3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10814</v>
      </c>
      <c r="U109" s="166">
        <v>13766</v>
      </c>
      <c r="V109" s="166">
        <v>15086</v>
      </c>
      <c r="W109" s="166">
        <v>15316</v>
      </c>
      <c r="X109" s="167">
        <f>IFERROR(W109/V109-1,"-")</f>
        <v>1.5245923372663395E-2</v>
      </c>
      <c r="Y109" s="167">
        <f>W109/W$8</f>
        <v>7.4445028257127954E-3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63204</v>
      </c>
      <c r="U110" s="162">
        <v>90008</v>
      </c>
      <c r="V110" s="162">
        <v>83111</v>
      </c>
      <c r="W110" s="162">
        <v>90285</v>
      </c>
      <c r="X110" s="163">
        <f>IFERROR(W110/V110-1,"-")</f>
        <v>8.6318297216974926E-2</v>
      </c>
      <c r="Y110" s="163">
        <f>W110/W$8</f>
        <v>4.3883973466928683E-2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36083</v>
      </c>
      <c r="U111" s="166">
        <v>58680</v>
      </c>
      <c r="V111" s="166">
        <v>50875</v>
      </c>
      <c r="W111" s="166">
        <v>53064</v>
      </c>
      <c r="X111" s="167">
        <f t="shared" ref="X111:X118" si="83">IFERROR(W111/V111-1,"-")</f>
        <v>4.3027027027026987E-2</v>
      </c>
      <c r="Y111" s="167">
        <f t="shared" ref="Y111:Y118" si="84">W111/W$8</f>
        <v>2.5792315091644279E-2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3239</v>
      </c>
      <c r="U112" s="166">
        <v>4324</v>
      </c>
      <c r="V112" s="166">
        <v>3803</v>
      </c>
      <c r="W112" s="166">
        <v>4507</v>
      </c>
      <c r="X112" s="167">
        <f t="shared" si="83"/>
        <v>0.18511701288456472</v>
      </c>
      <c r="Y112" s="167">
        <f t="shared" si="84"/>
        <v>2.1906747346231111E-3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4047</v>
      </c>
      <c r="U113" s="166">
        <v>7774</v>
      </c>
      <c r="V113" s="166">
        <v>5668</v>
      </c>
      <c r="W113" s="166">
        <v>7265</v>
      </c>
      <c r="X113" s="167">
        <f t="shared" si="83"/>
        <v>0.28175723359209592</v>
      </c>
      <c r="Y113" s="167">
        <f t="shared" si="84"/>
        <v>3.5312296310266037E-3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3460</v>
      </c>
      <c r="U114" s="166">
        <v>2844</v>
      </c>
      <c r="V114" s="166">
        <v>3264</v>
      </c>
      <c r="W114" s="166">
        <v>3266</v>
      </c>
      <c r="X114" s="167">
        <f t="shared" si="83"/>
        <v>6.1274509803932453E-4</v>
      </c>
      <c r="Y114" s="167">
        <f t="shared" si="84"/>
        <v>1.5874736372928956E-3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2207</v>
      </c>
      <c r="U115" s="166">
        <v>2103</v>
      </c>
      <c r="V115" s="166">
        <v>2457</v>
      </c>
      <c r="W115" s="166">
        <v>2247</v>
      </c>
      <c r="X115" s="167">
        <f t="shared" si="83"/>
        <v>-8.54700854700855E-2</v>
      </c>
      <c r="Y115" s="167">
        <f t="shared" si="84"/>
        <v>1.0921779739734038E-3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419</v>
      </c>
      <c r="U116" s="166">
        <v>590</v>
      </c>
      <c r="V116" s="166">
        <v>813</v>
      </c>
      <c r="W116" s="166">
        <v>783</v>
      </c>
      <c r="X116" s="167">
        <f t="shared" si="83"/>
        <v>-3.6900369003690092E-2</v>
      </c>
      <c r="Y116" s="167">
        <f t="shared" si="84"/>
        <v>3.8058538211890305E-4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623</v>
      </c>
      <c r="U117" s="166">
        <v>373</v>
      </c>
      <c r="V117" s="166">
        <v>1010</v>
      </c>
      <c r="W117" s="166">
        <v>661</v>
      </c>
      <c r="X117" s="167">
        <f t="shared" si="83"/>
        <v>-0.34554455445544552</v>
      </c>
      <c r="Y117" s="167">
        <f t="shared" si="84"/>
        <v>3.212859994643613E-4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13126</v>
      </c>
      <c r="U118" s="171">
        <f>U110-SUM(U111:U117)</f>
        <v>13320</v>
      </c>
      <c r="V118" s="171">
        <f>V110-SUM(V111:V117)</f>
        <v>15221</v>
      </c>
      <c r="W118" s="171">
        <f>W110-SUM(W111:W117)</f>
        <v>18492</v>
      </c>
      <c r="X118" s="172">
        <f t="shared" si="83"/>
        <v>0.21490046646081074</v>
      </c>
      <c r="Y118" s="172">
        <f t="shared" si="84"/>
        <v>8.9882310167851281E-3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23936</v>
      </c>
      <c r="E120" s="178">
        <f t="shared" si="88"/>
        <v>40296</v>
      </c>
      <c r="F120" s="178">
        <f t="shared" si="88"/>
        <v>51003</v>
      </c>
      <c r="G120" s="178">
        <f t="shared" si="88"/>
        <v>52931</v>
      </c>
      <c r="H120" s="178">
        <f t="shared" si="88"/>
        <v>49109</v>
      </c>
      <c r="I120" s="179">
        <f>IFERROR(H120/G120-1,"-")</f>
        <v>-7.2207213164308226E-2</v>
      </c>
      <c r="J120" s="179">
        <f t="shared" ref="J120:J132" si="89">H120/H$8</f>
        <v>0.1317365108830362</v>
      </c>
      <c r="K120" s="178">
        <f t="shared" ref="K120:P120" si="90">K121+K124</f>
        <v>26292</v>
      </c>
      <c r="L120" s="178">
        <f t="shared" si="90"/>
        <v>34867</v>
      </c>
      <c r="M120" s="178">
        <f t="shared" si="90"/>
        <v>64125</v>
      </c>
      <c r="N120" s="178">
        <f t="shared" si="90"/>
        <v>75573</v>
      </c>
      <c r="O120" s="178">
        <f t="shared" si="90"/>
        <v>72479</v>
      </c>
      <c r="P120" s="178">
        <f t="shared" si="90"/>
        <v>91652</v>
      </c>
      <c r="Q120" s="179">
        <f>IFERROR(P120/O120-1,"-")</f>
        <v>0.26453179541660332</v>
      </c>
      <c r="R120" s="179">
        <f t="shared" ref="R120:R132" si="91">P120/P$8</f>
        <v>5.4406601071486871E-2</v>
      </c>
      <c r="S120" s="178">
        <f>S121+S124</f>
        <v>52853</v>
      </c>
      <c r="T120" s="178">
        <f>T121+T124</f>
        <v>104421</v>
      </c>
      <c r="U120" s="178">
        <f>U121+U124</f>
        <v>126576</v>
      </c>
      <c r="V120" s="178">
        <f>V121+V124</f>
        <v>125410</v>
      </c>
      <c r="W120" s="178">
        <f>W121+W124</f>
        <v>140761</v>
      </c>
      <c r="X120" s="179">
        <f>IFERROR(W120/V120-1,"-")</f>
        <v>0.12240650665816122</v>
      </c>
      <c r="Y120" s="179">
        <f>W120/W$8</f>
        <v>6.8418363949474981E-2</v>
      </c>
    </row>
    <row r="121" spans="1:25" x14ac:dyDescent="0.25">
      <c r="A121" s="57"/>
      <c r="B121" s="161" t="s">
        <v>99</v>
      </c>
      <c r="C121" s="162">
        <v>12262</v>
      </c>
      <c r="D121" s="162">
        <v>12367</v>
      </c>
      <c r="E121" s="162">
        <v>23012</v>
      </c>
      <c r="F121" s="162">
        <v>31876</v>
      </c>
      <c r="G121" s="162">
        <v>35095</v>
      </c>
      <c r="H121" s="162">
        <v>30335</v>
      </c>
      <c r="I121" s="163">
        <f>IFERROR(H121/G121-1,"-")</f>
        <v>-0.13563185638979913</v>
      </c>
      <c r="J121" s="163">
        <f t="shared" si="89"/>
        <v>8.1374637187417845E-2</v>
      </c>
      <c r="K121" s="162">
        <v>14678</v>
      </c>
      <c r="L121" s="162">
        <v>26287</v>
      </c>
      <c r="M121" s="162">
        <v>39964</v>
      </c>
      <c r="N121" s="162">
        <v>44589</v>
      </c>
      <c r="O121" s="162">
        <v>40842</v>
      </c>
      <c r="P121" s="162">
        <v>57390</v>
      </c>
      <c r="Q121" s="163">
        <f>IFERROR(P121/O121-1,"-")</f>
        <v>0.40517114734831794</v>
      </c>
      <c r="R121" s="163">
        <f t="shared" si="91"/>
        <v>3.4067939984862648E-2</v>
      </c>
      <c r="S121" s="162">
        <v>26940</v>
      </c>
      <c r="T121" s="162">
        <v>62976</v>
      </c>
      <c r="U121" s="162">
        <v>76465</v>
      </c>
      <c r="V121" s="162">
        <v>75937</v>
      </c>
      <c r="W121" s="162">
        <v>87725</v>
      </c>
      <c r="X121" s="163">
        <f>IFERROR(W121/V121-1,"-")</f>
        <v>0.1552339439272028</v>
      </c>
      <c r="Y121" s="163">
        <f>W121/W$8</f>
        <v>4.2639658552210434E-2</v>
      </c>
    </row>
    <row r="122" spans="1:25" x14ac:dyDescent="0.25">
      <c r="A122" s="57"/>
      <c r="B122" s="165" t="s">
        <v>105</v>
      </c>
      <c r="C122" s="166">
        <v>6450</v>
      </c>
      <c r="D122" s="166">
        <v>6328</v>
      </c>
      <c r="E122" s="166">
        <v>12657</v>
      </c>
      <c r="F122" s="166">
        <v>14419</v>
      </c>
      <c r="G122" s="166">
        <v>19491</v>
      </c>
      <c r="H122" s="166">
        <v>17619</v>
      </c>
      <c r="I122" s="167">
        <f>IFERROR(H122/G122-1,"-")</f>
        <v>-9.6044328151454472E-2</v>
      </c>
      <c r="J122" s="167">
        <f t="shared" si="89"/>
        <v>4.7263548132688807E-2</v>
      </c>
      <c r="K122" s="166">
        <v>7265</v>
      </c>
      <c r="L122" s="166">
        <v>14533</v>
      </c>
      <c r="M122" s="166">
        <v>18857</v>
      </c>
      <c r="N122" s="166">
        <v>21142</v>
      </c>
      <c r="O122" s="166">
        <v>14618</v>
      </c>
      <c r="P122" s="166">
        <v>26425</v>
      </c>
      <c r="Q122" s="167">
        <f>IFERROR(P122/O122-1,"-")</f>
        <v>0.80770283212477767</v>
      </c>
      <c r="R122" s="167">
        <f t="shared" si="91"/>
        <v>1.5686449104373508E-2</v>
      </c>
      <c r="S122" s="166">
        <v>13715</v>
      </c>
      <c r="T122" s="166">
        <v>31514</v>
      </c>
      <c r="U122" s="166">
        <v>35561</v>
      </c>
      <c r="V122" s="166">
        <v>34109</v>
      </c>
      <c r="W122" s="166">
        <v>44044</v>
      </c>
      <c r="X122" s="167">
        <f>IFERROR(W122/V122-1,"-")</f>
        <v>0.29127209827318312</v>
      </c>
      <c r="Y122" s="167">
        <f>W122/W$8</f>
        <v>2.1408049259316688E-2</v>
      </c>
    </row>
    <row r="123" spans="1:25" x14ac:dyDescent="0.25">
      <c r="A123" s="57"/>
      <c r="B123" s="165" t="s">
        <v>102</v>
      </c>
      <c r="C123" s="166">
        <v>5812</v>
      </c>
      <c r="D123" s="166">
        <v>6039</v>
      </c>
      <c r="E123" s="166">
        <v>10355</v>
      </c>
      <c r="F123" s="166">
        <v>17457</v>
      </c>
      <c r="G123" s="166">
        <v>15604</v>
      </c>
      <c r="H123" s="166">
        <v>12716</v>
      </c>
      <c r="I123" s="167">
        <f>IFERROR(H123/G123-1,"-")</f>
        <v>-0.18508074852601897</v>
      </c>
      <c r="J123" s="167">
        <f t="shared" si="89"/>
        <v>3.4111089054729038E-2</v>
      </c>
      <c r="K123" s="166">
        <v>7413</v>
      </c>
      <c r="L123" s="166">
        <v>11754</v>
      </c>
      <c r="M123" s="166">
        <v>21107</v>
      </c>
      <c r="N123" s="166">
        <v>23447</v>
      </c>
      <c r="O123" s="166">
        <v>26224</v>
      </c>
      <c r="P123" s="166">
        <v>30965</v>
      </c>
      <c r="Q123" s="167">
        <f>IFERROR(P123/O123-1,"-")</f>
        <v>0.18078859060402674</v>
      </c>
      <c r="R123" s="167">
        <f t="shared" si="91"/>
        <v>1.8381490880489144E-2</v>
      </c>
      <c r="S123" s="166">
        <v>13225</v>
      </c>
      <c r="T123" s="166">
        <v>31462</v>
      </c>
      <c r="U123" s="166">
        <v>40904</v>
      </c>
      <c r="V123" s="166">
        <v>41828</v>
      </c>
      <c r="W123" s="166">
        <v>43681</v>
      </c>
      <c r="X123" s="167">
        <f>IFERROR(W123/V123-1,"-")</f>
        <v>4.4300468585636521E-2</v>
      </c>
      <c r="Y123" s="167">
        <f>W123/W$8</f>
        <v>2.1231609292893746E-2</v>
      </c>
    </row>
    <row r="124" spans="1:25" x14ac:dyDescent="0.25">
      <c r="A124" s="57"/>
      <c r="B124" s="161" t="s">
        <v>109</v>
      </c>
      <c r="C124" s="162">
        <v>14299</v>
      </c>
      <c r="D124" s="162">
        <v>11569</v>
      </c>
      <c r="E124" s="162">
        <v>17284</v>
      </c>
      <c r="F124" s="162">
        <v>19127</v>
      </c>
      <c r="G124" s="162">
        <v>17836</v>
      </c>
      <c r="H124" s="162">
        <v>18774</v>
      </c>
      <c r="I124" s="163">
        <f>IFERROR(H124/G124-1,"-")</f>
        <v>5.2590266875981229E-2</v>
      </c>
      <c r="J124" s="163">
        <f t="shared" si="89"/>
        <v>5.0361873695618349E-2</v>
      </c>
      <c r="K124" s="162">
        <v>11614</v>
      </c>
      <c r="L124" s="162">
        <v>8580</v>
      </c>
      <c r="M124" s="162">
        <v>24161</v>
      </c>
      <c r="N124" s="162">
        <v>30984</v>
      </c>
      <c r="O124" s="162">
        <v>31637</v>
      </c>
      <c r="P124" s="162">
        <v>34262</v>
      </c>
      <c r="Q124" s="163">
        <f>IFERROR(P124/O124-1,"-")</f>
        <v>8.2972468944590094E-2</v>
      </c>
      <c r="R124" s="163">
        <f t="shared" si="91"/>
        <v>2.0338661086624223E-2</v>
      </c>
      <c r="S124" s="162">
        <v>25913</v>
      </c>
      <c r="T124" s="162">
        <v>41445</v>
      </c>
      <c r="U124" s="162">
        <v>50111</v>
      </c>
      <c r="V124" s="162">
        <v>49473</v>
      </c>
      <c r="W124" s="162">
        <v>53036</v>
      </c>
      <c r="X124" s="163">
        <f>IFERROR(W124/V124-1,"-")</f>
        <v>7.20190811149517E-2</v>
      </c>
      <c r="Y124" s="163">
        <f>W124/W$8</f>
        <v>2.577870539726455E-2</v>
      </c>
    </row>
    <row r="125" spans="1:25" s="57" customFormat="1" x14ac:dyDescent="0.25">
      <c r="B125" s="165" t="s">
        <v>112</v>
      </c>
      <c r="C125" s="166">
        <v>1009</v>
      </c>
      <c r="D125" s="166">
        <v>123</v>
      </c>
      <c r="E125" s="166">
        <v>936</v>
      </c>
      <c r="F125" s="166">
        <v>1628</v>
      </c>
      <c r="G125" s="166">
        <v>1392</v>
      </c>
      <c r="H125" s="166">
        <v>1407</v>
      </c>
      <c r="I125" s="167">
        <f t="shared" ref="I125:I132" si="92">IFERROR(H125/G125-1,"-")</f>
        <v>1.0775862068965525E-2</v>
      </c>
      <c r="J125" s="167">
        <f t="shared" si="89"/>
        <v>3.7743238675687131E-3</v>
      </c>
      <c r="K125" s="166">
        <v>1801</v>
      </c>
      <c r="L125" s="166">
        <v>492</v>
      </c>
      <c r="M125" s="166">
        <v>3130</v>
      </c>
      <c r="N125" s="166">
        <v>4405</v>
      </c>
      <c r="O125" s="166">
        <v>4646</v>
      </c>
      <c r="P125" s="166">
        <v>4102</v>
      </c>
      <c r="Q125" s="167">
        <f t="shared" ref="Q125:Q132" si="93">IFERROR(P125/O125-1,"-")</f>
        <v>-0.11708996986655185</v>
      </c>
      <c r="R125" s="167">
        <f t="shared" si="91"/>
        <v>2.4350355430895034E-3</v>
      </c>
      <c r="S125" s="166">
        <v>2810</v>
      </c>
      <c r="T125" s="166">
        <v>4066</v>
      </c>
      <c r="U125" s="166">
        <v>6033</v>
      </c>
      <c r="V125" s="166">
        <v>6038</v>
      </c>
      <c r="W125" s="166">
        <v>5509</v>
      </c>
      <c r="X125" s="167">
        <f t="shared" ref="X125:X132" si="94">IFERROR(W125/V125-1,"-")</f>
        <v>-8.761179198410074E-2</v>
      </c>
      <c r="Y125" s="167">
        <f t="shared" ref="Y125:Y132" si="95">W125/W$8</f>
        <v>2.6777073692120521E-3</v>
      </c>
    </row>
    <row r="126" spans="1:25" s="57" customFormat="1" x14ac:dyDescent="0.25">
      <c r="B126" s="165" t="s">
        <v>115</v>
      </c>
      <c r="C126" s="166">
        <v>1174</v>
      </c>
      <c r="D126" s="166">
        <v>1035</v>
      </c>
      <c r="E126" s="166">
        <v>1469</v>
      </c>
      <c r="F126" s="166">
        <v>2796</v>
      </c>
      <c r="G126" s="166">
        <v>2703</v>
      </c>
      <c r="H126" s="166">
        <v>2707</v>
      </c>
      <c r="I126" s="167">
        <f t="shared" si="92"/>
        <v>1.4798372179061214E-3</v>
      </c>
      <c r="J126" s="167">
        <f t="shared" si="89"/>
        <v>7.2616167089612693E-3</v>
      </c>
      <c r="K126" s="166">
        <v>1720</v>
      </c>
      <c r="L126" s="166">
        <v>1088</v>
      </c>
      <c r="M126" s="166">
        <v>3182</v>
      </c>
      <c r="N126" s="166">
        <v>4808</v>
      </c>
      <c r="O126" s="166">
        <v>4464</v>
      </c>
      <c r="P126" s="166">
        <v>5311</v>
      </c>
      <c r="Q126" s="167">
        <f t="shared" si="93"/>
        <v>0.18974014336917566</v>
      </c>
      <c r="R126" s="167">
        <f t="shared" si="91"/>
        <v>3.1527239808260242E-3</v>
      </c>
      <c r="S126" s="166">
        <v>2894</v>
      </c>
      <c r="T126" s="166">
        <v>4651</v>
      </c>
      <c r="U126" s="166">
        <v>7604</v>
      </c>
      <c r="V126" s="166">
        <v>7167</v>
      </c>
      <c r="W126" s="166">
        <v>8018</v>
      </c>
      <c r="X126" s="167">
        <f t="shared" si="94"/>
        <v>0.11873866331798522</v>
      </c>
      <c r="Y126" s="167">
        <f t="shared" si="95"/>
        <v>3.8972331977386522E-3</v>
      </c>
    </row>
    <row r="127" spans="1:25" x14ac:dyDescent="0.25">
      <c r="A127" s="57"/>
      <c r="B127" s="165" t="s">
        <v>118</v>
      </c>
      <c r="C127" s="166">
        <v>890</v>
      </c>
      <c r="D127" s="166">
        <v>927</v>
      </c>
      <c r="E127" s="166">
        <v>1270</v>
      </c>
      <c r="F127" s="166">
        <v>1608</v>
      </c>
      <c r="G127" s="166">
        <v>1460</v>
      </c>
      <c r="H127" s="166">
        <v>1594</v>
      </c>
      <c r="I127" s="167">
        <f t="shared" si="92"/>
        <v>9.1780821917808231E-2</v>
      </c>
      <c r="J127" s="167">
        <f t="shared" si="89"/>
        <v>4.2759575301382574E-3</v>
      </c>
      <c r="K127" s="166">
        <v>1060</v>
      </c>
      <c r="L127" s="166">
        <v>1971</v>
      </c>
      <c r="M127" s="166">
        <v>2766</v>
      </c>
      <c r="N127" s="166">
        <v>2868</v>
      </c>
      <c r="O127" s="166">
        <v>2686</v>
      </c>
      <c r="P127" s="166">
        <v>2681</v>
      </c>
      <c r="Q127" s="167">
        <f t="shared" si="93"/>
        <v>-1.8615040953090523E-3</v>
      </c>
      <c r="R127" s="167">
        <f t="shared" si="91"/>
        <v>1.5914993395960406E-3</v>
      </c>
      <c r="S127" s="166">
        <v>1950</v>
      </c>
      <c r="T127" s="166">
        <v>4036</v>
      </c>
      <c r="U127" s="166">
        <v>4476</v>
      </c>
      <c r="V127" s="166">
        <v>4146</v>
      </c>
      <c r="W127" s="166">
        <v>4275</v>
      </c>
      <c r="X127" s="167">
        <f t="shared" si="94"/>
        <v>3.1114327062228719E-2</v>
      </c>
      <c r="Y127" s="167">
        <f t="shared" si="95"/>
        <v>2.0779086954767693E-3</v>
      </c>
    </row>
    <row r="128" spans="1:25" x14ac:dyDescent="0.25">
      <c r="A128" s="57"/>
      <c r="B128" s="165" t="s">
        <v>125</v>
      </c>
      <c r="C128" s="166">
        <v>261</v>
      </c>
      <c r="D128" s="166">
        <v>106</v>
      </c>
      <c r="E128" s="166">
        <v>339</v>
      </c>
      <c r="F128" s="166">
        <v>331</v>
      </c>
      <c r="G128" s="166">
        <v>346</v>
      </c>
      <c r="H128" s="166">
        <v>476</v>
      </c>
      <c r="I128" s="167">
        <f t="shared" si="92"/>
        <v>0.37572254335260125</v>
      </c>
      <c r="J128" s="167">
        <f t="shared" si="89"/>
        <v>1.2768856865406591E-3</v>
      </c>
      <c r="K128" s="166">
        <v>266</v>
      </c>
      <c r="L128" s="166">
        <v>205</v>
      </c>
      <c r="M128" s="166">
        <v>838</v>
      </c>
      <c r="N128" s="166">
        <v>882</v>
      </c>
      <c r="O128" s="166">
        <v>903</v>
      </c>
      <c r="P128" s="166">
        <v>822</v>
      </c>
      <c r="Q128" s="167">
        <f t="shared" si="93"/>
        <v>-8.9700996677740896E-2</v>
      </c>
      <c r="R128" s="167">
        <f t="shared" si="91"/>
        <v>4.879569030764436E-4</v>
      </c>
      <c r="S128" s="166">
        <v>527</v>
      </c>
      <c r="T128" s="166">
        <v>1177</v>
      </c>
      <c r="U128" s="166">
        <v>1213</v>
      </c>
      <c r="V128" s="166">
        <v>1249</v>
      </c>
      <c r="W128" s="166">
        <v>1298</v>
      </c>
      <c r="X128" s="167">
        <f t="shared" si="94"/>
        <v>3.9231385108086547E-2</v>
      </c>
      <c r="Y128" s="167">
        <f t="shared" si="95"/>
        <v>6.30906546603239E-4</v>
      </c>
    </row>
    <row r="129" spans="1:25" x14ac:dyDescent="0.25">
      <c r="A129" s="57"/>
      <c r="B129" s="165" t="s">
        <v>121</v>
      </c>
      <c r="C129" s="166">
        <v>170</v>
      </c>
      <c r="D129" s="166">
        <v>95</v>
      </c>
      <c r="E129" s="166">
        <v>276</v>
      </c>
      <c r="F129" s="166">
        <v>302</v>
      </c>
      <c r="G129" s="166">
        <v>316</v>
      </c>
      <c r="H129" s="166">
        <v>286</v>
      </c>
      <c r="I129" s="167">
        <f t="shared" si="92"/>
        <v>-9.4936708860759444E-2</v>
      </c>
      <c r="J129" s="167">
        <f t="shared" si="89"/>
        <v>7.6720442510636239E-4</v>
      </c>
      <c r="K129" s="166">
        <v>285</v>
      </c>
      <c r="L129" s="166">
        <v>210</v>
      </c>
      <c r="M129" s="166">
        <v>601</v>
      </c>
      <c r="N129" s="166">
        <v>638</v>
      </c>
      <c r="O129" s="166">
        <v>697</v>
      </c>
      <c r="P129" s="166">
        <v>841</v>
      </c>
      <c r="Q129" s="167">
        <f t="shared" si="93"/>
        <v>0.20659971305595404</v>
      </c>
      <c r="R129" s="167">
        <f t="shared" si="91"/>
        <v>4.9923571227164119E-4</v>
      </c>
      <c r="S129" s="166">
        <v>455</v>
      </c>
      <c r="T129" s="166">
        <v>877</v>
      </c>
      <c r="U129" s="166">
        <v>940</v>
      </c>
      <c r="V129" s="166">
        <v>1013</v>
      </c>
      <c r="W129" s="166">
        <v>1127</v>
      </c>
      <c r="X129" s="167">
        <f t="shared" si="94"/>
        <v>0.11253701875616984</v>
      </c>
      <c r="Y129" s="167">
        <f t="shared" si="95"/>
        <v>5.477901987841682E-4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143</v>
      </c>
      <c r="F130" s="166">
        <v>141</v>
      </c>
      <c r="G130" s="166">
        <v>161</v>
      </c>
      <c r="H130" s="166">
        <v>192</v>
      </c>
      <c r="I130" s="167">
        <f t="shared" si="92"/>
        <v>0.19254658385093171</v>
      </c>
      <c r="J130" s="167">
        <f t="shared" si="89"/>
        <v>5.1504632734413142E-4</v>
      </c>
      <c r="K130" s="166">
        <v>461</v>
      </c>
      <c r="L130" s="166">
        <v>22</v>
      </c>
      <c r="M130" s="166">
        <v>429</v>
      </c>
      <c r="N130" s="166">
        <v>634</v>
      </c>
      <c r="O130" s="166">
        <v>697</v>
      </c>
      <c r="P130" s="166">
        <v>477</v>
      </c>
      <c r="Q130" s="167">
        <f t="shared" si="93"/>
        <v>-0.31563845050215211</v>
      </c>
      <c r="R130" s="167">
        <f t="shared" si="91"/>
        <v>2.8315747295311875E-4</v>
      </c>
      <c r="S130" s="166">
        <v>630</v>
      </c>
      <c r="T130" s="166">
        <v>572</v>
      </c>
      <c r="U130" s="166">
        <v>775</v>
      </c>
      <c r="V130" s="166">
        <v>858</v>
      </c>
      <c r="W130" s="166">
        <v>669</v>
      </c>
      <c r="X130" s="167">
        <f t="shared" si="94"/>
        <v>-0.22027972027972031</v>
      </c>
      <c r="Y130" s="167">
        <f t="shared" si="95"/>
        <v>3.2517448357285587E-4</v>
      </c>
    </row>
    <row r="131" spans="1:25" x14ac:dyDescent="0.25">
      <c r="A131" s="57"/>
      <c r="B131" s="165" t="s">
        <v>133</v>
      </c>
      <c r="C131" s="166">
        <v>146</v>
      </c>
      <c r="D131" s="166">
        <v>66</v>
      </c>
      <c r="E131" s="166">
        <v>136</v>
      </c>
      <c r="F131" s="166">
        <v>250</v>
      </c>
      <c r="G131" s="166">
        <v>173</v>
      </c>
      <c r="H131" s="166">
        <v>173</v>
      </c>
      <c r="I131" s="167">
        <f t="shared" si="92"/>
        <v>0</v>
      </c>
      <c r="J131" s="167">
        <f t="shared" si="89"/>
        <v>4.6407820120070175E-4</v>
      </c>
      <c r="K131" s="166">
        <v>824</v>
      </c>
      <c r="L131" s="166">
        <v>75</v>
      </c>
      <c r="M131" s="166">
        <v>894</v>
      </c>
      <c r="N131" s="166">
        <v>1204</v>
      </c>
      <c r="O131" s="166">
        <v>1145</v>
      </c>
      <c r="P131" s="166">
        <v>1191</v>
      </c>
      <c r="Q131" s="167">
        <f t="shared" si="93"/>
        <v>4.0174672489083019E-2</v>
      </c>
      <c r="R131" s="167">
        <f t="shared" si="91"/>
        <v>7.070032500779128E-4</v>
      </c>
      <c r="S131" s="166">
        <v>970</v>
      </c>
      <c r="T131" s="166">
        <v>1030</v>
      </c>
      <c r="U131" s="166">
        <v>1454</v>
      </c>
      <c r="V131" s="166">
        <v>1318</v>
      </c>
      <c r="W131" s="166">
        <v>1364</v>
      </c>
      <c r="X131" s="167">
        <f t="shared" si="94"/>
        <v>3.4901365705614529E-2</v>
      </c>
      <c r="Y131" s="167">
        <f t="shared" si="95"/>
        <v>6.6298654049831891E-4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9205</v>
      </c>
      <c r="E132" s="171">
        <f t="shared" si="97"/>
        <v>12715</v>
      </c>
      <c r="F132" s="171">
        <f t="shared" si="97"/>
        <v>12071</v>
      </c>
      <c r="G132" s="171">
        <f t="shared" si="97"/>
        <v>11285</v>
      </c>
      <c r="H132" s="171">
        <f t="shared" si="97"/>
        <v>11939</v>
      </c>
      <c r="I132" s="172">
        <f t="shared" si="92"/>
        <v>5.795303500221527E-2</v>
      </c>
      <c r="J132" s="172">
        <f t="shared" si="89"/>
        <v>3.2026760948758254E-2</v>
      </c>
      <c r="K132" s="171">
        <f t="shared" ref="K132:P132" si="98">K124-SUM(K125:K131)</f>
        <v>5197</v>
      </c>
      <c r="L132" s="171">
        <f t="shared" si="98"/>
        <v>4517</v>
      </c>
      <c r="M132" s="171">
        <f t="shared" si="98"/>
        <v>12321</v>
      </c>
      <c r="N132" s="171">
        <f t="shared" si="98"/>
        <v>15545</v>
      </c>
      <c r="O132" s="171">
        <f t="shared" si="98"/>
        <v>16399</v>
      </c>
      <c r="P132" s="171">
        <f t="shared" si="98"/>
        <v>18837</v>
      </c>
      <c r="Q132" s="172">
        <f t="shared" si="93"/>
        <v>0.1486676016830295</v>
      </c>
      <c r="R132" s="172">
        <f t="shared" si="91"/>
        <v>1.1182048884733538E-2</v>
      </c>
      <c r="S132" s="171">
        <f>S124-SUM(S125:S131)</f>
        <v>15677</v>
      </c>
      <c r="T132" s="171">
        <f>T124-SUM(T125:T131)</f>
        <v>25036</v>
      </c>
      <c r="U132" s="171">
        <f>U124-SUM(U125:U131)</f>
        <v>27616</v>
      </c>
      <c r="V132" s="171">
        <f>V124-SUM(V125:V131)</f>
        <v>27684</v>
      </c>
      <c r="W132" s="171">
        <f>W124-SUM(W125:W131)</f>
        <v>30776</v>
      </c>
      <c r="X132" s="172">
        <f t="shared" si="94"/>
        <v>0.11168906227423792</v>
      </c>
      <c r="Y132" s="172">
        <f t="shared" si="95"/>
        <v>1.4958998365378492E-2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23519</v>
      </c>
      <c r="F134" s="178">
        <f t="shared" si="99"/>
        <v>22547</v>
      </c>
      <c r="G134" s="178">
        <f t="shared" si="99"/>
        <v>25679</v>
      </c>
      <c r="H134" s="178">
        <f t="shared" si="99"/>
        <v>24582</v>
      </c>
      <c r="I134" s="179">
        <f>IFERROR(H134/G134-1,"-")</f>
        <v>-4.2719732076794248E-2</v>
      </c>
      <c r="J134" s="179">
        <f t="shared" ref="J134:J146" si="100">H134/H$8</f>
        <v>6.5942025097778328E-2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77628</v>
      </c>
      <c r="N134" s="178">
        <f t="shared" si="101"/>
        <v>87658</v>
      </c>
      <c r="O134" s="178">
        <f t="shared" si="101"/>
        <v>92306</v>
      </c>
      <c r="P134" s="178">
        <f t="shared" si="101"/>
        <v>86086</v>
      </c>
      <c r="Q134" s="179">
        <f>IFERROR(P134/O134-1,"-")</f>
        <v>-6.7384568717093196E-2</v>
      </c>
      <c r="R134" s="179">
        <f t="shared" ref="R134:R146" si="102">P134/P$8</f>
        <v>5.1102503598830569E-2</v>
      </c>
      <c r="S134" s="178">
        <f>S135+S138</f>
        <v>39287</v>
      </c>
      <c r="T134" s="178">
        <f>T135+T138</f>
        <v>101147</v>
      </c>
      <c r="U134" s="178">
        <f>U135+U138</f>
        <v>110205</v>
      </c>
      <c r="V134" s="178">
        <f>V135+V138</f>
        <v>117985</v>
      </c>
      <c r="W134" s="178">
        <f>W135+W138</f>
        <v>110668</v>
      </c>
      <c r="X134" s="179">
        <f>IFERROR(W134/V134-1,"-")</f>
        <v>-6.201635801161165E-2</v>
      </c>
      <c r="Y134" s="179">
        <f>W134/W$8</f>
        <v>5.3791344914859207E-2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2433</v>
      </c>
      <c r="F135" s="162">
        <v>3307</v>
      </c>
      <c r="G135" s="162">
        <v>3095</v>
      </c>
      <c r="H135" s="162">
        <v>1174</v>
      </c>
      <c r="I135" s="163">
        <f>IFERROR(H135/G135-1,"-")</f>
        <v>-0.62067851373182559</v>
      </c>
      <c r="J135" s="163">
        <f t="shared" si="100"/>
        <v>3.1492936890729702E-3</v>
      </c>
      <c r="K135" s="162">
        <v>1373</v>
      </c>
      <c r="L135" s="162">
        <v>0</v>
      </c>
      <c r="M135" s="162">
        <v>6410</v>
      </c>
      <c r="N135" s="162">
        <v>7382</v>
      </c>
      <c r="O135" s="162">
        <v>4955</v>
      </c>
      <c r="P135" s="162">
        <v>5271</v>
      </c>
      <c r="Q135" s="163">
        <f>IFERROR(P135/O135-1,"-")</f>
        <v>6.3773965691221068E-2</v>
      </c>
      <c r="R135" s="163">
        <f t="shared" si="102"/>
        <v>3.1289791193624505E-3</v>
      </c>
      <c r="S135" s="162">
        <v>1887</v>
      </c>
      <c r="T135" s="162">
        <v>8843</v>
      </c>
      <c r="U135" s="162">
        <v>10689</v>
      </c>
      <c r="V135" s="162">
        <v>8050</v>
      </c>
      <c r="W135" s="162">
        <v>6445</v>
      </c>
      <c r="X135" s="163">
        <f>IFERROR(W135/V135-1,"-")</f>
        <v>-0.19937888198757769</v>
      </c>
      <c r="Y135" s="163">
        <f>W135/W$8</f>
        <v>3.1326600099059131E-3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2362</v>
      </c>
      <c r="F136" s="166">
        <v>3307</v>
      </c>
      <c r="G136" s="166">
        <v>3095</v>
      </c>
      <c r="H136" s="166">
        <v>1174</v>
      </c>
      <c r="I136" s="167">
        <f>IFERROR(H136/G136-1,"-")</f>
        <v>-0.62067851373182559</v>
      </c>
      <c r="J136" s="167">
        <f t="shared" si="100"/>
        <v>3.1492936890729702E-3</v>
      </c>
      <c r="K136" s="166">
        <v>632</v>
      </c>
      <c r="L136" s="166">
        <v>0</v>
      </c>
      <c r="M136" s="166">
        <v>3781</v>
      </c>
      <c r="N136" s="166">
        <v>3681</v>
      </c>
      <c r="O136" s="166">
        <v>1954</v>
      </c>
      <c r="P136" s="166">
        <v>1654</v>
      </c>
      <c r="Q136" s="167">
        <f>IFERROR(P136/O136-1,"-")</f>
        <v>-0.15353121801432956</v>
      </c>
      <c r="R136" s="167">
        <f t="shared" si="102"/>
        <v>9.8185002151878072E-4</v>
      </c>
      <c r="S136" s="166">
        <v>1146</v>
      </c>
      <c r="T136" s="166">
        <v>6143</v>
      </c>
      <c r="U136" s="166">
        <v>6988</v>
      </c>
      <c r="V136" s="166">
        <v>5049</v>
      </c>
      <c r="W136" s="166">
        <v>2828</v>
      </c>
      <c r="X136" s="167">
        <f>IFERROR(W136/V136-1,"-")</f>
        <v>-0.43988908694791051</v>
      </c>
      <c r="Y136" s="167">
        <f>W136/W$8</f>
        <v>1.3745791323528196E-3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2629</v>
      </c>
      <c r="N137" s="166">
        <v>3701</v>
      </c>
      <c r="O137" s="166">
        <v>3001</v>
      </c>
      <c r="P137" s="166">
        <v>3617</v>
      </c>
      <c r="Q137" s="167">
        <f>IFERROR(P137/O137-1,"-")</f>
        <v>0.20526491169610139</v>
      </c>
      <c r="R137" s="167">
        <f t="shared" si="102"/>
        <v>2.1471290978436696E-3</v>
      </c>
      <c r="S137" s="166">
        <v>741</v>
      </c>
      <c r="T137" s="166">
        <v>2700</v>
      </c>
      <c r="U137" s="166">
        <v>3701</v>
      </c>
      <c r="V137" s="166">
        <v>3001</v>
      </c>
      <c r="W137" s="166">
        <v>3617</v>
      </c>
      <c r="X137" s="167">
        <f>IFERROR(W137/V137-1,"-")</f>
        <v>0.20526491169610139</v>
      </c>
      <c r="Y137" s="167">
        <f>W137/W$8</f>
        <v>1.7580808775530935E-3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21086</v>
      </c>
      <c r="F138" s="162">
        <v>19240</v>
      </c>
      <c r="G138" s="162">
        <v>22584</v>
      </c>
      <c r="H138" s="162">
        <v>23408</v>
      </c>
      <c r="I138" s="163">
        <f>IFERROR(H138/G138-1,"-")</f>
        <v>3.6486007793127939E-2</v>
      </c>
      <c r="J138" s="163">
        <f t="shared" si="100"/>
        <v>6.2792731408705352E-2</v>
      </c>
      <c r="K138" s="162">
        <v>31161</v>
      </c>
      <c r="L138" s="162">
        <v>0</v>
      </c>
      <c r="M138" s="162">
        <v>71218</v>
      </c>
      <c r="N138" s="162">
        <v>80276</v>
      </c>
      <c r="O138" s="162">
        <v>87351</v>
      </c>
      <c r="P138" s="162">
        <v>80815</v>
      </c>
      <c r="Q138" s="163">
        <f>IFERROR(P138/O138-1,"-")</f>
        <v>-7.4824558390859885E-2</v>
      </c>
      <c r="R138" s="163">
        <f t="shared" si="102"/>
        <v>4.7973524479468115E-2</v>
      </c>
      <c r="S138" s="162">
        <v>37400</v>
      </c>
      <c r="T138" s="162">
        <v>92304</v>
      </c>
      <c r="U138" s="162">
        <v>99516</v>
      </c>
      <c r="V138" s="162">
        <v>109935</v>
      </c>
      <c r="W138" s="162">
        <v>104223</v>
      </c>
      <c r="X138" s="163">
        <f>IFERROR(W138/V138-1,"-")</f>
        <v>-5.1957975167144177E-2</v>
      </c>
      <c r="Y138" s="163">
        <f>W138/W$8</f>
        <v>5.0658684904953295E-2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10828</v>
      </c>
      <c r="F139" s="166">
        <v>9935</v>
      </c>
      <c r="G139" s="166">
        <v>12948</v>
      </c>
      <c r="H139" s="166">
        <v>13391</v>
      </c>
      <c r="I139" s="167">
        <f t="shared" ref="I139:I146" si="103">IFERROR(H139/G139-1,"-")</f>
        <v>3.4213778189681854E-2</v>
      </c>
      <c r="J139" s="167">
        <f t="shared" si="100"/>
        <v>3.592179879929825E-2</v>
      </c>
      <c r="K139" s="166">
        <v>12322</v>
      </c>
      <c r="L139" s="166">
        <v>0</v>
      </c>
      <c r="M139" s="166">
        <v>27933</v>
      </c>
      <c r="N139" s="166">
        <v>30542</v>
      </c>
      <c r="O139" s="166">
        <v>34943</v>
      </c>
      <c r="P139" s="166">
        <v>33896</v>
      </c>
      <c r="Q139" s="167">
        <f t="shared" ref="Q139:Q146" si="104">IFERROR(P139/O139-1,"-")</f>
        <v>-2.9963082734739466E-2</v>
      </c>
      <c r="R139" s="167">
        <f t="shared" si="102"/>
        <v>2.0121395604232522E-2</v>
      </c>
      <c r="S139" s="166">
        <v>15636</v>
      </c>
      <c r="T139" s="166">
        <v>38761</v>
      </c>
      <c r="U139" s="166">
        <v>40477</v>
      </c>
      <c r="V139" s="166">
        <v>47891</v>
      </c>
      <c r="W139" s="166">
        <v>47287</v>
      </c>
      <c r="X139" s="167">
        <f t="shared" ref="X139:X146" si="105">IFERROR(W139/V139-1,"-")</f>
        <v>-1.2611973022070955E-2</v>
      </c>
      <c r="Y139" s="167">
        <f t="shared" ref="Y139:Y146" si="106">W139/W$8</f>
        <v>2.2984343504797659E-2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680</v>
      </c>
      <c r="F140" s="166">
        <v>1010</v>
      </c>
      <c r="G140" s="166">
        <v>905</v>
      </c>
      <c r="H140" s="166">
        <v>989</v>
      </c>
      <c r="I140" s="167">
        <f t="shared" si="103"/>
        <v>9.2817679558011124E-2</v>
      </c>
      <c r="J140" s="167">
        <f t="shared" si="100"/>
        <v>2.6530250924132605E-3</v>
      </c>
      <c r="K140" s="166">
        <v>1709</v>
      </c>
      <c r="L140" s="166">
        <v>0</v>
      </c>
      <c r="M140" s="166">
        <v>5286</v>
      </c>
      <c r="N140" s="166">
        <v>7937</v>
      </c>
      <c r="O140" s="166">
        <v>9338</v>
      </c>
      <c r="P140" s="166">
        <v>8014</v>
      </c>
      <c r="Q140" s="167">
        <f t="shared" si="104"/>
        <v>-0.14178624973227671</v>
      </c>
      <c r="R140" s="167">
        <f t="shared" si="102"/>
        <v>4.7572829942270304E-3</v>
      </c>
      <c r="S140" s="166">
        <v>2675</v>
      </c>
      <c r="T140" s="166">
        <v>5966</v>
      </c>
      <c r="U140" s="166">
        <v>8947</v>
      </c>
      <c r="V140" s="166">
        <v>10243</v>
      </c>
      <c r="W140" s="166">
        <v>9003</v>
      </c>
      <c r="X140" s="167">
        <f t="shared" si="105"/>
        <v>-0.12105828370594551</v>
      </c>
      <c r="Y140" s="167">
        <f t="shared" si="106"/>
        <v>4.3760028035970426E-3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2817</v>
      </c>
      <c r="F141" s="166">
        <v>2350</v>
      </c>
      <c r="G141" s="166">
        <v>2542</v>
      </c>
      <c r="H141" s="166">
        <v>2491</v>
      </c>
      <c r="I141" s="167">
        <f t="shared" si="103"/>
        <v>-2.0062942564909481E-2</v>
      </c>
      <c r="J141" s="167">
        <f t="shared" si="100"/>
        <v>6.6821895906991214E-3</v>
      </c>
      <c r="K141" s="166">
        <v>3010</v>
      </c>
      <c r="L141" s="166">
        <v>0</v>
      </c>
      <c r="M141" s="166">
        <v>9061</v>
      </c>
      <c r="N141" s="166">
        <v>8605</v>
      </c>
      <c r="O141" s="166">
        <v>8958</v>
      </c>
      <c r="P141" s="166">
        <v>6948</v>
      </c>
      <c r="Q141" s="167">
        <f t="shared" si="104"/>
        <v>-0.22438044206296048</v>
      </c>
      <c r="R141" s="167">
        <f t="shared" si="102"/>
        <v>4.1244824362227858E-3</v>
      </c>
      <c r="S141" s="166">
        <v>3097</v>
      </c>
      <c r="T141" s="166">
        <v>11878</v>
      </c>
      <c r="U141" s="166">
        <v>10955</v>
      </c>
      <c r="V141" s="166">
        <v>11500</v>
      </c>
      <c r="W141" s="166">
        <v>9439</v>
      </c>
      <c r="X141" s="167">
        <f t="shared" si="105"/>
        <v>-0.17921739130434777</v>
      </c>
      <c r="Y141" s="167">
        <f t="shared" si="106"/>
        <v>4.587925187509995E-3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1834</v>
      </c>
      <c r="F142" s="166">
        <v>1328</v>
      </c>
      <c r="G142" s="166">
        <v>915</v>
      </c>
      <c r="H142" s="166">
        <v>725</v>
      </c>
      <c r="I142" s="167">
        <f t="shared" si="103"/>
        <v>-0.20765027322404372</v>
      </c>
      <c r="J142" s="167">
        <f t="shared" si="100"/>
        <v>1.9448363923150796E-3</v>
      </c>
      <c r="K142" s="166">
        <v>312</v>
      </c>
      <c r="L142" s="166">
        <v>0</v>
      </c>
      <c r="M142" s="166">
        <v>2052</v>
      </c>
      <c r="N142" s="166">
        <v>2139</v>
      </c>
      <c r="O142" s="166">
        <v>1695</v>
      </c>
      <c r="P142" s="166">
        <v>1587</v>
      </c>
      <c r="Q142" s="167">
        <f t="shared" si="104"/>
        <v>-6.371681415929209E-2</v>
      </c>
      <c r="R142" s="167">
        <f t="shared" si="102"/>
        <v>9.4207737856729441E-4</v>
      </c>
      <c r="S142" s="166">
        <v>406</v>
      </c>
      <c r="T142" s="166">
        <v>3886</v>
      </c>
      <c r="U142" s="166">
        <v>3467</v>
      </c>
      <c r="V142" s="166">
        <v>2610</v>
      </c>
      <c r="W142" s="166">
        <v>2312</v>
      </c>
      <c r="X142" s="167">
        <f t="shared" si="105"/>
        <v>-0.114176245210728</v>
      </c>
      <c r="Y142" s="167">
        <f t="shared" si="106"/>
        <v>1.1237719073549219E-3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172</v>
      </c>
      <c r="F143" s="166">
        <v>299</v>
      </c>
      <c r="G143" s="166">
        <v>453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1515</v>
      </c>
      <c r="N143" s="166">
        <v>1741</v>
      </c>
      <c r="O143" s="166">
        <v>2059</v>
      </c>
      <c r="P143" s="166">
        <v>1714</v>
      </c>
      <c r="Q143" s="167">
        <f t="shared" si="104"/>
        <v>-0.16755706653715396</v>
      </c>
      <c r="R143" s="167">
        <f t="shared" si="102"/>
        <v>1.0174673137141415E-3</v>
      </c>
      <c r="S143" s="166">
        <v>671</v>
      </c>
      <c r="T143" s="166">
        <v>1687</v>
      </c>
      <c r="U143" s="166">
        <v>2040</v>
      </c>
      <c r="V143" s="166">
        <v>2512</v>
      </c>
      <c r="W143" s="166">
        <v>1714</v>
      </c>
      <c r="X143" s="167">
        <f t="shared" si="105"/>
        <v>-0.3176751592356688</v>
      </c>
      <c r="Y143" s="167">
        <f t="shared" si="106"/>
        <v>8.3310772024495507E-4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1492</v>
      </c>
      <c r="N144" s="166">
        <v>1807</v>
      </c>
      <c r="O144" s="166">
        <v>1790</v>
      </c>
      <c r="P144" s="166">
        <v>1993</v>
      </c>
      <c r="Q144" s="167">
        <f t="shared" si="104"/>
        <v>0.11340782122905035</v>
      </c>
      <c r="R144" s="167">
        <f t="shared" si="102"/>
        <v>1.1830877224225694E-3</v>
      </c>
      <c r="S144" s="166">
        <v>1581</v>
      </c>
      <c r="T144" s="166">
        <v>1560</v>
      </c>
      <c r="U144" s="166">
        <v>1946</v>
      </c>
      <c r="V144" s="166">
        <v>1796</v>
      </c>
      <c r="W144" s="166">
        <v>1993</v>
      </c>
      <c r="X144" s="167">
        <f t="shared" si="105"/>
        <v>0.10968819599109136</v>
      </c>
      <c r="Y144" s="167">
        <f t="shared" si="106"/>
        <v>9.6871860352870209E-4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676</v>
      </c>
      <c r="N145" s="166">
        <v>1230</v>
      </c>
      <c r="O145" s="166">
        <v>1100</v>
      </c>
      <c r="P145" s="166">
        <v>806</v>
      </c>
      <c r="Q145" s="167">
        <f t="shared" si="104"/>
        <v>-0.26727272727272722</v>
      </c>
      <c r="R145" s="167">
        <f t="shared" si="102"/>
        <v>4.7845895849101406E-4</v>
      </c>
      <c r="S145" s="166">
        <v>3277</v>
      </c>
      <c r="T145" s="166">
        <v>725</v>
      </c>
      <c r="U145" s="166">
        <v>1292</v>
      </c>
      <c r="V145" s="166">
        <v>1153</v>
      </c>
      <c r="W145" s="166">
        <v>806</v>
      </c>
      <c r="X145" s="167">
        <f t="shared" si="105"/>
        <v>-0.30095403295750212</v>
      </c>
      <c r="Y145" s="167">
        <f t="shared" si="106"/>
        <v>3.9176477393082482E-4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4638</v>
      </c>
      <c r="F146" s="171">
        <f t="shared" si="108"/>
        <v>4117</v>
      </c>
      <c r="G146" s="171">
        <f t="shared" si="108"/>
        <v>4762</v>
      </c>
      <c r="H146" s="171">
        <f t="shared" si="108"/>
        <v>5812</v>
      </c>
      <c r="I146" s="172">
        <f t="shared" si="103"/>
        <v>0.22049559008819819</v>
      </c>
      <c r="J146" s="172">
        <f t="shared" si="100"/>
        <v>1.5590881533979644E-2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23203</v>
      </c>
      <c r="N146" s="171">
        <f t="shared" si="109"/>
        <v>26275</v>
      </c>
      <c r="O146" s="171">
        <f t="shared" si="109"/>
        <v>27468</v>
      </c>
      <c r="P146" s="171">
        <f t="shared" si="109"/>
        <v>25857</v>
      </c>
      <c r="Q146" s="172">
        <f t="shared" si="104"/>
        <v>-5.8650065530799433E-2</v>
      </c>
      <c r="R146" s="172">
        <f t="shared" si="102"/>
        <v>1.5349272071590757E-2</v>
      </c>
      <c r="S146" s="171">
        <f>S138-SUM(S139:S145)</f>
        <v>10057</v>
      </c>
      <c r="T146" s="171">
        <f>T138-SUM(T139:T145)</f>
        <v>27841</v>
      </c>
      <c r="U146" s="171">
        <f>U138-SUM(U139:U145)</f>
        <v>30392</v>
      </c>
      <c r="V146" s="171">
        <f>V138-SUM(V139:V145)</f>
        <v>32230</v>
      </c>
      <c r="W146" s="171">
        <f>W138-SUM(W139:W145)</f>
        <v>31669</v>
      </c>
      <c r="X146" s="172">
        <f t="shared" si="105"/>
        <v>-1.7406143344709912E-2</v>
      </c>
      <c r="Y146" s="172">
        <f t="shared" si="106"/>
        <v>1.5393050403989196E-2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3113</v>
      </c>
      <c r="E148" s="178">
        <f t="shared" si="110"/>
        <v>13860</v>
      </c>
      <c r="F148" s="178">
        <f t="shared" si="110"/>
        <v>14694</v>
      </c>
      <c r="G148" s="178">
        <f t="shared" si="110"/>
        <v>16870</v>
      </c>
      <c r="H148" s="178">
        <f t="shared" si="110"/>
        <v>16261</v>
      </c>
      <c r="I148" s="179">
        <f>IFERROR(H148/G148-1,"-")</f>
        <v>-3.6099585062240647E-2</v>
      </c>
      <c r="J148" s="179">
        <f t="shared" ref="J148:J160" si="111">H148/H$8</f>
        <v>4.3620668379911048E-2</v>
      </c>
      <c r="K148" s="178">
        <f t="shared" ref="K148:P148" si="112">K149+K152</f>
        <v>16907</v>
      </c>
      <c r="L148" s="178">
        <f t="shared" si="112"/>
        <v>19017</v>
      </c>
      <c r="M148" s="178">
        <f t="shared" si="112"/>
        <v>37631</v>
      </c>
      <c r="N148" s="178">
        <f t="shared" si="112"/>
        <v>39860</v>
      </c>
      <c r="O148" s="178">
        <f t="shared" si="112"/>
        <v>39612</v>
      </c>
      <c r="P148" s="178">
        <f t="shared" si="112"/>
        <v>37470</v>
      </c>
      <c r="Q148" s="179">
        <f>IFERROR(P148/O148-1,"-")</f>
        <v>-5.4074522871856989E-2</v>
      </c>
      <c r="R148" s="179">
        <f t="shared" ref="R148:R160" si="113">P148/P$8</f>
        <v>2.2242998976002848E-2</v>
      </c>
      <c r="S148" s="178">
        <f>S149+S152</f>
        <v>22394</v>
      </c>
      <c r="T148" s="178">
        <f>T149+T152</f>
        <v>51491</v>
      </c>
      <c r="U148" s="178">
        <f>U149+U152</f>
        <v>54554</v>
      </c>
      <c r="V148" s="178">
        <f>V149+V152</f>
        <v>56482</v>
      </c>
      <c r="W148" s="178">
        <f>W149+W152</f>
        <v>53731</v>
      </c>
      <c r="X148" s="179">
        <f>IFERROR(W148/V148-1,"-")</f>
        <v>-4.8705782373145379E-2</v>
      </c>
      <c r="Y148" s="179">
        <f>W148/W$8</f>
        <v>2.6116517454190011E-2</v>
      </c>
    </row>
    <row r="149" spans="1:25" x14ac:dyDescent="0.25">
      <c r="A149" s="57"/>
      <c r="B149" s="161" t="s">
        <v>99</v>
      </c>
      <c r="C149" s="162">
        <v>3443</v>
      </c>
      <c r="D149" s="162">
        <v>1543</v>
      </c>
      <c r="E149" s="162">
        <v>8280</v>
      </c>
      <c r="F149" s="162">
        <v>9548</v>
      </c>
      <c r="G149" s="162">
        <v>9005</v>
      </c>
      <c r="H149" s="162">
        <v>8151</v>
      </c>
      <c r="I149" s="163">
        <f>IFERROR(H149/G149-1,"-")</f>
        <v>-9.4836202109938927E-2</v>
      </c>
      <c r="J149" s="163">
        <f t="shared" si="111"/>
        <v>2.1865326115531328E-2</v>
      </c>
      <c r="K149" s="162">
        <v>4415</v>
      </c>
      <c r="L149" s="162">
        <v>13948</v>
      </c>
      <c r="M149" s="162">
        <v>19286</v>
      </c>
      <c r="N149" s="162">
        <v>18369</v>
      </c>
      <c r="O149" s="162">
        <v>16168</v>
      </c>
      <c r="P149" s="162">
        <v>14375</v>
      </c>
      <c r="Q149" s="163">
        <f>IFERROR(P149/O149-1,"-")</f>
        <v>-0.11089807026224641</v>
      </c>
      <c r="R149" s="163">
        <f t="shared" si="113"/>
        <v>8.5333095884718695E-3</v>
      </c>
      <c r="S149" s="162">
        <v>7858</v>
      </c>
      <c r="T149" s="162">
        <v>27566</v>
      </c>
      <c r="U149" s="162">
        <v>27917</v>
      </c>
      <c r="V149" s="162">
        <v>25173</v>
      </c>
      <c r="W149" s="162">
        <v>22526</v>
      </c>
      <c r="X149" s="163">
        <f>IFERROR(W149/V149-1,"-")</f>
        <v>-0.10515234576729038</v>
      </c>
      <c r="Y149" s="163">
        <f>W149/W$8</f>
        <v>1.09489991284935E-2</v>
      </c>
    </row>
    <row r="150" spans="1:25" x14ac:dyDescent="0.25">
      <c r="A150" s="57"/>
      <c r="B150" s="165" t="s">
        <v>105</v>
      </c>
      <c r="C150" s="166">
        <v>545</v>
      </c>
      <c r="D150" s="166">
        <v>997</v>
      </c>
      <c r="E150" s="166">
        <v>2273</v>
      </c>
      <c r="F150" s="166">
        <v>2218</v>
      </c>
      <c r="G150" s="166">
        <v>1936</v>
      </c>
      <c r="H150" s="166">
        <v>2365</v>
      </c>
      <c r="I150" s="167">
        <f>IFERROR(H150/G150-1,"-")</f>
        <v>0.22159090909090917</v>
      </c>
      <c r="J150" s="167">
        <f t="shared" si="111"/>
        <v>6.3441904383795353E-3</v>
      </c>
      <c r="K150" s="166">
        <v>3315</v>
      </c>
      <c r="L150" s="166">
        <v>12585</v>
      </c>
      <c r="M150" s="166">
        <v>16947</v>
      </c>
      <c r="N150" s="166">
        <v>17220</v>
      </c>
      <c r="O150" s="166">
        <v>15163</v>
      </c>
      <c r="P150" s="166">
        <v>12196</v>
      </c>
      <c r="Q150" s="167">
        <f>IFERROR(P150/O150-1,"-")</f>
        <v>-0.19567367935105195</v>
      </c>
      <c r="R150" s="167">
        <f t="shared" si="113"/>
        <v>7.239808260243682E-3</v>
      </c>
      <c r="S150" s="166">
        <v>3860</v>
      </c>
      <c r="T150" s="166">
        <v>19220</v>
      </c>
      <c r="U150" s="166">
        <v>19438</v>
      </c>
      <c r="V150" s="166">
        <v>17099</v>
      </c>
      <c r="W150" s="166">
        <v>14561</v>
      </c>
      <c r="X150" s="167">
        <f>IFERROR(W150/V150-1,"-")</f>
        <v>-0.14842973273290838</v>
      </c>
      <c r="Y150" s="167">
        <f>W150/W$8</f>
        <v>7.0775271379736231E-3</v>
      </c>
    </row>
    <row r="151" spans="1:25" x14ac:dyDescent="0.25">
      <c r="A151" s="57"/>
      <c r="B151" s="165" t="s">
        <v>102</v>
      </c>
      <c r="C151" s="166">
        <v>2898</v>
      </c>
      <c r="D151" s="166">
        <v>546</v>
      </c>
      <c r="E151" s="166">
        <v>6007</v>
      </c>
      <c r="F151" s="166">
        <v>7330</v>
      </c>
      <c r="G151" s="166">
        <v>7069</v>
      </c>
      <c r="H151" s="166">
        <v>5786</v>
      </c>
      <c r="I151" s="167">
        <f>IFERROR(H151/G151-1,"-")</f>
        <v>-0.1814966756259726</v>
      </c>
      <c r="J151" s="167">
        <f t="shared" si="111"/>
        <v>1.5521135677151793E-2</v>
      </c>
      <c r="K151" s="166">
        <v>1100</v>
      </c>
      <c r="L151" s="166">
        <v>1363</v>
      </c>
      <c r="M151" s="166">
        <v>2339</v>
      </c>
      <c r="N151" s="166">
        <v>1149</v>
      </c>
      <c r="O151" s="166">
        <v>1005</v>
      </c>
      <c r="P151" s="166">
        <v>2179</v>
      </c>
      <c r="Q151" s="167">
        <f>IFERROR(P151/O151-1,"-")</f>
        <v>1.1681592039800996</v>
      </c>
      <c r="R151" s="167">
        <f t="shared" si="113"/>
        <v>1.2935013282281882E-3</v>
      </c>
      <c r="S151" s="166">
        <v>3998</v>
      </c>
      <c r="T151" s="166">
        <v>8346</v>
      </c>
      <c r="U151" s="166">
        <v>8479</v>
      </c>
      <c r="V151" s="166">
        <v>8074</v>
      </c>
      <c r="W151" s="166">
        <v>7965</v>
      </c>
      <c r="X151" s="167">
        <f>IFERROR(W151/V151-1,"-")</f>
        <v>-1.350012385434729E-2</v>
      </c>
      <c r="Y151" s="167">
        <f>W151/W$8</f>
        <v>3.8714719905198758E-3</v>
      </c>
    </row>
    <row r="152" spans="1:25" x14ac:dyDescent="0.25">
      <c r="A152" s="57"/>
      <c r="B152" s="161" t="s">
        <v>109</v>
      </c>
      <c r="C152" s="162">
        <v>2044</v>
      </c>
      <c r="D152" s="162">
        <v>1570</v>
      </c>
      <c r="E152" s="162">
        <v>5580</v>
      </c>
      <c r="F152" s="162">
        <v>5146</v>
      </c>
      <c r="G152" s="162">
        <v>7865</v>
      </c>
      <c r="H152" s="162">
        <v>8110</v>
      </c>
      <c r="I152" s="163">
        <f>IFERROR(H152/G152-1,"-")</f>
        <v>3.1150667514303843E-2</v>
      </c>
      <c r="J152" s="163">
        <f t="shared" si="111"/>
        <v>2.1755342264379716E-2</v>
      </c>
      <c r="K152" s="162">
        <v>12492</v>
      </c>
      <c r="L152" s="162">
        <v>5069</v>
      </c>
      <c r="M152" s="162">
        <v>18345</v>
      </c>
      <c r="N152" s="162">
        <v>21491</v>
      </c>
      <c r="O152" s="162">
        <v>23444</v>
      </c>
      <c r="P152" s="162">
        <v>23095</v>
      </c>
      <c r="Q152" s="163">
        <f>IFERROR(P152/O152-1,"-")</f>
        <v>-1.4886538133424332E-2</v>
      </c>
      <c r="R152" s="163">
        <f t="shared" si="113"/>
        <v>1.370968938753098E-2</v>
      </c>
      <c r="S152" s="162">
        <v>14536</v>
      </c>
      <c r="T152" s="162">
        <v>23925</v>
      </c>
      <c r="U152" s="162">
        <v>26637</v>
      </c>
      <c r="V152" s="162">
        <v>31309</v>
      </c>
      <c r="W152" s="162">
        <v>31205</v>
      </c>
      <c r="X152" s="163">
        <f>IFERROR(W152/V152-1,"-")</f>
        <v>-3.3217285764476356E-3</v>
      </c>
      <c r="Y152" s="163">
        <f>W152/W$8</f>
        <v>1.5167518325696513E-2</v>
      </c>
    </row>
    <row r="153" spans="1:25" s="57" customFormat="1" x14ac:dyDescent="0.25">
      <c r="B153" s="165" t="s">
        <v>112</v>
      </c>
      <c r="C153" s="166">
        <v>267</v>
      </c>
      <c r="D153" s="166">
        <v>76</v>
      </c>
      <c r="E153" s="166">
        <v>525</v>
      </c>
      <c r="F153" s="166">
        <v>410</v>
      </c>
      <c r="G153" s="166">
        <v>700</v>
      </c>
      <c r="H153" s="166">
        <v>689</v>
      </c>
      <c r="I153" s="167">
        <f t="shared" ref="I153:I160" si="114">IFERROR(H153/G153-1,"-")</f>
        <v>-1.5714285714285681E-2</v>
      </c>
      <c r="J153" s="167">
        <f t="shared" si="111"/>
        <v>1.848265205938055E-3</v>
      </c>
      <c r="K153" s="166">
        <v>4639</v>
      </c>
      <c r="L153" s="166">
        <v>178</v>
      </c>
      <c r="M153" s="166">
        <v>8155</v>
      </c>
      <c r="N153" s="166">
        <v>8955</v>
      </c>
      <c r="O153" s="166">
        <v>9720</v>
      </c>
      <c r="P153" s="166">
        <v>8002</v>
      </c>
      <c r="Q153" s="167">
        <f t="shared" ref="Q153:Q160" si="115">IFERROR(P153/O153-1,"-")</f>
        <v>-0.17674897119341559</v>
      </c>
      <c r="R153" s="167">
        <f t="shared" si="113"/>
        <v>4.7501595357879586E-3</v>
      </c>
      <c r="S153" s="166">
        <v>4906</v>
      </c>
      <c r="T153" s="166">
        <v>8680</v>
      </c>
      <c r="U153" s="166">
        <v>9365</v>
      </c>
      <c r="V153" s="166">
        <v>10420</v>
      </c>
      <c r="W153" s="166">
        <v>8691</v>
      </c>
      <c r="X153" s="167">
        <f t="shared" ref="X153:X160" si="116">IFERROR(W153/V153-1,"-")</f>
        <v>-0.16593090211132433</v>
      </c>
      <c r="Y153" s="167">
        <f t="shared" ref="Y153:Y160" si="117">W153/W$8</f>
        <v>4.2243519233657548E-3</v>
      </c>
    </row>
    <row r="154" spans="1:25" s="57" customFormat="1" x14ac:dyDescent="0.25">
      <c r="B154" s="165" t="s">
        <v>115</v>
      </c>
      <c r="C154" s="166">
        <v>395</v>
      </c>
      <c r="D154" s="166">
        <v>245</v>
      </c>
      <c r="E154" s="166">
        <v>1106</v>
      </c>
      <c r="F154" s="166">
        <v>1137</v>
      </c>
      <c r="G154" s="166">
        <v>1589</v>
      </c>
      <c r="H154" s="166">
        <v>1521</v>
      </c>
      <c r="I154" s="167">
        <f t="shared" si="114"/>
        <v>-4.279421019509122E-2</v>
      </c>
      <c r="J154" s="167">
        <f t="shared" si="111"/>
        <v>4.0801326244292915E-3</v>
      </c>
      <c r="K154" s="166">
        <v>3440</v>
      </c>
      <c r="L154" s="166">
        <v>990</v>
      </c>
      <c r="M154" s="166">
        <v>4102</v>
      </c>
      <c r="N154" s="166">
        <v>3927</v>
      </c>
      <c r="O154" s="166">
        <v>3720</v>
      </c>
      <c r="P154" s="166">
        <v>3717</v>
      </c>
      <c r="Q154" s="167">
        <f t="shared" si="115"/>
        <v>-8.064516129032695E-4</v>
      </c>
      <c r="R154" s="167">
        <f t="shared" si="113"/>
        <v>2.2064912515026044E-3</v>
      </c>
      <c r="S154" s="166">
        <v>3835</v>
      </c>
      <c r="T154" s="166">
        <v>5208</v>
      </c>
      <c r="U154" s="166">
        <v>5064</v>
      </c>
      <c r="V154" s="166">
        <v>5309</v>
      </c>
      <c r="W154" s="166">
        <v>5238</v>
      </c>
      <c r="X154" s="167">
        <f t="shared" si="116"/>
        <v>-1.3373516669806018E-2</v>
      </c>
      <c r="Y154" s="167">
        <f t="shared" si="117"/>
        <v>2.5459849700367999E-3</v>
      </c>
    </row>
    <row r="155" spans="1:25" x14ac:dyDescent="0.25">
      <c r="A155" s="57"/>
      <c r="B155" s="165" t="s">
        <v>118</v>
      </c>
      <c r="C155" s="166">
        <v>268</v>
      </c>
      <c r="D155" s="166">
        <v>387</v>
      </c>
      <c r="E155" s="166">
        <v>1014</v>
      </c>
      <c r="F155" s="166">
        <v>940</v>
      </c>
      <c r="G155" s="166">
        <v>1332</v>
      </c>
      <c r="H155" s="166">
        <v>1366</v>
      </c>
      <c r="I155" s="167">
        <f t="shared" si="114"/>
        <v>2.5525525525525561E-2</v>
      </c>
      <c r="J155" s="167">
        <f t="shared" si="111"/>
        <v>3.6643400164171015E-3</v>
      </c>
      <c r="K155" s="166">
        <v>1433</v>
      </c>
      <c r="L155" s="166">
        <v>1576</v>
      </c>
      <c r="M155" s="166">
        <v>1747</v>
      </c>
      <c r="N155" s="166">
        <v>3085</v>
      </c>
      <c r="O155" s="166">
        <v>3732</v>
      </c>
      <c r="P155" s="166">
        <v>5838</v>
      </c>
      <c r="Q155" s="167">
        <f t="shared" si="115"/>
        <v>0.56430868167202575</v>
      </c>
      <c r="R155" s="167">
        <f t="shared" si="113"/>
        <v>3.4655625306086106E-3</v>
      </c>
      <c r="S155" s="166">
        <v>1701</v>
      </c>
      <c r="T155" s="166">
        <v>2761</v>
      </c>
      <c r="U155" s="166">
        <v>4025</v>
      </c>
      <c r="V155" s="166">
        <v>5064</v>
      </c>
      <c r="W155" s="166">
        <v>7204</v>
      </c>
      <c r="X155" s="167">
        <f t="shared" si="116"/>
        <v>0.42259083728278046</v>
      </c>
      <c r="Y155" s="167">
        <f t="shared" si="117"/>
        <v>3.5015799396993326E-3</v>
      </c>
    </row>
    <row r="156" spans="1:25" x14ac:dyDescent="0.25">
      <c r="A156" s="57"/>
      <c r="B156" s="165" t="s">
        <v>125</v>
      </c>
      <c r="C156" s="166">
        <v>189</v>
      </c>
      <c r="D156" s="166">
        <v>75</v>
      </c>
      <c r="E156" s="166">
        <v>348</v>
      </c>
      <c r="F156" s="166">
        <v>340</v>
      </c>
      <c r="G156" s="166">
        <v>486</v>
      </c>
      <c r="H156" s="166">
        <v>551</v>
      </c>
      <c r="I156" s="167">
        <f t="shared" si="114"/>
        <v>0.13374485596707819</v>
      </c>
      <c r="J156" s="167">
        <f t="shared" si="111"/>
        <v>1.4780756581594604E-3</v>
      </c>
      <c r="K156" s="166">
        <v>306</v>
      </c>
      <c r="L156" s="166">
        <v>162</v>
      </c>
      <c r="M156" s="166">
        <v>399</v>
      </c>
      <c r="N156" s="166">
        <v>398</v>
      </c>
      <c r="O156" s="166">
        <v>576</v>
      </c>
      <c r="P156" s="166">
        <v>541</v>
      </c>
      <c r="Q156" s="167">
        <f t="shared" si="115"/>
        <v>-6.076388888888884E-2</v>
      </c>
      <c r="R156" s="167">
        <f t="shared" si="113"/>
        <v>3.21149251294837E-4</v>
      </c>
      <c r="S156" s="166">
        <v>495</v>
      </c>
      <c r="T156" s="166">
        <v>747</v>
      </c>
      <c r="U156" s="166">
        <v>738</v>
      </c>
      <c r="V156" s="166">
        <v>1062</v>
      </c>
      <c r="W156" s="166">
        <v>1092</v>
      </c>
      <c r="X156" s="167">
        <f t="shared" si="116"/>
        <v>2.8248587570621542E-2</v>
      </c>
      <c r="Y156" s="167">
        <f t="shared" si="117"/>
        <v>5.3077808080950457E-4</v>
      </c>
    </row>
    <row r="157" spans="1:25" x14ac:dyDescent="0.25">
      <c r="A157" s="57"/>
      <c r="B157" s="165" t="s">
        <v>121</v>
      </c>
      <c r="C157" s="166">
        <v>114</v>
      </c>
      <c r="D157" s="166">
        <v>92</v>
      </c>
      <c r="E157" s="166">
        <v>249</v>
      </c>
      <c r="F157" s="166">
        <v>243</v>
      </c>
      <c r="G157" s="166">
        <v>351</v>
      </c>
      <c r="H157" s="166">
        <v>421</v>
      </c>
      <c r="I157" s="167">
        <f t="shared" si="114"/>
        <v>0.19943019943019946</v>
      </c>
      <c r="J157" s="167">
        <f t="shared" si="111"/>
        <v>1.1293463740202048E-3</v>
      </c>
      <c r="K157" s="166">
        <v>393</v>
      </c>
      <c r="L157" s="166">
        <v>190</v>
      </c>
      <c r="M157" s="166">
        <v>852</v>
      </c>
      <c r="N157" s="166">
        <v>1016</v>
      </c>
      <c r="O157" s="166">
        <v>925</v>
      </c>
      <c r="P157" s="166">
        <v>732</v>
      </c>
      <c r="Q157" s="167">
        <f t="shared" si="115"/>
        <v>-0.20864864864864863</v>
      </c>
      <c r="R157" s="167">
        <f t="shared" si="113"/>
        <v>4.3453096478340234E-4</v>
      </c>
      <c r="S157" s="166">
        <v>507</v>
      </c>
      <c r="T157" s="166">
        <v>1101</v>
      </c>
      <c r="U157" s="166">
        <v>1259</v>
      </c>
      <c r="V157" s="166">
        <v>1276</v>
      </c>
      <c r="W157" s="166">
        <v>1153</v>
      </c>
      <c r="X157" s="167">
        <f t="shared" si="116"/>
        <v>-9.6394984326018784E-2</v>
      </c>
      <c r="Y157" s="167">
        <f t="shared" si="117"/>
        <v>5.6042777213677548E-4</v>
      </c>
    </row>
    <row r="158" spans="1:25" x14ac:dyDescent="0.25">
      <c r="A158" s="57"/>
      <c r="B158" s="165" t="s">
        <v>130</v>
      </c>
      <c r="C158" s="166">
        <v>42</v>
      </c>
      <c r="D158" s="166">
        <v>16</v>
      </c>
      <c r="E158" s="166">
        <v>72</v>
      </c>
      <c r="F158" s="166">
        <v>67</v>
      </c>
      <c r="G158" s="166">
        <v>62</v>
      </c>
      <c r="H158" s="166">
        <v>50</v>
      </c>
      <c r="I158" s="167">
        <f t="shared" si="114"/>
        <v>-0.19354838709677424</v>
      </c>
      <c r="J158" s="167">
        <f t="shared" si="111"/>
        <v>1.3412664774586756E-4</v>
      </c>
      <c r="K158" s="166">
        <v>167</v>
      </c>
      <c r="L158" s="166">
        <v>8</v>
      </c>
      <c r="M158" s="166">
        <v>169</v>
      </c>
      <c r="N158" s="166">
        <v>169</v>
      </c>
      <c r="O158" s="166">
        <v>196</v>
      </c>
      <c r="P158" s="166">
        <v>138</v>
      </c>
      <c r="Q158" s="167">
        <f t="shared" si="115"/>
        <v>-0.29591836734693877</v>
      </c>
      <c r="R158" s="167">
        <f t="shared" si="113"/>
        <v>8.1919772049329943E-5</v>
      </c>
      <c r="S158" s="166">
        <v>209</v>
      </c>
      <c r="T158" s="166">
        <v>241</v>
      </c>
      <c r="U158" s="166">
        <v>236</v>
      </c>
      <c r="V158" s="166">
        <v>258</v>
      </c>
      <c r="W158" s="166">
        <v>188</v>
      </c>
      <c r="X158" s="167">
        <f t="shared" si="116"/>
        <v>-0.27131782945736438</v>
      </c>
      <c r="Y158" s="167">
        <f t="shared" si="117"/>
        <v>9.1379376549621677E-5</v>
      </c>
    </row>
    <row r="159" spans="1:25" x14ac:dyDescent="0.25">
      <c r="A159" s="57"/>
      <c r="B159" s="165" t="s">
        <v>133</v>
      </c>
      <c r="C159" s="166">
        <v>56</v>
      </c>
      <c r="D159" s="166">
        <v>21</v>
      </c>
      <c r="E159" s="166">
        <v>56</v>
      </c>
      <c r="F159" s="166">
        <v>46</v>
      </c>
      <c r="G159" s="166">
        <v>44</v>
      </c>
      <c r="H159" s="166">
        <v>53</v>
      </c>
      <c r="I159" s="167">
        <f t="shared" si="114"/>
        <v>0.20454545454545459</v>
      </c>
      <c r="J159" s="167">
        <f t="shared" si="111"/>
        <v>1.421742466106196E-4</v>
      </c>
      <c r="K159" s="166">
        <v>221</v>
      </c>
      <c r="L159" s="166">
        <v>41</v>
      </c>
      <c r="M159" s="166">
        <v>326</v>
      </c>
      <c r="N159" s="166">
        <v>450</v>
      </c>
      <c r="O159" s="166">
        <v>323</v>
      </c>
      <c r="P159" s="166">
        <v>211</v>
      </c>
      <c r="Q159" s="167">
        <f t="shared" si="115"/>
        <v>-0.34674922600619196</v>
      </c>
      <c r="R159" s="167">
        <f t="shared" si="113"/>
        <v>1.2525414422035231E-4</v>
      </c>
      <c r="S159" s="166">
        <v>277</v>
      </c>
      <c r="T159" s="166">
        <v>382</v>
      </c>
      <c r="U159" s="166">
        <v>496</v>
      </c>
      <c r="V159" s="166">
        <v>367</v>
      </c>
      <c r="W159" s="166">
        <v>264</v>
      </c>
      <c r="X159" s="167">
        <f t="shared" si="116"/>
        <v>-0.28065395095367851</v>
      </c>
      <c r="Y159" s="167">
        <f t="shared" si="117"/>
        <v>1.2831997558031979E-4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658</v>
      </c>
      <c r="E160" s="171">
        <f t="shared" si="119"/>
        <v>2210</v>
      </c>
      <c r="F160" s="171">
        <f t="shared" si="119"/>
        <v>1963</v>
      </c>
      <c r="G160" s="171">
        <f t="shared" si="119"/>
        <v>3301</v>
      </c>
      <c r="H160" s="171">
        <f t="shared" si="119"/>
        <v>3459</v>
      </c>
      <c r="I160" s="172">
        <f t="shared" si="114"/>
        <v>4.7864283550439257E-2</v>
      </c>
      <c r="J160" s="172">
        <f t="shared" si="111"/>
        <v>9.278881491059118E-3</v>
      </c>
      <c r="K160" s="171">
        <f t="shared" ref="K160:P160" si="120">K152-SUM(K153:K159)</f>
        <v>1893</v>
      </c>
      <c r="L160" s="171">
        <f t="shared" si="120"/>
        <v>1924</v>
      </c>
      <c r="M160" s="171">
        <f t="shared" si="120"/>
        <v>2595</v>
      </c>
      <c r="N160" s="171">
        <f t="shared" si="120"/>
        <v>3491</v>
      </c>
      <c r="O160" s="171">
        <f t="shared" si="120"/>
        <v>4252</v>
      </c>
      <c r="P160" s="171">
        <f t="shared" si="120"/>
        <v>3916</v>
      </c>
      <c r="Q160" s="172">
        <f t="shared" si="115"/>
        <v>-7.902163687676389E-2</v>
      </c>
      <c r="R160" s="172">
        <f t="shared" si="113"/>
        <v>2.3246219372838849E-3</v>
      </c>
      <c r="S160" s="171">
        <f>S152-SUM(S153:S159)</f>
        <v>2606</v>
      </c>
      <c r="T160" s="171">
        <f>T152-SUM(T153:T159)</f>
        <v>4805</v>
      </c>
      <c r="U160" s="171">
        <f>U152-SUM(U153:U159)</f>
        <v>5454</v>
      </c>
      <c r="V160" s="171">
        <f>V152-SUM(V153:V159)</f>
        <v>7553</v>
      </c>
      <c r="W160" s="171">
        <f>W152-SUM(W153:W159)</f>
        <v>7375</v>
      </c>
      <c r="X160" s="172">
        <f t="shared" si="116"/>
        <v>-2.3566794651131984E-2</v>
      </c>
      <c r="Y160" s="172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95CBD-A2D0-4130-A530-557A60A4C4B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09" t="s">
        <v>64</v>
      </c>
      <c r="D6" s="310"/>
      <c r="E6" s="310"/>
      <c r="F6" s="310"/>
      <c r="G6" s="310"/>
      <c r="H6" s="310"/>
      <c r="I6" s="310"/>
      <c r="J6" s="310"/>
      <c r="K6" s="309" t="s">
        <v>63</v>
      </c>
      <c r="L6" s="310"/>
      <c r="M6" s="310"/>
      <c r="N6" s="310"/>
      <c r="O6" s="310"/>
      <c r="P6" s="310"/>
      <c r="Q6" s="310"/>
      <c r="R6" s="310"/>
      <c r="S6" s="309" t="s">
        <v>139</v>
      </c>
      <c r="T6" s="310"/>
      <c r="U6" s="310"/>
      <c r="V6" s="310"/>
      <c r="W6" s="310"/>
      <c r="X6" s="310"/>
      <c r="Y6" s="310"/>
      <c r="Z6" s="310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EAF73-B891-4A0A-8CD0-BE3B5F4BC4B0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6" t="s">
        <v>218</v>
      </c>
      <c r="C4" s="276"/>
      <c r="D4" s="276"/>
      <c r="E4" s="276"/>
      <c r="F4" s="276"/>
      <c r="G4" s="276"/>
      <c r="H4" s="276"/>
      <c r="I4" s="276"/>
      <c r="J4" s="276"/>
      <c r="K4" s="276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77" t="s">
        <v>48</v>
      </c>
      <c r="C7" s="280" t="s">
        <v>8</v>
      </c>
      <c r="D7" s="15" t="s">
        <v>32</v>
      </c>
      <c r="E7" s="16">
        <v>1595</v>
      </c>
      <c r="F7" s="16">
        <v>2523</v>
      </c>
      <c r="G7" s="16">
        <v>3080</v>
      </c>
      <c r="H7" s="16">
        <v>2377</v>
      </c>
      <c r="I7" s="16">
        <v>3338</v>
      </c>
      <c r="J7" s="17">
        <f>I7/H7-1</f>
        <v>0.40429112326461936</v>
      </c>
      <c r="K7" s="16">
        <f>I7-H7</f>
        <v>961</v>
      </c>
      <c r="L7" s="18">
        <f>I7/$I$7</f>
        <v>1</v>
      </c>
    </row>
    <row r="8" spans="2:12" x14ac:dyDescent="0.25">
      <c r="B8" s="278"/>
      <c r="C8" s="281"/>
      <c r="D8" s="19" t="s">
        <v>33</v>
      </c>
      <c r="E8" s="20">
        <v>1595</v>
      </c>
      <c r="F8" s="20">
        <v>2523</v>
      </c>
      <c r="G8" s="20">
        <v>3022</v>
      </c>
      <c r="H8" s="20">
        <v>2354</v>
      </c>
      <c r="I8" s="20">
        <v>3330</v>
      </c>
      <c r="J8" s="21">
        <f t="shared" ref="J8:J20" si="0">I8/H8-1</f>
        <v>0.4146134239592183</v>
      </c>
      <c r="K8" s="20">
        <f t="shared" ref="K8:K17" si="1">I8-H8</f>
        <v>976</v>
      </c>
      <c r="L8" s="22">
        <f>I8/$I$7</f>
        <v>0.99760335530257638</v>
      </c>
    </row>
    <row r="9" spans="2:12" x14ac:dyDescent="0.25">
      <c r="B9" s="278"/>
      <c r="C9" s="282"/>
      <c r="D9" s="23" t="s">
        <v>34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78"/>
      <c r="C10" s="283" t="s">
        <v>35</v>
      </c>
      <c r="D10" s="26" t="s">
        <v>32</v>
      </c>
      <c r="E10" s="27">
        <v>1691</v>
      </c>
      <c r="F10" s="27">
        <v>2772</v>
      </c>
      <c r="G10" s="27">
        <v>3279</v>
      </c>
      <c r="H10" s="27">
        <v>2702</v>
      </c>
      <c r="I10" s="27">
        <v>3626</v>
      </c>
      <c r="J10" s="28">
        <f t="shared" si="0"/>
        <v>0.34196891191709855</v>
      </c>
      <c r="K10" s="27">
        <f t="shared" si="1"/>
        <v>924</v>
      </c>
      <c r="L10" s="18">
        <f>I10/$I$10</f>
        <v>1</v>
      </c>
    </row>
    <row r="11" spans="2:12" x14ac:dyDescent="0.25">
      <c r="B11" s="278"/>
      <c r="C11" s="284"/>
      <c r="D11" s="4" t="s">
        <v>33</v>
      </c>
      <c r="E11" s="29">
        <v>1691</v>
      </c>
      <c r="F11" s="29">
        <v>2772</v>
      </c>
      <c r="G11" s="29">
        <v>3216</v>
      </c>
      <c r="H11" s="29">
        <v>2677</v>
      </c>
      <c r="I11" s="29">
        <v>3618</v>
      </c>
      <c r="J11" s="30">
        <f t="shared" si="0"/>
        <v>0.35151288756070231</v>
      </c>
      <c r="K11" s="29">
        <f t="shared" si="1"/>
        <v>941</v>
      </c>
      <c r="L11" s="31">
        <f>I11/$I$10</f>
        <v>0.99779371207942635</v>
      </c>
    </row>
    <row r="12" spans="2:12" x14ac:dyDescent="0.25">
      <c r="B12" s="278"/>
      <c r="C12" s="285"/>
      <c r="D12" s="32" t="s">
        <v>34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78"/>
      <c r="C13" s="280" t="s">
        <v>21</v>
      </c>
      <c r="D13" s="15" t="s">
        <v>32</v>
      </c>
      <c r="E13" s="16">
        <v>5772</v>
      </c>
      <c r="F13" s="16">
        <v>11814</v>
      </c>
      <c r="G13" s="16">
        <v>11134</v>
      </c>
      <c r="H13" s="16">
        <v>12283</v>
      </c>
      <c r="I13" s="16">
        <v>17483</v>
      </c>
      <c r="J13" s="17">
        <f t="shared" si="0"/>
        <v>0.42334934462264928</v>
      </c>
      <c r="K13" s="16">
        <f t="shared" si="1"/>
        <v>5200</v>
      </c>
      <c r="L13" s="18">
        <f>I13/$I$13</f>
        <v>1</v>
      </c>
    </row>
    <row r="14" spans="2:12" x14ac:dyDescent="0.25">
      <c r="B14" s="278"/>
      <c r="C14" s="281"/>
      <c r="D14" s="19" t="s">
        <v>33</v>
      </c>
      <c r="E14" s="20">
        <v>5772</v>
      </c>
      <c r="F14" s="20">
        <v>11814</v>
      </c>
      <c r="G14" s="20">
        <v>10883</v>
      </c>
      <c r="H14" s="20">
        <v>12135</v>
      </c>
      <c r="I14" s="20">
        <v>17408</v>
      </c>
      <c r="J14" s="21">
        <f t="shared" si="0"/>
        <v>0.434528224145035</v>
      </c>
      <c r="K14" s="20">
        <f t="shared" si="1"/>
        <v>5273</v>
      </c>
      <c r="L14" s="22">
        <f>I14/$I$13</f>
        <v>0.99571011840073209</v>
      </c>
    </row>
    <row r="15" spans="2:12" x14ac:dyDescent="0.25">
      <c r="B15" s="278"/>
      <c r="C15" s="282"/>
      <c r="D15" s="23" t="s">
        <v>34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78"/>
      <c r="C16" s="283" t="s">
        <v>22</v>
      </c>
      <c r="D16" s="26" t="s">
        <v>32</v>
      </c>
      <c r="E16" s="35">
        <v>3.618808777429467</v>
      </c>
      <c r="F16" s="35">
        <v>4.6825208085612369</v>
      </c>
      <c r="G16" s="35">
        <v>3.6149350649350649</v>
      </c>
      <c r="H16" s="35">
        <v>5.1674379469920071</v>
      </c>
      <c r="I16" s="35">
        <v>5.2375674056321149</v>
      </c>
      <c r="J16" s="36">
        <f t="shared" si="0"/>
        <v>1.3571417665679153E-2</v>
      </c>
      <c r="K16" s="37">
        <f t="shared" si="1"/>
        <v>7.0129458640107778E-2</v>
      </c>
      <c r="L16" s="38"/>
    </row>
    <row r="17" spans="2:12" x14ac:dyDescent="0.25">
      <c r="B17" s="278"/>
      <c r="C17" s="284"/>
      <c r="D17" s="4" t="s">
        <v>33</v>
      </c>
      <c r="E17" s="39">
        <f>E14/E8</f>
        <v>3.618808777429467</v>
      </c>
      <c r="F17" s="39">
        <f t="shared" ref="F17:I17" si="2">F14/F8</f>
        <v>4.6825208085612369</v>
      </c>
      <c r="G17" s="39">
        <f t="shared" si="2"/>
        <v>3.6012574454003969</v>
      </c>
      <c r="H17" s="39">
        <f t="shared" si="2"/>
        <v>5.1550552251486828</v>
      </c>
      <c r="I17" s="39">
        <f t="shared" si="2"/>
        <v>5.2276276276276272</v>
      </c>
      <c r="J17" s="40">
        <f t="shared" si="0"/>
        <v>1.4077909801024857E-2</v>
      </c>
      <c r="K17" s="41">
        <f t="shared" si="1"/>
        <v>7.2572402478944475E-2</v>
      </c>
      <c r="L17" s="42"/>
    </row>
    <row r="18" spans="2:12" x14ac:dyDescent="0.25">
      <c r="B18" s="278"/>
      <c r="C18" s="285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78"/>
      <c r="C19" s="286" t="s">
        <v>36</v>
      </c>
      <c r="D19" s="15" t="s">
        <v>32</v>
      </c>
      <c r="E19" s="18">
        <v>0.23989999999999997</v>
      </c>
      <c r="F19" s="18">
        <v>0.46659999999999996</v>
      </c>
      <c r="G19" s="18">
        <v>0.40689999999999998</v>
      </c>
      <c r="H19" s="18">
        <v>0.53659999999999997</v>
      </c>
      <c r="I19" s="18">
        <v>0.63619999999999999</v>
      </c>
      <c r="J19" s="17">
        <f t="shared" si="0"/>
        <v>0.18561311964219174</v>
      </c>
      <c r="K19" s="44">
        <f>(I19-H19)*100</f>
        <v>9.9600000000000026</v>
      </c>
      <c r="L19" s="18"/>
    </row>
    <row r="20" spans="2:12" x14ac:dyDescent="0.25">
      <c r="B20" s="278"/>
      <c r="C20" s="287"/>
      <c r="D20" s="19" t="s">
        <v>33</v>
      </c>
      <c r="E20" s="22">
        <v>0.23989999999999997</v>
      </c>
      <c r="F20" s="22">
        <v>0.46659999999999996</v>
      </c>
      <c r="G20" s="22">
        <v>0.40399999999999997</v>
      </c>
      <c r="H20" s="22">
        <v>0.54010000000000002</v>
      </c>
      <c r="I20" s="22">
        <v>0.6462</v>
      </c>
      <c r="J20" s="21">
        <f t="shared" si="0"/>
        <v>0.19644510275874838</v>
      </c>
      <c r="K20" s="46">
        <f>(I20-H20)*100</f>
        <v>10.609999999999998</v>
      </c>
      <c r="L20" s="22"/>
    </row>
    <row r="21" spans="2:12" x14ac:dyDescent="0.25">
      <c r="B21" s="278"/>
      <c r="C21" s="288"/>
      <c r="D21" s="23" t="s">
        <v>34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47"/>
    </row>
    <row r="22" spans="2:12" x14ac:dyDescent="0.25">
      <c r="B22" s="278"/>
      <c r="C22" s="289" t="s">
        <v>37</v>
      </c>
      <c r="D22" s="26" t="s">
        <v>32</v>
      </c>
      <c r="E22" s="27">
        <v>802</v>
      </c>
      <c r="F22" s="27">
        <v>844</v>
      </c>
      <c r="G22" s="27">
        <v>912</v>
      </c>
      <c r="H22" s="27">
        <v>763</v>
      </c>
      <c r="I22" s="27">
        <v>916</v>
      </c>
      <c r="J22" s="36">
        <f>I22/H22-1</f>
        <v>0.20052424639580613</v>
      </c>
      <c r="K22" s="27">
        <f>I22-H22</f>
        <v>153</v>
      </c>
      <c r="L22" s="38">
        <f>I22/$I$22</f>
        <v>1</v>
      </c>
    </row>
    <row r="23" spans="2:12" x14ac:dyDescent="0.25">
      <c r="B23" s="278"/>
      <c r="C23" s="290"/>
      <c r="D23" s="4" t="s">
        <v>33</v>
      </c>
      <c r="E23" s="29">
        <v>802</v>
      </c>
      <c r="F23" s="29">
        <v>844</v>
      </c>
      <c r="G23" s="29">
        <v>898</v>
      </c>
      <c r="H23" s="29">
        <v>749</v>
      </c>
      <c r="I23" s="29">
        <v>898</v>
      </c>
      <c r="J23" s="40">
        <f>I23/H23-1</f>
        <v>0.19893190921228299</v>
      </c>
      <c r="K23" s="29">
        <f>I23-H23</f>
        <v>149</v>
      </c>
      <c r="L23" s="42">
        <f>I23/$I$22</f>
        <v>0.98034934497816595</v>
      </c>
    </row>
    <row r="24" spans="2:12" x14ac:dyDescent="0.25">
      <c r="B24" s="279"/>
      <c r="C24" s="291"/>
      <c r="D24" s="32" t="s">
        <v>34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48"/>
    </row>
    <row r="26" spans="2:12" ht="24.75" customHeight="1" x14ac:dyDescent="0.25">
      <c r="B26" s="293" t="s">
        <v>38</v>
      </c>
      <c r="C26" s="294"/>
      <c r="D26" s="294"/>
      <c r="E26" s="294"/>
      <c r="F26" s="294"/>
      <c r="G26" s="294"/>
      <c r="H26" s="294"/>
      <c r="I26" s="294"/>
      <c r="J26" s="294"/>
      <c r="K26" s="294"/>
    </row>
    <row r="29" spans="2:12" ht="21.75" customHeight="1" thickBot="1" x14ac:dyDescent="0.3">
      <c r="B29" s="276" t="s">
        <v>218</v>
      </c>
      <c r="C29" s="276"/>
      <c r="D29" s="276"/>
      <c r="E29" s="276"/>
      <c r="F29" s="276"/>
      <c r="G29" s="276"/>
      <c r="H29" s="276"/>
      <c r="I29" s="276"/>
      <c r="J29" s="276"/>
      <c r="K29" s="276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224</v>
      </c>
      <c r="F31" s="13" t="s">
        <v>225</v>
      </c>
      <c r="G31" s="13" t="s">
        <v>226</v>
      </c>
      <c r="H31" s="13" t="s">
        <v>227</v>
      </c>
      <c r="I31" s="13" t="s">
        <v>228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77" t="s">
        <v>48</v>
      </c>
      <c r="C32" s="280" t="s">
        <v>8</v>
      </c>
      <c r="D32" s="15" t="s">
        <v>32</v>
      </c>
      <c r="E32" s="50">
        <v>5058</v>
      </c>
      <c r="F32" s="50">
        <v>16823</v>
      </c>
      <c r="G32" s="50">
        <v>27446</v>
      </c>
      <c r="H32" s="50">
        <v>23231</v>
      </c>
      <c r="I32" s="50">
        <v>21785</v>
      </c>
      <c r="J32" s="17">
        <f>I32/H32-1</f>
        <v>-6.2244414790581515E-2</v>
      </c>
      <c r="K32" s="16">
        <f>I32-H32</f>
        <v>-1446</v>
      </c>
      <c r="L32" s="18">
        <f>I32/$I$32</f>
        <v>1</v>
      </c>
    </row>
    <row r="33" spans="1:12" x14ac:dyDescent="0.25">
      <c r="B33" s="278"/>
      <c r="C33" s="281"/>
      <c r="D33" s="19" t="s">
        <v>33</v>
      </c>
      <c r="E33" s="51">
        <v>5058</v>
      </c>
      <c r="F33" s="51">
        <v>16823</v>
      </c>
      <c r="G33" s="51">
        <v>27125</v>
      </c>
      <c r="H33" s="51">
        <v>22938</v>
      </c>
      <c r="I33" s="51">
        <v>21490</v>
      </c>
      <c r="J33" s="21">
        <f t="shared" ref="J33:J45" si="4">I33/H33-1</f>
        <v>-6.3126689336472253E-2</v>
      </c>
      <c r="K33" s="20">
        <f t="shared" ref="K33:K42" si="5">I33-H33</f>
        <v>-1448</v>
      </c>
      <c r="L33" s="22">
        <f>I33/$I$32</f>
        <v>0.98645857241221024</v>
      </c>
    </row>
    <row r="34" spans="1:12" x14ac:dyDescent="0.25">
      <c r="B34" s="278"/>
      <c r="C34" s="282"/>
      <c r="D34" s="23" t="s">
        <v>34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78"/>
      <c r="C35" s="283" t="s">
        <v>35</v>
      </c>
      <c r="D35" s="26" t="s">
        <v>32</v>
      </c>
      <c r="E35" s="52">
        <v>5578</v>
      </c>
      <c r="F35" s="52">
        <v>18891</v>
      </c>
      <c r="G35" s="52">
        <v>29549</v>
      </c>
      <c r="H35" s="52">
        <v>25686</v>
      </c>
      <c r="I35" s="52">
        <v>24307</v>
      </c>
      <c r="J35" s="28">
        <f t="shared" si="4"/>
        <v>-5.3686833294401604E-2</v>
      </c>
      <c r="K35" s="27">
        <f t="shared" si="5"/>
        <v>-1379</v>
      </c>
      <c r="L35" s="18">
        <f>I35/$I$35</f>
        <v>1</v>
      </c>
    </row>
    <row r="36" spans="1:12" x14ac:dyDescent="0.25">
      <c r="B36" s="278"/>
      <c r="C36" s="284"/>
      <c r="D36" s="4" t="s">
        <v>33</v>
      </c>
      <c r="E36" s="53">
        <v>5578</v>
      </c>
      <c r="F36" s="53">
        <v>18891</v>
      </c>
      <c r="G36" s="53">
        <v>29164</v>
      </c>
      <c r="H36" s="53">
        <v>25350</v>
      </c>
      <c r="I36" s="53">
        <v>23976</v>
      </c>
      <c r="J36" s="30">
        <f t="shared" si="4"/>
        <v>-5.4201183431952682E-2</v>
      </c>
      <c r="K36" s="29">
        <f t="shared" si="5"/>
        <v>-1374</v>
      </c>
      <c r="L36" s="31">
        <f>I36/$I$35</f>
        <v>0.98638252355288603</v>
      </c>
    </row>
    <row r="37" spans="1:12" x14ac:dyDescent="0.25">
      <c r="B37" s="278"/>
      <c r="C37" s="285"/>
      <c r="D37" s="32" t="s">
        <v>34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78"/>
      <c r="C38" s="280" t="s">
        <v>21</v>
      </c>
      <c r="D38" s="15" t="s">
        <v>32</v>
      </c>
      <c r="E38" s="50">
        <v>21541</v>
      </c>
      <c r="F38" s="50">
        <v>79184</v>
      </c>
      <c r="G38" s="50">
        <v>87423</v>
      </c>
      <c r="H38" s="50">
        <v>95439</v>
      </c>
      <c r="I38" s="50">
        <v>98196</v>
      </c>
      <c r="J38" s="17">
        <f t="shared" si="4"/>
        <v>2.8887561688617946E-2</v>
      </c>
      <c r="K38" s="16">
        <f t="shared" si="5"/>
        <v>2757</v>
      </c>
      <c r="L38" s="18">
        <f>I38/$I$38</f>
        <v>1</v>
      </c>
    </row>
    <row r="39" spans="1:12" x14ac:dyDescent="0.25">
      <c r="B39" s="278"/>
      <c r="C39" s="281"/>
      <c r="D39" s="19" t="s">
        <v>33</v>
      </c>
      <c r="E39" s="51">
        <v>21541</v>
      </c>
      <c r="F39" s="51">
        <v>79184</v>
      </c>
      <c r="G39" s="51">
        <v>85343</v>
      </c>
      <c r="H39" s="51">
        <v>93633</v>
      </c>
      <c r="I39" s="51">
        <v>96567</v>
      </c>
      <c r="J39" s="21">
        <f t="shared" si="4"/>
        <v>3.133510621255331E-2</v>
      </c>
      <c r="K39" s="20">
        <f t="shared" si="5"/>
        <v>2934</v>
      </c>
      <c r="L39" s="22">
        <f>I39/$I$38</f>
        <v>0.98341072956128561</v>
      </c>
    </row>
    <row r="40" spans="1:12" x14ac:dyDescent="0.25">
      <c r="B40" s="278"/>
      <c r="C40" s="282"/>
      <c r="D40" s="23" t="s">
        <v>34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78"/>
      <c r="C41" s="283" t="s">
        <v>22</v>
      </c>
      <c r="D41" s="26" t="s">
        <v>32</v>
      </c>
      <c r="E41" s="54">
        <v>4.2587979438513246</v>
      </c>
      <c r="F41" s="54">
        <v>4.7068893776377578</v>
      </c>
      <c r="G41" s="54">
        <v>3.1852728995117685</v>
      </c>
      <c r="H41" s="54">
        <v>4.1082605139684043</v>
      </c>
      <c r="I41" s="54">
        <v>4.5075051641037414</v>
      </c>
      <c r="J41" s="36">
        <f t="shared" si="4"/>
        <v>9.7180947697419473E-2</v>
      </c>
      <c r="K41" s="37">
        <f t="shared" si="5"/>
        <v>0.39924465013533705</v>
      </c>
      <c r="L41" s="38"/>
    </row>
    <row r="42" spans="1:12" x14ac:dyDescent="0.25">
      <c r="B42" s="278"/>
      <c r="C42" s="284"/>
      <c r="D42" s="4" t="s">
        <v>33</v>
      </c>
      <c r="E42" s="55">
        <f t="shared" ref="E42:I42" si="6">E39/E33</f>
        <v>4.2587979438513246</v>
      </c>
      <c r="F42" s="55">
        <f t="shared" si="6"/>
        <v>4.7068893776377578</v>
      </c>
      <c r="G42" s="55">
        <f t="shared" si="6"/>
        <v>3.1462857142857144</v>
      </c>
      <c r="H42" s="55">
        <f t="shared" si="6"/>
        <v>4.0820036620455138</v>
      </c>
      <c r="I42" s="55">
        <f t="shared" si="6"/>
        <v>4.4935784085621222</v>
      </c>
      <c r="J42" s="40">
        <f t="shared" si="4"/>
        <v>0.10082664803646102</v>
      </c>
      <c r="K42" s="41">
        <f t="shared" si="5"/>
        <v>0.41157474651660841</v>
      </c>
      <c r="L42" s="42"/>
    </row>
    <row r="43" spans="1:12" x14ac:dyDescent="0.25">
      <c r="B43" s="278"/>
      <c r="C43" s="285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78"/>
      <c r="C44" s="286" t="s">
        <v>36</v>
      </c>
      <c r="D44" s="15" t="s">
        <v>32</v>
      </c>
      <c r="E44" s="58">
        <v>0.22243448090704446</v>
      </c>
      <c r="F44" s="58">
        <v>0.52688873215069931</v>
      </c>
      <c r="G44" s="58">
        <v>0.52960526315789469</v>
      </c>
      <c r="H44" s="58">
        <v>0.59090233663954828</v>
      </c>
      <c r="I44" s="58">
        <v>0.59271331305229613</v>
      </c>
      <c r="J44" s="58">
        <f t="shared" si="4"/>
        <v>3.064764345063864E-3</v>
      </c>
      <c r="K44" s="44">
        <f>(I44-H44)*100</f>
        <v>0.18109764127478556</v>
      </c>
      <c r="L44" s="18"/>
    </row>
    <row r="45" spans="1:12" x14ac:dyDescent="0.25">
      <c r="B45" s="278"/>
      <c r="C45" s="287"/>
      <c r="D45" s="19" t="s">
        <v>33</v>
      </c>
      <c r="E45" s="59">
        <v>0.22243448090704446</v>
      </c>
      <c r="F45" s="59">
        <v>0.52688873215069931</v>
      </c>
      <c r="G45" s="59">
        <v>0.52506490789846072</v>
      </c>
      <c r="H45" s="59">
        <v>0.58901274486368149</v>
      </c>
      <c r="I45" s="59">
        <v>0.59411952897168663</v>
      </c>
      <c r="J45" s="59">
        <f t="shared" si="4"/>
        <v>8.6700740392078313E-3</v>
      </c>
      <c r="K45" s="46">
        <f>(I45-H45)*100</f>
        <v>0.51067841080051357</v>
      </c>
      <c r="L45" s="22"/>
    </row>
    <row r="46" spans="1:12" x14ac:dyDescent="0.25">
      <c r="B46" s="278"/>
      <c r="C46" s="288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78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78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78"/>
      <c r="C49" s="289" t="s">
        <v>39</v>
      </c>
      <c r="D49" s="26" t="s">
        <v>32</v>
      </c>
      <c r="E49" s="52">
        <v>535.33333333333337</v>
      </c>
      <c r="F49" s="52">
        <v>830</v>
      </c>
      <c r="G49" s="52">
        <v>912</v>
      </c>
      <c r="H49" s="52">
        <v>887.16666666666663</v>
      </c>
      <c r="I49" s="52">
        <v>915.33333333333337</v>
      </c>
      <c r="J49" s="36">
        <f>I49/H49-1</f>
        <v>3.1749013714071017E-2</v>
      </c>
      <c r="K49" s="27">
        <f>I49-H49</f>
        <v>28.166666666666742</v>
      </c>
      <c r="L49" s="38">
        <f>I49/$I$22</f>
        <v>0.99927219796215438</v>
      </c>
    </row>
    <row r="50" spans="2:12" x14ac:dyDescent="0.25">
      <c r="B50" s="278"/>
      <c r="C50" s="284"/>
      <c r="D50" s="4" t="s">
        <v>33</v>
      </c>
      <c r="E50" s="53">
        <v>535.33333333333337</v>
      </c>
      <c r="F50" s="53">
        <v>830</v>
      </c>
      <c r="G50" s="53">
        <v>898</v>
      </c>
      <c r="H50" s="53">
        <v>873.16666666666663</v>
      </c>
      <c r="I50" s="53">
        <v>898</v>
      </c>
      <c r="J50" s="40">
        <f>I50/H50-1</f>
        <v>2.8440542088184806E-2</v>
      </c>
      <c r="K50" s="29">
        <f>I50-H50</f>
        <v>24.833333333333371</v>
      </c>
      <c r="L50" s="42">
        <f>I50/$I$22</f>
        <v>0.98034934497816595</v>
      </c>
    </row>
    <row r="51" spans="2:12" x14ac:dyDescent="0.25">
      <c r="B51" s="279"/>
      <c r="C51" s="285"/>
      <c r="D51" s="32" t="s">
        <v>34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4" t="str">
        <f>IFERROR(I51/H51-1,"-")</f>
        <v>-</v>
      </c>
      <c r="K51" s="33">
        <f>IFERROR(I51-H51,"-")</f>
        <v>0</v>
      </c>
      <c r="L51" s="34">
        <f>IFERROR(I51/I49,"-")</f>
        <v>0</v>
      </c>
    </row>
    <row r="52" spans="2:12" ht="6" customHeight="1" x14ac:dyDescent="0.25"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48"/>
    </row>
    <row r="53" spans="2:12" ht="28.5" customHeight="1" x14ac:dyDescent="0.25">
      <c r="B53" s="293" t="s">
        <v>40</v>
      </c>
      <c r="C53" s="294"/>
      <c r="D53" s="294"/>
      <c r="E53" s="294"/>
      <c r="F53" s="294"/>
      <c r="G53" s="294"/>
      <c r="H53" s="294"/>
      <c r="I53" s="294"/>
      <c r="J53" s="294"/>
      <c r="K53" s="294"/>
    </row>
    <row r="54" spans="2:12" x14ac:dyDescent="0.25">
      <c r="B54" s="64"/>
    </row>
    <row r="56" spans="2:12" ht="21.75" thickBot="1" x14ac:dyDescent="0.3">
      <c r="B56" s="276" t="s">
        <v>218</v>
      </c>
      <c r="C56" s="276"/>
      <c r="D56" s="276"/>
      <c r="E56" s="276"/>
      <c r="F56" s="276"/>
      <c r="G56" s="276"/>
      <c r="H56" s="276"/>
      <c r="I56" s="276"/>
      <c r="J56" s="276"/>
      <c r="K56" s="276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78"/>
      <c r="C59" s="281"/>
      <c r="D59" s="19" t="s">
        <v>33</v>
      </c>
      <c r="E59" s="51">
        <v>10755</v>
      </c>
      <c r="F59" s="51">
        <v>20161</v>
      </c>
      <c r="G59" s="51">
        <v>37638</v>
      </c>
      <c r="H59" s="51">
        <v>50521</v>
      </c>
      <c r="I59" s="51">
        <v>43075</v>
      </c>
      <c r="J59" s="21">
        <f t="shared" ref="J59:J74" si="8">I59/H59-1</f>
        <v>-0.14738425605193883</v>
      </c>
      <c r="K59" s="20">
        <f t="shared" ref="K59:K74" si="9">I59-H59</f>
        <v>-7446</v>
      </c>
      <c r="L59" s="21" t="e">
        <f>I59/#REF!</f>
        <v>#REF!</v>
      </c>
    </row>
    <row r="60" spans="2:12" x14ac:dyDescent="0.25">
      <c r="B60" s="278"/>
      <c r="C60" s="282"/>
      <c r="D60" s="23" t="s">
        <v>34</v>
      </c>
      <c r="E60" s="24">
        <v>1878</v>
      </c>
      <c r="F60" s="24">
        <v>0</v>
      </c>
      <c r="G60" s="24">
        <v>0</v>
      </c>
      <c r="H60" s="24">
        <v>0</v>
      </c>
      <c r="I60" s="24">
        <v>0</v>
      </c>
      <c r="J60" s="25" t="str">
        <f>IFERROR(I60/H60-1,"-")</f>
        <v>-</v>
      </c>
      <c r="K60" s="24">
        <f>IFERROR(I60-H60,"-")</f>
        <v>0</v>
      </c>
      <c r="L60" s="25" t="str">
        <f>IFERROR(I60/#REF!,"-")</f>
        <v>-</v>
      </c>
    </row>
    <row r="61" spans="2:12" x14ac:dyDescent="0.25">
      <c r="B61" s="278"/>
      <c r="C61" s="283" t="s">
        <v>35</v>
      </c>
      <c r="D61" s="26" t="s">
        <v>32</v>
      </c>
      <c r="E61" s="52">
        <v>12633</v>
      </c>
      <c r="F61" s="52">
        <v>20161</v>
      </c>
      <c r="G61" s="52">
        <v>37751</v>
      </c>
      <c r="H61" s="52">
        <v>51166</v>
      </c>
      <c r="I61" s="52">
        <v>43737</v>
      </c>
      <c r="J61" s="36">
        <f t="shared" si="8"/>
        <v>-0.14519407418989172</v>
      </c>
      <c r="K61" s="52">
        <f t="shared" si="9"/>
        <v>-7429</v>
      </c>
      <c r="L61" s="36">
        <f>I61/$I$61</f>
        <v>1</v>
      </c>
    </row>
    <row r="62" spans="2:12" x14ac:dyDescent="0.25">
      <c r="B62" s="278"/>
      <c r="C62" s="284"/>
      <c r="D62" s="4" t="s">
        <v>33</v>
      </c>
      <c r="E62" s="53">
        <v>10755</v>
      </c>
      <c r="F62" s="53">
        <v>20161</v>
      </c>
      <c r="G62" s="53">
        <v>37638</v>
      </c>
      <c r="H62" s="53">
        <v>50521</v>
      </c>
      <c r="I62" s="53">
        <v>43075</v>
      </c>
      <c r="J62" s="40">
        <f t="shared" si="8"/>
        <v>-0.14738425605193883</v>
      </c>
      <c r="K62" s="53">
        <f t="shared" si="9"/>
        <v>-7446</v>
      </c>
      <c r="L62" s="40">
        <f t="shared" ref="L62" si="10">I62/$I$61</f>
        <v>0.98486407389624342</v>
      </c>
    </row>
    <row r="63" spans="2:12" x14ac:dyDescent="0.25">
      <c r="B63" s="278"/>
      <c r="C63" s="285"/>
      <c r="D63" s="32" t="s">
        <v>34</v>
      </c>
      <c r="E63" s="33">
        <v>1878</v>
      </c>
      <c r="F63" s="33">
        <v>0</v>
      </c>
      <c r="G63" s="33">
        <v>0</v>
      </c>
      <c r="H63" s="33">
        <v>0</v>
      </c>
      <c r="I63" s="33">
        <v>0</v>
      </c>
      <c r="J63" s="34" t="str">
        <f>IFERROR(I63/H63-1,"-")</f>
        <v>-</v>
      </c>
      <c r="K63" s="33">
        <f>IFERROR(I63-H63,"-")</f>
        <v>0</v>
      </c>
      <c r="L63" s="65">
        <f>IFERROR(I63/I61,"-")</f>
        <v>0</v>
      </c>
    </row>
    <row r="64" spans="2:12" x14ac:dyDescent="0.25">
      <c r="B64" s="278"/>
      <c r="C64" s="280" t="s">
        <v>21</v>
      </c>
      <c r="D64" s="15" t="s">
        <v>32</v>
      </c>
      <c r="E64" s="50">
        <v>65275</v>
      </c>
      <c r="F64" s="50">
        <v>98762</v>
      </c>
      <c r="G64" s="50">
        <v>168339</v>
      </c>
      <c r="H64" s="50">
        <v>182035</v>
      </c>
      <c r="I64" s="50">
        <v>194642</v>
      </c>
      <c r="J64" s="17">
        <f t="shared" si="8"/>
        <v>6.925591232455286E-2</v>
      </c>
      <c r="K64" s="16">
        <f t="shared" si="9"/>
        <v>12607</v>
      </c>
      <c r="L64" s="17">
        <f>I64/$I$64</f>
        <v>1</v>
      </c>
    </row>
    <row r="65" spans="2:12" x14ac:dyDescent="0.25">
      <c r="B65" s="278"/>
      <c r="C65" s="281"/>
      <c r="D65" s="19" t="s">
        <v>33</v>
      </c>
      <c r="E65" s="51">
        <v>54033</v>
      </c>
      <c r="F65" s="51">
        <v>98762</v>
      </c>
      <c r="G65" s="51">
        <v>167710</v>
      </c>
      <c r="H65" s="51">
        <v>177835</v>
      </c>
      <c r="I65" s="51">
        <v>190648</v>
      </c>
      <c r="J65" s="21">
        <f t="shared" si="8"/>
        <v>7.2049933927517129E-2</v>
      </c>
      <c r="K65" s="20">
        <f t="shared" si="9"/>
        <v>12813</v>
      </c>
      <c r="L65" s="21">
        <f t="shared" ref="L65" si="11">I65/$I$64</f>
        <v>0.97948027661039239</v>
      </c>
    </row>
    <row r="66" spans="2:12" x14ac:dyDescent="0.25">
      <c r="B66" s="278"/>
      <c r="C66" s="282"/>
      <c r="D66" s="23" t="s">
        <v>34</v>
      </c>
      <c r="E66" s="24">
        <v>11242</v>
      </c>
      <c r="F66" s="24">
        <v>0</v>
      </c>
      <c r="G66" s="24">
        <v>0</v>
      </c>
      <c r="H66" s="24">
        <v>0</v>
      </c>
      <c r="I66" s="24">
        <v>0</v>
      </c>
      <c r="J66" s="25" t="str">
        <f>IFERROR(I66/H66-1,"-")</f>
        <v>-</v>
      </c>
      <c r="K66" s="24">
        <f>IFERROR(I66-H66,"-")</f>
        <v>0</v>
      </c>
      <c r="L66" s="25">
        <f>IFERROR(I66/I64,"-")</f>
        <v>0</v>
      </c>
    </row>
    <row r="67" spans="2:12" x14ac:dyDescent="0.25">
      <c r="B67" s="278"/>
      <c r="C67" s="283" t="s">
        <v>22</v>
      </c>
      <c r="D67" s="26" t="s">
        <v>32</v>
      </c>
      <c r="E67" s="54">
        <v>5.1670228765930499</v>
      </c>
      <c r="F67" s="54">
        <v>4.8986657407866669</v>
      </c>
      <c r="G67" s="54">
        <v>4.4591931339567168</v>
      </c>
      <c r="H67" s="54">
        <v>3.5577336512527848</v>
      </c>
      <c r="I67" s="54">
        <v>4.4502823696184013</v>
      </c>
      <c r="J67" s="36">
        <f t="shared" si="8"/>
        <v>0.25087564327681555</v>
      </c>
      <c r="K67" s="37">
        <f t="shared" si="9"/>
        <v>0.89254871836561644</v>
      </c>
      <c r="L67" s="36"/>
    </row>
    <row r="68" spans="2:12" x14ac:dyDescent="0.25">
      <c r="B68" s="278"/>
      <c r="C68" s="284"/>
      <c r="D68" s="4" t="s">
        <v>33</v>
      </c>
      <c r="E68" s="55">
        <f t="shared" ref="E68:I68" si="12">E65/E59</f>
        <v>5.0239888423988841</v>
      </c>
      <c r="F68" s="55">
        <f t="shared" si="12"/>
        <v>4.8986657407866669</v>
      </c>
      <c r="G68" s="55">
        <f t="shared" si="12"/>
        <v>4.4558690684946063</v>
      </c>
      <c r="H68" s="55">
        <f t="shared" si="12"/>
        <v>3.5200213772490647</v>
      </c>
      <c r="I68" s="55">
        <f t="shared" si="12"/>
        <v>4.4259547301218802</v>
      </c>
      <c r="J68" s="40">
        <f t="shared" si="8"/>
        <v>0.25736586678936946</v>
      </c>
      <c r="K68" s="41">
        <f t="shared" si="9"/>
        <v>0.90593335287281551</v>
      </c>
      <c r="L68" s="40"/>
    </row>
    <row r="69" spans="2:12" x14ac:dyDescent="0.25">
      <c r="B69" s="278"/>
      <c r="C69" s="285"/>
      <c r="D69" s="32" t="s">
        <v>34</v>
      </c>
      <c r="E69" s="43">
        <f>IFERROR(E66/E60,"-")</f>
        <v>5.98615548455804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78"/>
      <c r="C70" s="286" t="s">
        <v>36</v>
      </c>
      <c r="D70" s="15" t="s">
        <v>32</v>
      </c>
      <c r="E70" s="58">
        <v>0.42174668708366447</v>
      </c>
      <c r="F70" s="58">
        <v>0.40408330264719122</v>
      </c>
      <c r="G70" s="58">
        <v>0.53778304538949095</v>
      </c>
      <c r="H70" s="58">
        <v>0.55454348826086564</v>
      </c>
      <c r="I70" s="58">
        <v>0.59082327086406716</v>
      </c>
      <c r="J70" s="58">
        <f t="shared" si="8"/>
        <v>6.5422790766113792E-2</v>
      </c>
      <c r="K70" s="44">
        <f t="shared" si="9"/>
        <v>3.6279782603201527E-2</v>
      </c>
      <c r="L70" s="17"/>
    </row>
    <row r="71" spans="2:12" x14ac:dyDescent="0.25">
      <c r="B71" s="278"/>
      <c r="C71" s="287"/>
      <c r="D71" s="19" t="s">
        <v>33</v>
      </c>
      <c r="E71" s="59">
        <v>0.39669184855626283</v>
      </c>
      <c r="F71" s="59">
        <v>0.40408330264719122</v>
      </c>
      <c r="G71" s="59">
        <v>0.5372393247269116</v>
      </c>
      <c r="H71" s="59">
        <v>0.55031548718710444</v>
      </c>
      <c r="I71" s="59">
        <v>0.58806038285245432</v>
      </c>
      <c r="J71" s="59">
        <f t="shared" si="8"/>
        <v>6.8587740203860159E-2</v>
      </c>
      <c r="K71" s="46">
        <f t="shared" si="9"/>
        <v>3.7744895665349887E-2</v>
      </c>
      <c r="L71" s="21"/>
    </row>
    <row r="72" spans="2:12" x14ac:dyDescent="0.25">
      <c r="B72" s="278"/>
      <c r="C72" s="288"/>
      <c r="D72" s="23" t="s">
        <v>34</v>
      </c>
      <c r="E72" s="60">
        <v>0.60558069381598789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78"/>
      <c r="C73" s="289" t="s">
        <v>41</v>
      </c>
      <c r="D73" s="26" t="s">
        <v>32</v>
      </c>
      <c r="E73" s="52">
        <v>437</v>
      </c>
      <c r="F73" s="52">
        <v>669</v>
      </c>
      <c r="G73" s="52">
        <v>857</v>
      </c>
      <c r="H73" s="52">
        <v>900</v>
      </c>
      <c r="I73" s="52">
        <v>900</v>
      </c>
      <c r="J73" s="36">
        <f t="shared" si="8"/>
        <v>0</v>
      </c>
      <c r="K73" s="27">
        <f t="shared" si="9"/>
        <v>0</v>
      </c>
      <c r="L73" s="36">
        <f>I73/$I$73</f>
        <v>1</v>
      </c>
    </row>
    <row r="74" spans="2:12" x14ac:dyDescent="0.25">
      <c r="B74" s="278"/>
      <c r="C74" s="284"/>
      <c r="D74" s="4" t="s">
        <v>33</v>
      </c>
      <c r="E74" s="53">
        <v>386</v>
      </c>
      <c r="F74" s="53">
        <v>669</v>
      </c>
      <c r="G74" s="53">
        <v>855</v>
      </c>
      <c r="H74" s="53">
        <v>886</v>
      </c>
      <c r="I74" s="53">
        <v>886</v>
      </c>
      <c r="J74" s="40">
        <f t="shared" si="8"/>
        <v>0</v>
      </c>
      <c r="K74" s="29">
        <f t="shared" si="9"/>
        <v>0</v>
      </c>
      <c r="L74" s="40">
        <f t="shared" ref="L74" si="14">I74/$I$73</f>
        <v>0.98444444444444446</v>
      </c>
    </row>
    <row r="75" spans="2:12" x14ac:dyDescent="0.25">
      <c r="B75" s="279"/>
      <c r="C75" s="285"/>
      <c r="D75" s="32" t="s">
        <v>34</v>
      </c>
      <c r="E75" s="33">
        <v>51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48"/>
    </row>
    <row r="77" spans="2:12" ht="27" customHeight="1" x14ac:dyDescent="0.25">
      <c r="B77" s="293" t="s">
        <v>38</v>
      </c>
      <c r="C77" s="294"/>
      <c r="D77" s="294"/>
      <c r="E77" s="294"/>
      <c r="F77" s="294"/>
      <c r="G77" s="294"/>
      <c r="H77" s="294"/>
      <c r="I77" s="294"/>
      <c r="J77" s="294"/>
      <c r="K77" s="294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AEA9-CC32-48EF-90E0-CFACBE8C834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A9501-BE5F-4C97-A171-845D3AAF8B1E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6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6"/>
      <c r="D5" s="276"/>
      <c r="E5" s="276"/>
      <c r="F5" s="276"/>
      <c r="G5" s="276"/>
      <c r="H5" s="276"/>
      <c r="I5" s="276"/>
      <c r="K5" s="276" t="s">
        <v>261</v>
      </c>
      <c r="L5" s="276"/>
      <c r="M5" s="276"/>
      <c r="N5" s="276"/>
      <c r="O5" s="276"/>
      <c r="P5" s="276"/>
      <c r="Q5" s="276"/>
      <c r="R5" s="276"/>
    </row>
    <row r="6" spans="1:18" ht="6" customHeight="1" x14ac:dyDescent="0.25"/>
    <row r="7" spans="1:18" ht="15.75" x14ac:dyDescent="0.25">
      <c r="B7" s="147"/>
      <c r="C7" s="309" t="s">
        <v>45</v>
      </c>
      <c r="D7" s="310"/>
      <c r="E7" s="310"/>
      <c r="F7" s="310"/>
      <c r="G7" s="310"/>
      <c r="H7" s="310"/>
      <c r="I7" s="310"/>
    </row>
    <row r="8" spans="1:18" s="148" customFormat="1" ht="72" customHeight="1" x14ac:dyDescent="0.25">
      <c r="A8"/>
      <c r="B8" s="188"/>
      <c r="C8" s="174" t="s">
        <v>219</v>
      </c>
      <c r="D8" s="174" t="s">
        <v>220</v>
      </c>
      <c r="E8" s="174" t="s">
        <v>221</v>
      </c>
      <c r="F8" s="174" t="s">
        <v>222</v>
      </c>
      <c r="G8" s="174" t="s">
        <v>223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219</v>
      </c>
      <c r="M8" s="174" t="s">
        <v>220</v>
      </c>
      <c r="N8" s="174" t="s">
        <v>221</v>
      </c>
      <c r="O8" s="174" t="s">
        <v>222</v>
      </c>
      <c r="P8" s="174" t="s">
        <v>223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48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154087</v>
      </c>
      <c r="D10" s="178">
        <v>447309</v>
      </c>
      <c r="E10" s="178">
        <v>500292</v>
      </c>
      <c r="F10" s="178">
        <v>521775</v>
      </c>
      <c r="G10" s="178">
        <v>509699</v>
      </c>
      <c r="H10" s="179">
        <f t="shared" ref="H10:H22" si="0">IFERROR(G10/F10-1,"-")</f>
        <v>-2.3144075511475237E-2</v>
      </c>
      <c r="I10" s="179">
        <f t="shared" ref="I10:I22" si="1">G10/G$10</f>
        <v>1</v>
      </c>
      <c r="K10" s="158" t="s">
        <v>70</v>
      </c>
      <c r="L10" s="178">
        <v>1691</v>
      </c>
      <c r="M10" s="178">
        <v>2772</v>
      </c>
      <c r="N10" s="178">
        <v>3279</v>
      </c>
      <c r="O10" s="178">
        <v>2702</v>
      </c>
      <c r="P10" s="178">
        <v>3626</v>
      </c>
      <c r="Q10" s="179">
        <f t="shared" ref="Q10:Q22" si="2">IFERROR(P10/O10-1,"-")</f>
        <v>0.34196891191709855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81270</v>
      </c>
      <c r="D11" s="162">
        <v>108115</v>
      </c>
      <c r="E11" s="162">
        <v>125554</v>
      </c>
      <c r="F11" s="162">
        <v>125566</v>
      </c>
      <c r="G11" s="162">
        <v>114333</v>
      </c>
      <c r="H11" s="163">
        <f t="shared" si="0"/>
        <v>-8.945892996511795E-2</v>
      </c>
      <c r="I11" s="163">
        <f t="shared" si="1"/>
        <v>0.22431474262260667</v>
      </c>
      <c r="J11" s="81"/>
      <c r="K11" s="161" t="s">
        <v>99</v>
      </c>
      <c r="L11" s="162">
        <v>736</v>
      </c>
      <c r="M11" s="162">
        <v>548</v>
      </c>
      <c r="N11" s="162">
        <v>1481</v>
      </c>
      <c r="O11" s="162">
        <v>678</v>
      </c>
      <c r="P11" s="162">
        <v>932</v>
      </c>
      <c r="Q11" s="163">
        <f t="shared" si="2"/>
        <v>0.37463126843657824</v>
      </c>
      <c r="R11" s="163">
        <f t="shared" si="3"/>
        <v>0.25703254274682846</v>
      </c>
    </row>
    <row r="12" spans="1:18" x14ac:dyDescent="0.25">
      <c r="B12" s="165" t="s">
        <v>105</v>
      </c>
      <c r="C12" s="166">
        <v>44358</v>
      </c>
      <c r="D12" s="166">
        <v>40539</v>
      </c>
      <c r="E12" s="166">
        <v>53568</v>
      </c>
      <c r="F12" s="166">
        <v>53606</v>
      </c>
      <c r="G12" s="166">
        <v>42765</v>
      </c>
      <c r="H12" s="167">
        <f t="shared" si="0"/>
        <v>-0.20223482445994856</v>
      </c>
      <c r="I12" s="167">
        <f t="shared" si="1"/>
        <v>8.3902460079380181E-2</v>
      </c>
      <c r="J12" s="81"/>
      <c r="K12" s="165" t="s">
        <v>105</v>
      </c>
      <c r="L12" s="166">
        <v>378</v>
      </c>
      <c r="M12" s="166">
        <v>297</v>
      </c>
      <c r="N12" s="166">
        <v>1089</v>
      </c>
      <c r="O12" s="166">
        <v>386</v>
      </c>
      <c r="P12" s="166">
        <v>667</v>
      </c>
      <c r="Q12" s="167">
        <f t="shared" si="2"/>
        <v>0.72797927461139889</v>
      </c>
      <c r="R12" s="167">
        <f t="shared" si="3"/>
        <v>0.1839492553778268</v>
      </c>
    </row>
    <row r="13" spans="1:18" x14ac:dyDescent="0.25">
      <c r="B13" s="165" t="s">
        <v>102</v>
      </c>
      <c r="C13" s="166">
        <v>36912</v>
      </c>
      <c r="D13" s="166">
        <v>67576</v>
      </c>
      <c r="E13" s="166">
        <v>71986</v>
      </c>
      <c r="F13" s="166">
        <v>71960</v>
      </c>
      <c r="G13" s="166">
        <v>71568</v>
      </c>
      <c r="H13" s="167">
        <f t="shared" si="0"/>
        <v>-5.4474708171206032E-3</v>
      </c>
      <c r="I13" s="167">
        <f t="shared" si="1"/>
        <v>0.14041228254322649</v>
      </c>
      <c r="J13" s="81"/>
      <c r="K13" s="165" t="s">
        <v>102</v>
      </c>
      <c r="L13" s="166">
        <v>358</v>
      </c>
      <c r="M13" s="166">
        <v>251</v>
      </c>
      <c r="N13" s="166">
        <v>392</v>
      </c>
      <c r="O13" s="166">
        <v>292</v>
      </c>
      <c r="P13" s="166">
        <v>265</v>
      </c>
      <c r="Q13" s="167">
        <f t="shared" si="2"/>
        <v>-9.2465753424657571E-2</v>
      </c>
      <c r="R13" s="167">
        <f>P13/P$10</f>
        <v>7.3083287369001659E-2</v>
      </c>
    </row>
    <row r="14" spans="1:18" x14ac:dyDescent="0.25">
      <c r="B14" s="161" t="s">
        <v>109</v>
      </c>
      <c r="C14" s="162">
        <v>72817</v>
      </c>
      <c r="D14" s="162">
        <v>339194</v>
      </c>
      <c r="E14" s="162">
        <v>374738</v>
      </c>
      <c r="F14" s="162">
        <v>396209</v>
      </c>
      <c r="G14" s="162">
        <v>395366</v>
      </c>
      <c r="H14" s="163">
        <f t="shared" si="0"/>
        <v>-2.1276649445115536E-3</v>
      </c>
      <c r="I14" s="163">
        <f t="shared" si="1"/>
        <v>0.77568525737739336</v>
      </c>
      <c r="J14" s="81"/>
      <c r="K14" s="161" t="s">
        <v>109</v>
      </c>
      <c r="L14" s="162">
        <v>955</v>
      </c>
      <c r="M14" s="162">
        <v>2224</v>
      </c>
      <c r="N14" s="162">
        <v>1798</v>
      </c>
      <c r="O14" s="162">
        <v>2024</v>
      </c>
      <c r="P14" s="162">
        <v>2694</v>
      </c>
      <c r="Q14" s="163">
        <f t="shared" si="2"/>
        <v>0.3310276679841897</v>
      </c>
      <c r="R14" s="163">
        <f t="shared" si="3"/>
        <v>0.74296745725317159</v>
      </c>
    </row>
    <row r="15" spans="1:18" x14ac:dyDescent="0.25">
      <c r="B15" s="165" t="s">
        <v>112</v>
      </c>
      <c r="C15" s="166">
        <v>5816</v>
      </c>
      <c r="D15" s="166">
        <v>180845</v>
      </c>
      <c r="E15" s="166">
        <v>202660</v>
      </c>
      <c r="F15" s="166">
        <v>219612</v>
      </c>
      <c r="G15" s="166">
        <v>215915</v>
      </c>
      <c r="H15" s="167">
        <f t="shared" si="0"/>
        <v>-1.6834234923410407E-2</v>
      </c>
      <c r="I15" s="167">
        <f t="shared" si="1"/>
        <v>0.42361275968758033</v>
      </c>
      <c r="J15" s="81"/>
      <c r="K15" s="165" t="s">
        <v>112</v>
      </c>
      <c r="L15" s="166">
        <v>39</v>
      </c>
      <c r="M15" s="166">
        <v>1032</v>
      </c>
      <c r="N15" s="166">
        <v>813</v>
      </c>
      <c r="O15" s="166">
        <v>1447</v>
      </c>
      <c r="P15" s="166">
        <v>1083</v>
      </c>
      <c r="Q15" s="167">
        <f t="shared" si="2"/>
        <v>-0.25155494125777467</v>
      </c>
      <c r="R15" s="167">
        <f t="shared" si="3"/>
        <v>0.2986762272476558</v>
      </c>
    </row>
    <row r="16" spans="1:18" x14ac:dyDescent="0.25">
      <c r="B16" s="165" t="s">
        <v>115</v>
      </c>
      <c r="C16" s="166">
        <v>13556</v>
      </c>
      <c r="D16" s="166">
        <v>34731</v>
      </c>
      <c r="E16" s="166">
        <v>37067</v>
      </c>
      <c r="F16" s="166">
        <v>32973</v>
      </c>
      <c r="G16" s="166">
        <v>35571</v>
      </c>
      <c r="H16" s="167">
        <f t="shared" si="0"/>
        <v>7.8791738695296099E-2</v>
      </c>
      <c r="I16" s="167">
        <f t="shared" si="1"/>
        <v>6.9788247573567927E-2</v>
      </c>
      <c r="J16" s="81"/>
      <c r="K16" s="165" t="s">
        <v>115</v>
      </c>
      <c r="L16" s="166">
        <v>336</v>
      </c>
      <c r="M16" s="166">
        <v>351</v>
      </c>
      <c r="N16" s="166">
        <v>270</v>
      </c>
      <c r="O16" s="166">
        <v>145</v>
      </c>
      <c r="P16" s="166">
        <v>431</v>
      </c>
      <c r="Q16" s="167">
        <f t="shared" si="2"/>
        <v>1.9724137931034482</v>
      </c>
      <c r="R16" s="167">
        <f t="shared" si="3"/>
        <v>0.11886376172090458</v>
      </c>
    </row>
    <row r="17" spans="2:22" x14ac:dyDescent="0.25">
      <c r="B17" s="165" t="s">
        <v>118</v>
      </c>
      <c r="C17" s="166">
        <v>8694</v>
      </c>
      <c r="D17" s="166">
        <v>13469</v>
      </c>
      <c r="E17" s="166">
        <v>15055</v>
      </c>
      <c r="F17" s="166">
        <v>17117</v>
      </c>
      <c r="G17" s="166">
        <v>17192</v>
      </c>
      <c r="H17" s="167">
        <f t="shared" si="0"/>
        <v>4.381608926797842E-3</v>
      </c>
      <c r="I17" s="167">
        <f t="shared" si="1"/>
        <v>3.3729711064765674E-2</v>
      </c>
      <c r="J17" s="81"/>
      <c r="K17" s="165" t="s">
        <v>118</v>
      </c>
      <c r="L17" s="166">
        <v>175</v>
      </c>
      <c r="M17" s="166">
        <v>127</v>
      </c>
      <c r="N17" s="166">
        <v>125</v>
      </c>
      <c r="O17" s="166">
        <v>70</v>
      </c>
      <c r="P17" s="166">
        <v>208</v>
      </c>
      <c r="Q17" s="167">
        <f t="shared" si="2"/>
        <v>1.9714285714285715</v>
      </c>
      <c r="R17" s="167">
        <f t="shared" si="3"/>
        <v>5.7363485934914506E-2</v>
      </c>
    </row>
    <row r="18" spans="2:22" x14ac:dyDescent="0.25">
      <c r="B18" s="165" t="s">
        <v>125</v>
      </c>
      <c r="C18" s="166">
        <v>6387</v>
      </c>
      <c r="D18" s="166">
        <v>14209</v>
      </c>
      <c r="E18" s="166">
        <v>13666</v>
      </c>
      <c r="F18" s="166">
        <v>14398</v>
      </c>
      <c r="G18" s="166">
        <v>12419</v>
      </c>
      <c r="H18" s="167">
        <f t="shared" si="0"/>
        <v>-0.13744964578413665</v>
      </c>
      <c r="I18" s="167">
        <f t="shared" si="1"/>
        <v>2.4365360732510756E-2</v>
      </c>
      <c r="J18" s="81"/>
      <c r="K18" s="165" t="s">
        <v>125</v>
      </c>
      <c r="L18" s="166">
        <v>27</v>
      </c>
      <c r="M18" s="166">
        <v>47</v>
      </c>
      <c r="N18" s="166">
        <v>38</v>
      </c>
      <c r="O18" s="166">
        <v>13</v>
      </c>
      <c r="P18" s="166">
        <v>112</v>
      </c>
      <c r="Q18" s="167">
        <f t="shared" si="2"/>
        <v>7.615384615384615</v>
      </c>
      <c r="R18" s="167">
        <f t="shared" si="3"/>
        <v>3.0888030888030889E-2</v>
      </c>
    </row>
    <row r="19" spans="2:22" x14ac:dyDescent="0.25">
      <c r="B19" s="165" t="s">
        <v>121</v>
      </c>
      <c r="C19" s="166">
        <v>6736</v>
      </c>
      <c r="D19" s="166">
        <v>10709</v>
      </c>
      <c r="E19" s="166">
        <v>11600</v>
      </c>
      <c r="F19" s="166">
        <v>12021</v>
      </c>
      <c r="G19" s="166">
        <v>11092</v>
      </c>
      <c r="H19" s="167">
        <f t="shared" si="0"/>
        <v>-7.7281424174361568E-2</v>
      </c>
      <c r="I19" s="167">
        <f t="shared" si="1"/>
        <v>2.1761863374265989E-2</v>
      </c>
      <c r="J19" s="81"/>
      <c r="K19" s="165" t="s">
        <v>121</v>
      </c>
      <c r="L19" s="166">
        <v>28</v>
      </c>
      <c r="M19" s="166">
        <v>41</v>
      </c>
      <c r="N19" s="166">
        <v>34</v>
      </c>
      <c r="O19" s="166">
        <v>7</v>
      </c>
      <c r="P19" s="166">
        <v>60</v>
      </c>
      <c r="Q19" s="167">
        <f t="shared" si="2"/>
        <v>7.5714285714285712</v>
      </c>
      <c r="R19" s="167">
        <f t="shared" si="3"/>
        <v>1.6547159404302261E-2</v>
      </c>
    </row>
    <row r="20" spans="2:22" x14ac:dyDescent="0.25">
      <c r="B20" s="165" t="s">
        <v>130</v>
      </c>
      <c r="C20" s="166">
        <v>301</v>
      </c>
      <c r="D20" s="166">
        <v>1140</v>
      </c>
      <c r="E20" s="166">
        <v>1395</v>
      </c>
      <c r="F20" s="166">
        <v>1364</v>
      </c>
      <c r="G20" s="166">
        <v>1300</v>
      </c>
      <c r="H20" s="167">
        <f t="shared" si="0"/>
        <v>-4.692082111436946E-2</v>
      </c>
      <c r="I20" s="167">
        <f t="shared" si="1"/>
        <v>2.5505249176474743E-3</v>
      </c>
      <c r="J20" s="81"/>
      <c r="K20" s="165" t="s">
        <v>130</v>
      </c>
      <c r="L20" s="166">
        <v>7</v>
      </c>
      <c r="M20" s="166">
        <v>0</v>
      </c>
      <c r="N20" s="166">
        <v>6</v>
      </c>
      <c r="O20" s="166">
        <v>0</v>
      </c>
      <c r="P20" s="166">
        <v>2</v>
      </c>
      <c r="Q20" s="167" t="str">
        <f t="shared" si="2"/>
        <v>-</v>
      </c>
      <c r="R20" s="167">
        <f t="shared" si="3"/>
        <v>5.5157198014340876E-4</v>
      </c>
    </row>
    <row r="21" spans="2:22" x14ac:dyDescent="0.25">
      <c r="B21" s="165" t="s">
        <v>133</v>
      </c>
      <c r="C21" s="166">
        <v>223</v>
      </c>
      <c r="D21" s="166">
        <v>816</v>
      </c>
      <c r="E21" s="166">
        <v>1048</v>
      </c>
      <c r="F21" s="166">
        <v>600</v>
      </c>
      <c r="G21" s="166">
        <v>731</v>
      </c>
      <c r="H21" s="167">
        <f t="shared" si="0"/>
        <v>0.21833333333333327</v>
      </c>
      <c r="I21" s="167">
        <f t="shared" si="1"/>
        <v>1.4341797806156182E-3</v>
      </c>
      <c r="J21" s="81"/>
      <c r="K21" s="165" t="s">
        <v>133</v>
      </c>
      <c r="L21" s="166">
        <v>0</v>
      </c>
      <c r="M21" s="166">
        <v>1</v>
      </c>
      <c r="N21" s="166">
        <v>5</v>
      </c>
      <c r="O21" s="166">
        <v>1</v>
      </c>
      <c r="P21" s="166">
        <v>84</v>
      </c>
      <c r="Q21" s="167">
        <f t="shared" si="2"/>
        <v>83</v>
      </c>
      <c r="R21" s="167">
        <f t="shared" si="3"/>
        <v>2.3166023166023165E-2</v>
      </c>
    </row>
    <row r="22" spans="2:22" x14ac:dyDescent="0.25">
      <c r="B22" s="170" t="s">
        <v>147</v>
      </c>
      <c r="C22" s="171">
        <f>C14-SUM(C15:C21)</f>
        <v>31104</v>
      </c>
      <c r="D22" s="171">
        <f>D14-SUM(D15:D21)</f>
        <v>83275</v>
      </c>
      <c r="E22" s="171">
        <f>E14-SUM(E15:E21)</f>
        <v>92247</v>
      </c>
      <c r="F22" s="171">
        <f>F14-SUM(F15:F21)</f>
        <v>98124</v>
      </c>
      <c r="G22" s="171">
        <f>G14-SUM(G15:G21)</f>
        <v>101146</v>
      </c>
      <c r="H22" s="172">
        <f t="shared" si="0"/>
        <v>3.0797766091883672E-2</v>
      </c>
      <c r="I22" s="172">
        <f t="shared" si="1"/>
        <v>0.19844261024643955</v>
      </c>
      <c r="J22" s="81"/>
      <c r="K22" s="170" t="s">
        <v>147</v>
      </c>
      <c r="L22" s="171">
        <f>L14-SUM(L15:L21)</f>
        <v>343</v>
      </c>
      <c r="M22" s="171">
        <f>M14-SUM(M15:M21)</f>
        <v>625</v>
      </c>
      <c r="N22" s="171">
        <f>N14-SUM(N15:N21)</f>
        <v>507</v>
      </c>
      <c r="O22" s="171">
        <f>O14-SUM(O15:O21)</f>
        <v>341</v>
      </c>
      <c r="P22" s="171">
        <f>P14-SUM(P15:P21)</f>
        <v>714</v>
      </c>
      <c r="Q22" s="172">
        <f t="shared" si="2"/>
        <v>1.0938416422287389</v>
      </c>
      <c r="R22" s="172">
        <f t="shared" si="3"/>
        <v>0.19691119691119691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58548</v>
      </c>
      <c r="D24" s="178">
        <v>175095</v>
      </c>
      <c r="E24" s="178">
        <v>187749</v>
      </c>
      <c r="F24" s="178">
        <v>186497</v>
      </c>
      <c r="G24" s="178">
        <v>173896</v>
      </c>
      <c r="H24" s="179">
        <f t="shared" ref="H24:H36" si="4">IFERROR(G24/F24-1,"-")</f>
        <v>-6.7566770511053753E-2</v>
      </c>
      <c r="I24" s="179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28745</v>
      </c>
      <c r="D25" s="162">
        <v>23636</v>
      </c>
      <c r="E25" s="162">
        <v>24768</v>
      </c>
      <c r="F25" s="162">
        <v>21695</v>
      </c>
      <c r="G25" s="162">
        <v>16343</v>
      </c>
      <c r="H25" s="163">
        <f t="shared" si="4"/>
        <v>-0.24669278635630332</v>
      </c>
      <c r="I25" s="163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16147</v>
      </c>
      <c r="D26" s="166">
        <v>9892</v>
      </c>
      <c r="E26" s="166">
        <v>10381</v>
      </c>
      <c r="F26" s="166">
        <v>8706</v>
      </c>
      <c r="G26" s="166">
        <v>7214</v>
      </c>
      <c r="H26" s="167">
        <f t="shared" si="4"/>
        <v>-0.17137606248564208</v>
      </c>
      <c r="I26" s="167">
        <f t="shared" si="5"/>
        <v>1.4153451350699137E-2</v>
      </c>
    </row>
    <row r="27" spans="2:22" x14ac:dyDescent="0.25">
      <c r="B27" s="165" t="s">
        <v>102</v>
      </c>
      <c r="C27" s="166">
        <v>12598</v>
      </c>
      <c r="D27" s="166">
        <v>13744</v>
      </c>
      <c r="E27" s="166">
        <v>14387</v>
      </c>
      <c r="F27" s="166">
        <v>12989</v>
      </c>
      <c r="G27" s="166">
        <v>9129</v>
      </c>
      <c r="H27" s="167">
        <f t="shared" si="4"/>
        <v>-0.29717453229655866</v>
      </c>
      <c r="I27" s="167">
        <f t="shared" si="5"/>
        <v>1.7910570748618303E-2</v>
      </c>
    </row>
    <row r="28" spans="2:22" x14ac:dyDescent="0.25">
      <c r="B28" s="161" t="s">
        <v>109</v>
      </c>
      <c r="C28" s="162">
        <v>29803</v>
      </c>
      <c r="D28" s="162">
        <v>151459</v>
      </c>
      <c r="E28" s="162">
        <v>162981</v>
      </c>
      <c r="F28" s="162">
        <v>164802</v>
      </c>
      <c r="G28" s="162">
        <v>157553</v>
      </c>
      <c r="H28" s="163">
        <f t="shared" si="4"/>
        <v>-4.3986116673341291E-2</v>
      </c>
      <c r="I28" s="163">
        <f t="shared" si="5"/>
        <v>0.30910988642316345</v>
      </c>
    </row>
    <row r="29" spans="2:22" x14ac:dyDescent="0.25">
      <c r="B29" s="165" t="s">
        <v>112</v>
      </c>
      <c r="C29" s="166">
        <v>2639</v>
      </c>
      <c r="D29" s="166">
        <v>84874</v>
      </c>
      <c r="E29" s="166">
        <v>94663</v>
      </c>
      <c r="F29" s="166">
        <v>97679</v>
      </c>
      <c r="G29" s="166">
        <v>92452</v>
      </c>
      <c r="H29" s="167">
        <f t="shared" si="4"/>
        <v>-5.351201384125559E-2</v>
      </c>
      <c r="I29" s="167">
        <f t="shared" si="5"/>
        <v>0.18138548437411101</v>
      </c>
    </row>
    <row r="30" spans="2:22" x14ac:dyDescent="0.25">
      <c r="B30" s="165" t="s">
        <v>115</v>
      </c>
      <c r="C30" s="166">
        <v>6019</v>
      </c>
      <c r="D30" s="166">
        <v>17814</v>
      </c>
      <c r="E30" s="166">
        <v>17727</v>
      </c>
      <c r="F30" s="166">
        <v>15444</v>
      </c>
      <c r="G30" s="166">
        <v>15789</v>
      </c>
      <c r="H30" s="167">
        <f t="shared" si="4"/>
        <v>2.2338772338772239E-2</v>
      </c>
      <c r="I30" s="167">
        <f t="shared" si="5"/>
        <v>3.0977106095950748E-2</v>
      </c>
    </row>
    <row r="31" spans="2:22" x14ac:dyDescent="0.25">
      <c r="B31" s="165" t="s">
        <v>118</v>
      </c>
      <c r="C31" s="166">
        <v>3335</v>
      </c>
      <c r="D31" s="166">
        <v>4933</v>
      </c>
      <c r="E31" s="166">
        <v>4612</v>
      </c>
      <c r="F31" s="166">
        <v>3924</v>
      </c>
      <c r="G31" s="166">
        <v>3917</v>
      </c>
      <c r="H31" s="167">
        <f t="shared" si="4"/>
        <v>-1.7838939857288683E-3</v>
      </c>
      <c r="I31" s="167">
        <f t="shared" si="5"/>
        <v>7.6849277710962748E-3</v>
      </c>
    </row>
    <row r="32" spans="2:22" x14ac:dyDescent="0.25">
      <c r="B32" s="165" t="s">
        <v>125</v>
      </c>
      <c r="C32" s="166">
        <v>2688</v>
      </c>
      <c r="D32" s="166">
        <v>6923</v>
      </c>
      <c r="E32" s="166">
        <v>6270</v>
      </c>
      <c r="F32" s="166">
        <v>6193</v>
      </c>
      <c r="G32" s="166">
        <v>5238</v>
      </c>
      <c r="H32" s="167">
        <f t="shared" si="4"/>
        <v>-0.15420636202163729</v>
      </c>
      <c r="I32" s="167">
        <f t="shared" si="5"/>
        <v>1.0276653475874977E-2</v>
      </c>
    </row>
    <row r="33" spans="2:9" x14ac:dyDescent="0.25">
      <c r="B33" s="165" t="s">
        <v>121</v>
      </c>
      <c r="C33" s="166">
        <v>3911</v>
      </c>
      <c r="D33" s="166">
        <v>6048</v>
      </c>
      <c r="E33" s="166">
        <v>6021</v>
      </c>
      <c r="F33" s="166">
        <v>6388</v>
      </c>
      <c r="G33" s="166">
        <v>5521</v>
      </c>
      <c r="H33" s="167">
        <f t="shared" si="4"/>
        <v>-0.13572323105823414</v>
      </c>
      <c r="I33" s="167">
        <f t="shared" si="5"/>
        <v>1.083188313102439E-2</v>
      </c>
    </row>
    <row r="34" spans="2:9" x14ac:dyDescent="0.25">
      <c r="B34" s="165" t="s">
        <v>130</v>
      </c>
      <c r="C34" s="166">
        <v>53</v>
      </c>
      <c r="D34" s="166">
        <v>478</v>
      </c>
      <c r="E34" s="166">
        <v>509</v>
      </c>
      <c r="F34" s="166">
        <v>583</v>
      </c>
      <c r="G34" s="166">
        <v>625</v>
      </c>
      <c r="H34" s="167">
        <f t="shared" si="4"/>
        <v>7.2041166380788946E-2</v>
      </c>
      <c r="I34" s="167">
        <f t="shared" si="5"/>
        <v>1.2262139027151319E-3</v>
      </c>
    </row>
    <row r="35" spans="2:9" x14ac:dyDescent="0.25">
      <c r="B35" s="165" t="s">
        <v>133</v>
      </c>
      <c r="C35" s="166">
        <v>37</v>
      </c>
      <c r="D35" s="166">
        <v>342</v>
      </c>
      <c r="E35" s="166">
        <v>467</v>
      </c>
      <c r="F35" s="166">
        <v>260</v>
      </c>
      <c r="G35" s="166">
        <v>280</v>
      </c>
      <c r="H35" s="167">
        <f t="shared" si="4"/>
        <v>7.6923076923076872E-2</v>
      </c>
      <c r="I35" s="167">
        <f t="shared" si="5"/>
        <v>5.493438284163791E-4</v>
      </c>
    </row>
    <row r="36" spans="2:9" x14ac:dyDescent="0.25">
      <c r="B36" s="170" t="s">
        <v>147</v>
      </c>
      <c r="C36" s="171">
        <f>C28-SUM(C29:C35)</f>
        <v>11121</v>
      </c>
      <c r="D36" s="171">
        <f>D28-SUM(D29:D35)</f>
        <v>30047</v>
      </c>
      <c r="E36" s="171">
        <f>E28-SUM(E29:E35)</f>
        <v>32712</v>
      </c>
      <c r="F36" s="171">
        <f>F28-SUM(F29:F35)</f>
        <v>34331</v>
      </c>
      <c r="G36" s="171">
        <f>G28-SUM(G29:G35)</f>
        <v>33731</v>
      </c>
      <c r="H36" s="172">
        <f t="shared" si="4"/>
        <v>-1.7476915906906254E-2</v>
      </c>
      <c r="I36" s="172">
        <f t="shared" si="5"/>
        <v>6.617827384397458E-2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22984</v>
      </c>
      <c r="D38" s="178">
        <v>115840</v>
      </c>
      <c r="E38" s="178">
        <v>128682</v>
      </c>
      <c r="F38" s="178">
        <v>134353</v>
      </c>
      <c r="G38" s="178">
        <v>139166</v>
      </c>
      <c r="H38" s="179">
        <f t="shared" ref="H38:H50" si="6">IFERROR(G38/F38-1,"-")</f>
        <v>3.5823539481812938E-2</v>
      </c>
      <c r="I38" s="179">
        <f t="shared" ref="I38:I50" si="7">G38/G$10</f>
        <v>0.27303565437640648</v>
      </c>
    </row>
    <row r="39" spans="2:9" x14ac:dyDescent="0.25">
      <c r="B39" s="161" t="s">
        <v>99</v>
      </c>
      <c r="C39" s="162">
        <v>6763</v>
      </c>
      <c r="D39" s="162">
        <v>12663</v>
      </c>
      <c r="E39" s="162">
        <v>12831</v>
      </c>
      <c r="F39" s="162">
        <v>12372</v>
      </c>
      <c r="G39" s="162">
        <v>11715</v>
      </c>
      <c r="H39" s="163">
        <f t="shared" si="6"/>
        <v>-5.3103782735208549E-2</v>
      </c>
      <c r="I39" s="163">
        <f t="shared" si="7"/>
        <v>2.2984153392492431E-2</v>
      </c>
    </row>
    <row r="40" spans="2:9" x14ac:dyDescent="0.25">
      <c r="B40" s="165" t="s">
        <v>105</v>
      </c>
      <c r="C40" s="166">
        <v>4483</v>
      </c>
      <c r="D40" s="166">
        <v>4867</v>
      </c>
      <c r="E40" s="166">
        <v>5796</v>
      </c>
      <c r="F40" s="166">
        <v>6089</v>
      </c>
      <c r="G40" s="166">
        <v>5119</v>
      </c>
      <c r="H40" s="167">
        <f t="shared" si="6"/>
        <v>-0.15930366234192805</v>
      </c>
      <c r="I40" s="167">
        <f t="shared" si="7"/>
        <v>1.0043182348798016E-2</v>
      </c>
    </row>
    <row r="41" spans="2:9" x14ac:dyDescent="0.25">
      <c r="B41" s="165" t="s">
        <v>102</v>
      </c>
      <c r="C41" s="166">
        <v>2280</v>
      </c>
      <c r="D41" s="166">
        <v>7796</v>
      </c>
      <c r="E41" s="166">
        <v>7035</v>
      </c>
      <c r="F41" s="166">
        <v>6283</v>
      </c>
      <c r="G41" s="166">
        <v>6596</v>
      </c>
      <c r="H41" s="167">
        <f t="shared" si="6"/>
        <v>4.9816966417316477E-2</v>
      </c>
      <c r="I41" s="167">
        <f t="shared" si="7"/>
        <v>1.2940971043694415E-2</v>
      </c>
    </row>
    <row r="42" spans="2:9" x14ac:dyDescent="0.25">
      <c r="B42" s="161" t="s">
        <v>109</v>
      </c>
      <c r="C42" s="162">
        <v>16221</v>
      </c>
      <c r="D42" s="162">
        <v>103177</v>
      </c>
      <c r="E42" s="162">
        <v>115851</v>
      </c>
      <c r="F42" s="162">
        <v>121981</v>
      </c>
      <c r="G42" s="162">
        <v>127451</v>
      </c>
      <c r="H42" s="163">
        <f t="shared" si="6"/>
        <v>4.4843049327354167E-2</v>
      </c>
      <c r="I42" s="163">
        <f t="shared" si="7"/>
        <v>0.25005150098391404</v>
      </c>
    </row>
    <row r="43" spans="2:9" x14ac:dyDescent="0.25">
      <c r="B43" s="165" t="s">
        <v>112</v>
      </c>
      <c r="C43" s="166">
        <v>1303</v>
      </c>
      <c r="D43" s="166">
        <v>63453</v>
      </c>
      <c r="E43" s="166">
        <v>71553</v>
      </c>
      <c r="F43" s="166">
        <v>77824</v>
      </c>
      <c r="G43" s="166">
        <v>79228</v>
      </c>
      <c r="H43" s="167">
        <f t="shared" si="6"/>
        <v>1.8040707236842035E-2</v>
      </c>
      <c r="I43" s="167">
        <f t="shared" si="7"/>
        <v>0.15544076013490316</v>
      </c>
    </row>
    <row r="44" spans="2:9" x14ac:dyDescent="0.25">
      <c r="B44" s="165" t="s">
        <v>115</v>
      </c>
      <c r="C44" s="166">
        <v>987</v>
      </c>
      <c r="D44" s="166">
        <v>2834</v>
      </c>
      <c r="E44" s="166">
        <v>3697</v>
      </c>
      <c r="F44" s="166">
        <v>2686</v>
      </c>
      <c r="G44" s="166">
        <v>3762</v>
      </c>
      <c r="H44" s="167">
        <f t="shared" si="6"/>
        <v>0.40059568131049894</v>
      </c>
      <c r="I44" s="167">
        <f t="shared" si="7"/>
        <v>7.3808267232229217E-3</v>
      </c>
    </row>
    <row r="45" spans="2:9" x14ac:dyDescent="0.25">
      <c r="B45" s="165" t="s">
        <v>118</v>
      </c>
      <c r="C45" s="166">
        <v>1353</v>
      </c>
      <c r="D45" s="166">
        <v>1867</v>
      </c>
      <c r="E45" s="166">
        <v>2210</v>
      </c>
      <c r="F45" s="166">
        <v>2508</v>
      </c>
      <c r="G45" s="166">
        <v>2558</v>
      </c>
      <c r="H45" s="167">
        <f t="shared" si="6"/>
        <v>1.9936204146730363E-2</v>
      </c>
      <c r="I45" s="167">
        <f t="shared" si="7"/>
        <v>5.0186482610324913E-3</v>
      </c>
    </row>
    <row r="46" spans="2:9" x14ac:dyDescent="0.25">
      <c r="B46" s="165" t="s">
        <v>125</v>
      </c>
      <c r="C46" s="166">
        <v>2340</v>
      </c>
      <c r="D46" s="166">
        <v>5000</v>
      </c>
      <c r="E46" s="166">
        <v>5044</v>
      </c>
      <c r="F46" s="166">
        <v>5039</v>
      </c>
      <c r="G46" s="166">
        <v>4538</v>
      </c>
      <c r="H46" s="167">
        <f t="shared" si="6"/>
        <v>-9.9424488985909942E-2</v>
      </c>
      <c r="I46" s="167">
        <f t="shared" si="7"/>
        <v>8.9032939048340302E-3</v>
      </c>
    </row>
    <row r="47" spans="2:9" x14ac:dyDescent="0.25">
      <c r="B47" s="165" t="s">
        <v>121</v>
      </c>
      <c r="C47" s="166">
        <v>1437</v>
      </c>
      <c r="D47" s="166">
        <v>3085</v>
      </c>
      <c r="E47" s="166">
        <v>3798</v>
      </c>
      <c r="F47" s="166">
        <v>3383</v>
      </c>
      <c r="G47" s="166">
        <v>3650</v>
      </c>
      <c r="H47" s="167">
        <f t="shared" si="6"/>
        <v>7.892403192432762E-2</v>
      </c>
      <c r="I47" s="167">
        <f t="shared" si="7"/>
        <v>7.16108919185637E-3</v>
      </c>
    </row>
    <row r="48" spans="2:9" x14ac:dyDescent="0.25">
      <c r="B48" s="165" t="s">
        <v>130</v>
      </c>
      <c r="C48" s="166">
        <v>197</v>
      </c>
      <c r="D48" s="166">
        <v>415</v>
      </c>
      <c r="E48" s="166">
        <v>629</v>
      </c>
      <c r="F48" s="166">
        <v>511</v>
      </c>
      <c r="G48" s="166">
        <v>444</v>
      </c>
      <c r="H48" s="167">
        <f t="shared" si="6"/>
        <v>-0.13111545988258322</v>
      </c>
      <c r="I48" s="167">
        <f t="shared" si="7"/>
        <v>8.7110235648882968E-4</v>
      </c>
    </row>
    <row r="49" spans="2:9" x14ac:dyDescent="0.25">
      <c r="B49" s="165" t="s">
        <v>133</v>
      </c>
      <c r="C49" s="166">
        <v>26</v>
      </c>
      <c r="D49" s="166">
        <v>177</v>
      </c>
      <c r="E49" s="166">
        <v>325</v>
      </c>
      <c r="F49" s="166">
        <v>148</v>
      </c>
      <c r="G49" s="166">
        <v>165</v>
      </c>
      <c r="H49" s="167">
        <f t="shared" si="6"/>
        <v>0.11486486486486491</v>
      </c>
      <c r="I49" s="167">
        <f t="shared" si="7"/>
        <v>3.2372047031679484E-4</v>
      </c>
    </row>
    <row r="50" spans="2:9" x14ac:dyDescent="0.25">
      <c r="B50" s="170" t="s">
        <v>147</v>
      </c>
      <c r="C50" s="171">
        <f>C42-SUM(C43:C49)</f>
        <v>8578</v>
      </c>
      <c r="D50" s="171">
        <f>D42-SUM(D43:D49)</f>
        <v>26346</v>
      </c>
      <c r="E50" s="171">
        <f>E42-SUM(E43:E49)</f>
        <v>28595</v>
      </c>
      <c r="F50" s="171">
        <f>F42-SUM(F43:F49)</f>
        <v>29882</v>
      </c>
      <c r="G50" s="171">
        <f>G42-SUM(G43:G49)</f>
        <v>33106</v>
      </c>
      <c r="H50" s="172">
        <f t="shared" si="6"/>
        <v>0.10789103808312706</v>
      </c>
      <c r="I50" s="172">
        <f t="shared" si="7"/>
        <v>6.4952059941259452E-2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1691</v>
      </c>
      <c r="D52" s="178">
        <v>2772</v>
      </c>
      <c r="E52" s="178">
        <v>3279</v>
      </c>
      <c r="F52" s="178">
        <v>2702</v>
      </c>
      <c r="G52" s="178">
        <v>3626</v>
      </c>
      <c r="H52" s="179">
        <f t="shared" ref="H52:H64" si="8">IFERROR(G52/F52-1,"-")</f>
        <v>0.34196891191709855</v>
      </c>
      <c r="I52" s="179">
        <f t="shared" ref="I52:I64" si="9">G52/G$10</f>
        <v>7.1140025779921094E-3</v>
      </c>
    </row>
    <row r="53" spans="2:9" x14ac:dyDescent="0.25">
      <c r="B53" s="161" t="s">
        <v>99</v>
      </c>
      <c r="C53" s="162">
        <v>736</v>
      </c>
      <c r="D53" s="162">
        <v>548</v>
      </c>
      <c r="E53" s="162">
        <v>1481</v>
      </c>
      <c r="F53" s="162">
        <v>678</v>
      </c>
      <c r="G53" s="162">
        <v>932</v>
      </c>
      <c r="H53" s="163">
        <f t="shared" si="8"/>
        <v>0.37463126843657824</v>
      </c>
      <c r="I53" s="163">
        <f t="shared" si="9"/>
        <v>1.8285301717288047E-3</v>
      </c>
    </row>
    <row r="54" spans="2:9" x14ac:dyDescent="0.25">
      <c r="B54" s="165" t="s">
        <v>105</v>
      </c>
      <c r="C54" s="166">
        <v>378</v>
      </c>
      <c r="D54" s="166">
        <v>297</v>
      </c>
      <c r="E54" s="166">
        <v>1089</v>
      </c>
      <c r="F54" s="166">
        <v>386</v>
      </c>
      <c r="G54" s="166">
        <v>667</v>
      </c>
      <c r="H54" s="167">
        <f t="shared" si="8"/>
        <v>0.72797927461139889</v>
      </c>
      <c r="I54" s="167">
        <f t="shared" si="9"/>
        <v>1.3086154769775887E-3</v>
      </c>
    </row>
    <row r="55" spans="2:9" x14ac:dyDescent="0.25">
      <c r="B55" s="165" t="s">
        <v>102</v>
      </c>
      <c r="C55" s="166">
        <v>358</v>
      </c>
      <c r="D55" s="166">
        <v>251</v>
      </c>
      <c r="E55" s="166">
        <v>392</v>
      </c>
      <c r="F55" s="166">
        <v>292</v>
      </c>
      <c r="G55" s="166">
        <v>265</v>
      </c>
      <c r="H55" s="167">
        <f t="shared" si="8"/>
        <v>-9.2465753424657571E-2</v>
      </c>
      <c r="I55" s="167">
        <f t="shared" si="9"/>
        <v>5.1991469475121588E-4</v>
      </c>
    </row>
    <row r="56" spans="2:9" x14ac:dyDescent="0.25">
      <c r="B56" s="161" t="s">
        <v>109</v>
      </c>
      <c r="C56" s="162">
        <v>955</v>
      </c>
      <c r="D56" s="162">
        <v>2224</v>
      </c>
      <c r="E56" s="162">
        <v>1798</v>
      </c>
      <c r="F56" s="162">
        <v>2024</v>
      </c>
      <c r="G56" s="162">
        <v>2694</v>
      </c>
      <c r="H56" s="163">
        <f t="shared" si="8"/>
        <v>0.3310276679841897</v>
      </c>
      <c r="I56" s="163">
        <f t="shared" si="9"/>
        <v>5.2854724062633045E-3</v>
      </c>
    </row>
    <row r="57" spans="2:9" x14ac:dyDescent="0.25">
      <c r="B57" s="165" t="s">
        <v>112</v>
      </c>
      <c r="C57" s="166">
        <v>39</v>
      </c>
      <c r="D57" s="166">
        <v>1032</v>
      </c>
      <c r="E57" s="166">
        <v>813</v>
      </c>
      <c r="F57" s="166">
        <v>1447</v>
      </c>
      <c r="G57" s="166">
        <v>1083</v>
      </c>
      <c r="H57" s="167">
        <f t="shared" si="8"/>
        <v>-0.25155494125777467</v>
      </c>
      <c r="I57" s="167">
        <f t="shared" si="9"/>
        <v>2.1247834506247804E-3</v>
      </c>
    </row>
    <row r="58" spans="2:9" x14ac:dyDescent="0.25">
      <c r="B58" s="165" t="s">
        <v>115</v>
      </c>
      <c r="C58" s="166">
        <v>336</v>
      </c>
      <c r="D58" s="166">
        <v>351</v>
      </c>
      <c r="E58" s="166">
        <v>270</v>
      </c>
      <c r="F58" s="166">
        <v>145</v>
      </c>
      <c r="G58" s="166">
        <v>431</v>
      </c>
      <c r="H58" s="167">
        <f t="shared" si="8"/>
        <v>1.9724137931034482</v>
      </c>
      <c r="I58" s="167">
        <f t="shared" si="9"/>
        <v>8.4559710731235498E-4</v>
      </c>
    </row>
    <row r="59" spans="2:9" x14ac:dyDescent="0.25">
      <c r="B59" s="165" t="s">
        <v>118</v>
      </c>
      <c r="C59" s="166">
        <v>175</v>
      </c>
      <c r="D59" s="166">
        <v>127</v>
      </c>
      <c r="E59" s="166">
        <v>125</v>
      </c>
      <c r="F59" s="166">
        <v>70</v>
      </c>
      <c r="G59" s="166">
        <v>208</v>
      </c>
      <c r="H59" s="167">
        <f t="shared" si="8"/>
        <v>1.9714285714285715</v>
      </c>
      <c r="I59" s="167">
        <f t="shared" si="9"/>
        <v>4.0808398682359588E-4</v>
      </c>
    </row>
    <row r="60" spans="2:9" x14ac:dyDescent="0.25">
      <c r="B60" s="165" t="s">
        <v>125</v>
      </c>
      <c r="C60" s="166">
        <v>27</v>
      </c>
      <c r="D60" s="166">
        <v>47</v>
      </c>
      <c r="E60" s="166">
        <v>38</v>
      </c>
      <c r="F60" s="166">
        <v>13</v>
      </c>
      <c r="G60" s="166">
        <v>112</v>
      </c>
      <c r="H60" s="167">
        <f t="shared" si="8"/>
        <v>7.615384615384615</v>
      </c>
      <c r="I60" s="167">
        <f t="shared" si="9"/>
        <v>2.1973753136655163E-4</v>
      </c>
    </row>
    <row r="61" spans="2:9" x14ac:dyDescent="0.25">
      <c r="B61" s="165" t="s">
        <v>121</v>
      </c>
      <c r="C61" s="166">
        <v>28</v>
      </c>
      <c r="D61" s="166">
        <v>41</v>
      </c>
      <c r="E61" s="166">
        <v>34</v>
      </c>
      <c r="F61" s="166">
        <v>7</v>
      </c>
      <c r="G61" s="166">
        <v>60</v>
      </c>
      <c r="H61" s="167">
        <f t="shared" si="8"/>
        <v>7.5714285714285712</v>
      </c>
      <c r="I61" s="167">
        <f t="shared" si="9"/>
        <v>1.1771653466065266E-4</v>
      </c>
    </row>
    <row r="62" spans="2:9" x14ac:dyDescent="0.25">
      <c r="B62" s="165" t="s">
        <v>130</v>
      </c>
      <c r="C62" s="166">
        <v>7</v>
      </c>
      <c r="D62" s="166">
        <v>0</v>
      </c>
      <c r="E62" s="166">
        <v>6</v>
      </c>
      <c r="F62" s="166">
        <v>0</v>
      </c>
      <c r="G62" s="166">
        <v>2</v>
      </c>
      <c r="H62" s="167" t="str">
        <f t="shared" si="8"/>
        <v>-</v>
      </c>
      <c r="I62" s="167">
        <f t="shared" si="9"/>
        <v>3.9238844886884221E-6</v>
      </c>
    </row>
    <row r="63" spans="2:9" x14ac:dyDescent="0.25">
      <c r="B63" s="165" t="s">
        <v>133</v>
      </c>
      <c r="C63" s="166">
        <v>0</v>
      </c>
      <c r="D63" s="166">
        <v>1</v>
      </c>
      <c r="E63" s="166">
        <v>5</v>
      </c>
      <c r="F63" s="166">
        <v>1</v>
      </c>
      <c r="G63" s="166">
        <v>84</v>
      </c>
      <c r="H63" s="167">
        <f t="shared" si="8"/>
        <v>83</v>
      </c>
      <c r="I63" s="167">
        <f t="shared" si="9"/>
        <v>1.6480314852491374E-4</v>
      </c>
    </row>
    <row r="64" spans="2:9" x14ac:dyDescent="0.25">
      <c r="B64" s="170" t="s">
        <v>147</v>
      </c>
      <c r="C64" s="171">
        <f>C56-SUM(C57:C63)</f>
        <v>343</v>
      </c>
      <c r="D64" s="171">
        <f>D56-SUM(D57:D63)</f>
        <v>625</v>
      </c>
      <c r="E64" s="171">
        <f>E56-SUM(E57:E63)</f>
        <v>507</v>
      </c>
      <c r="F64" s="171">
        <f>F56-SUM(F57:F63)</f>
        <v>341</v>
      </c>
      <c r="G64" s="171">
        <f>G56-SUM(G57:G63)</f>
        <v>714</v>
      </c>
      <c r="H64" s="172">
        <f t="shared" si="8"/>
        <v>1.0938416422287389</v>
      </c>
      <c r="I64" s="172">
        <f t="shared" si="9"/>
        <v>1.4008267624617667E-3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3642</v>
      </c>
      <c r="D66" s="178">
        <v>12239</v>
      </c>
      <c r="E66" s="178">
        <v>16696</v>
      </c>
      <c r="F66" s="178">
        <v>18571</v>
      </c>
      <c r="G66" s="178">
        <v>18511</v>
      </c>
      <c r="H66" s="179">
        <f t="shared" ref="H66:H78" si="10">IFERROR(G66/F66-1,"-")</f>
        <v>-3.230843788702864E-3</v>
      </c>
      <c r="I66" s="179">
        <f t="shared" ref="I66:I78" si="11">G66/G$10</f>
        <v>3.6317512885055692E-2</v>
      </c>
    </row>
    <row r="67" spans="2:9" x14ac:dyDescent="0.25">
      <c r="B67" s="161" t="s">
        <v>99</v>
      </c>
      <c r="C67" s="162">
        <v>2061</v>
      </c>
      <c r="D67" s="162">
        <v>2403</v>
      </c>
      <c r="E67" s="162">
        <v>8666</v>
      </c>
      <c r="F67" s="162">
        <v>8351</v>
      </c>
      <c r="G67" s="162">
        <v>6109</v>
      </c>
      <c r="H67" s="163">
        <f t="shared" si="10"/>
        <v>-0.26847084181535141</v>
      </c>
      <c r="I67" s="163">
        <f t="shared" si="11"/>
        <v>1.1985505170698785E-2</v>
      </c>
    </row>
    <row r="68" spans="2:9" x14ac:dyDescent="0.25">
      <c r="B68" s="165" t="s">
        <v>105</v>
      </c>
      <c r="C68" s="166">
        <v>1811</v>
      </c>
      <c r="D68" s="166">
        <v>2205</v>
      </c>
      <c r="E68" s="166">
        <v>6849</v>
      </c>
      <c r="F68" s="166">
        <v>6607</v>
      </c>
      <c r="G68" s="166">
        <v>2507</v>
      </c>
      <c r="H68" s="167">
        <f t="shared" si="10"/>
        <v>-0.6205539579234145</v>
      </c>
      <c r="I68" s="167">
        <f t="shared" si="11"/>
        <v>4.9185892065709367E-3</v>
      </c>
    </row>
    <row r="69" spans="2:9" x14ac:dyDescent="0.25">
      <c r="B69" s="165" t="s">
        <v>102</v>
      </c>
      <c r="C69" s="166">
        <v>250</v>
      </c>
      <c r="D69" s="166">
        <v>198</v>
      </c>
      <c r="E69" s="166">
        <v>1817</v>
      </c>
      <c r="F69" s="166">
        <v>1744</v>
      </c>
      <c r="G69" s="166">
        <v>3602</v>
      </c>
      <c r="H69" s="167">
        <f t="shared" si="10"/>
        <v>1.0653669724770642</v>
      </c>
      <c r="I69" s="167">
        <f t="shared" si="11"/>
        <v>7.0669159641278479E-3</v>
      </c>
    </row>
    <row r="70" spans="2:9" x14ac:dyDescent="0.25">
      <c r="B70" s="161" t="s">
        <v>109</v>
      </c>
      <c r="C70" s="162">
        <v>1581</v>
      </c>
      <c r="D70" s="162">
        <v>9836</v>
      </c>
      <c r="E70" s="162">
        <v>8030</v>
      </c>
      <c r="F70" s="162">
        <v>10220</v>
      </c>
      <c r="G70" s="162">
        <v>12402</v>
      </c>
      <c r="H70" s="163">
        <f t="shared" si="10"/>
        <v>0.21350293542074361</v>
      </c>
      <c r="I70" s="163">
        <f t="shared" si="11"/>
        <v>2.4332007714356906E-2</v>
      </c>
    </row>
    <row r="71" spans="2:9" x14ac:dyDescent="0.25">
      <c r="B71" s="165" t="s">
        <v>112</v>
      </c>
      <c r="C71" s="166">
        <v>331</v>
      </c>
      <c r="D71" s="166">
        <v>4487</v>
      </c>
      <c r="E71" s="166">
        <v>2239</v>
      </c>
      <c r="F71" s="166">
        <v>5502</v>
      </c>
      <c r="G71" s="166">
        <v>7224</v>
      </c>
      <c r="H71" s="167">
        <f t="shared" si="10"/>
        <v>0.31297709923664119</v>
      </c>
      <c r="I71" s="167">
        <f t="shared" si="11"/>
        <v>1.4173070773142581E-2</v>
      </c>
    </row>
    <row r="72" spans="2:9" x14ac:dyDescent="0.25">
      <c r="B72" s="165" t="s">
        <v>115</v>
      </c>
      <c r="C72" s="166">
        <v>130</v>
      </c>
      <c r="D72" s="166">
        <v>772</v>
      </c>
      <c r="E72" s="166">
        <v>1776</v>
      </c>
      <c r="F72" s="166">
        <v>513</v>
      </c>
      <c r="G72" s="166">
        <v>730</v>
      </c>
      <c r="H72" s="167">
        <f t="shared" si="10"/>
        <v>0.42300194931773882</v>
      </c>
      <c r="I72" s="167">
        <f t="shared" si="11"/>
        <v>1.432217838371274E-3</v>
      </c>
    </row>
    <row r="73" spans="2:9" x14ac:dyDescent="0.25">
      <c r="B73" s="165" t="s">
        <v>118</v>
      </c>
      <c r="C73" s="166">
        <v>248</v>
      </c>
      <c r="D73" s="166">
        <v>845</v>
      </c>
      <c r="E73" s="166">
        <v>477</v>
      </c>
      <c r="F73" s="166">
        <v>448</v>
      </c>
      <c r="G73" s="166">
        <v>937</v>
      </c>
      <c r="H73" s="167">
        <f t="shared" si="10"/>
        <v>1.0915178571428572</v>
      </c>
      <c r="I73" s="167">
        <f t="shared" si="11"/>
        <v>1.8383398829505257E-3</v>
      </c>
    </row>
    <row r="74" spans="2:9" x14ac:dyDescent="0.25">
      <c r="B74" s="165" t="s">
        <v>125</v>
      </c>
      <c r="C74" s="166">
        <v>250</v>
      </c>
      <c r="D74" s="166">
        <v>238</v>
      </c>
      <c r="E74" s="166">
        <v>171</v>
      </c>
      <c r="F74" s="166">
        <v>286</v>
      </c>
      <c r="G74" s="166">
        <v>371</v>
      </c>
      <c r="H74" s="167">
        <f t="shared" si="10"/>
        <v>0.2972027972027973</v>
      </c>
      <c r="I74" s="167">
        <f t="shared" si="11"/>
        <v>7.2788057265170229E-4</v>
      </c>
    </row>
    <row r="75" spans="2:9" x14ac:dyDescent="0.25">
      <c r="B75" s="165" t="s">
        <v>121</v>
      </c>
      <c r="C75" s="166">
        <v>82</v>
      </c>
      <c r="D75" s="166">
        <v>173</v>
      </c>
      <c r="E75" s="166">
        <v>148</v>
      </c>
      <c r="F75" s="166">
        <v>135</v>
      </c>
      <c r="G75" s="166">
        <v>211</v>
      </c>
      <c r="H75" s="167">
        <f t="shared" si="10"/>
        <v>0.56296296296296289</v>
      </c>
      <c r="I75" s="167">
        <f t="shared" si="11"/>
        <v>4.1396981355662851E-4</v>
      </c>
    </row>
    <row r="76" spans="2:9" x14ac:dyDescent="0.25">
      <c r="B76" s="165" t="s">
        <v>130</v>
      </c>
      <c r="C76" s="166">
        <v>0</v>
      </c>
      <c r="D76" s="166">
        <v>52</v>
      </c>
      <c r="E76" s="166">
        <v>0</v>
      </c>
      <c r="F76" s="166">
        <v>4</v>
      </c>
      <c r="G76" s="166">
        <v>13</v>
      </c>
      <c r="H76" s="167">
        <f t="shared" si="10"/>
        <v>2.25</v>
      </c>
      <c r="I76" s="167">
        <f t="shared" si="11"/>
        <v>2.5505249176474742E-5</v>
      </c>
    </row>
    <row r="77" spans="2:9" x14ac:dyDescent="0.25">
      <c r="B77" s="165" t="s">
        <v>133</v>
      </c>
      <c r="C77" s="166">
        <v>0</v>
      </c>
      <c r="D77" s="166">
        <v>88</v>
      </c>
      <c r="E77" s="166">
        <v>2</v>
      </c>
      <c r="F77" s="166">
        <v>23</v>
      </c>
      <c r="G77" s="166">
        <v>49</v>
      </c>
      <c r="H77" s="167">
        <f t="shared" si="10"/>
        <v>1.1304347826086958</v>
      </c>
      <c r="I77" s="167">
        <f t="shared" si="11"/>
        <v>9.6135169972866335E-5</v>
      </c>
    </row>
    <row r="78" spans="2:9" x14ac:dyDescent="0.25">
      <c r="B78" s="170" t="s">
        <v>147</v>
      </c>
      <c r="C78" s="171">
        <f>C70-SUM(C71:C77)</f>
        <v>540</v>
      </c>
      <c r="D78" s="171">
        <f>D70-SUM(D71:D77)</f>
        <v>3181</v>
      </c>
      <c r="E78" s="171">
        <f>E70-SUM(E71:E77)</f>
        <v>3217</v>
      </c>
      <c r="F78" s="171">
        <f>F70-SUM(F71:F77)</f>
        <v>3309</v>
      </c>
      <c r="G78" s="171">
        <f>G70-SUM(G71:G77)</f>
        <v>2867</v>
      </c>
      <c r="H78" s="172">
        <f t="shared" si="10"/>
        <v>-0.13357509821698399</v>
      </c>
      <c r="I78" s="172">
        <f t="shared" si="11"/>
        <v>5.6248884145348533E-3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27009</v>
      </c>
      <c r="D80" s="178">
        <v>71256</v>
      </c>
      <c r="E80" s="178">
        <v>79915</v>
      </c>
      <c r="F80" s="178">
        <v>95487</v>
      </c>
      <c r="G80" s="178">
        <v>87271</v>
      </c>
      <c r="H80" s="179">
        <f t="shared" ref="H80:H92" si="12">IFERROR(G80/F80-1,"-")</f>
        <v>-8.6043126289442551E-2</v>
      </c>
      <c r="I80" s="179">
        <f t="shared" ref="I80:I92" si="13">G80/G$10</f>
        <v>0.17122066160616364</v>
      </c>
    </row>
    <row r="81" spans="2:9" x14ac:dyDescent="0.25">
      <c r="B81" s="161" t="s">
        <v>99</v>
      </c>
      <c r="C81" s="162">
        <v>16753</v>
      </c>
      <c r="D81" s="162">
        <v>41769</v>
      </c>
      <c r="E81" s="162">
        <v>45122</v>
      </c>
      <c r="F81" s="162">
        <v>50294</v>
      </c>
      <c r="G81" s="162">
        <v>44540</v>
      </c>
      <c r="H81" s="163">
        <f t="shared" si="12"/>
        <v>-0.11440728516324017</v>
      </c>
      <c r="I81" s="163">
        <f t="shared" si="13"/>
        <v>8.7384907563091155E-2</v>
      </c>
    </row>
    <row r="82" spans="2:9" x14ac:dyDescent="0.25">
      <c r="B82" s="165" t="s">
        <v>105</v>
      </c>
      <c r="C82" s="166">
        <v>6558</v>
      </c>
      <c r="D82" s="166">
        <v>9014</v>
      </c>
      <c r="E82" s="166">
        <v>13364</v>
      </c>
      <c r="F82" s="166">
        <v>16989</v>
      </c>
      <c r="G82" s="166">
        <v>10051</v>
      </c>
      <c r="H82" s="167">
        <f t="shared" si="12"/>
        <v>-0.40838189416681381</v>
      </c>
      <c r="I82" s="167">
        <f t="shared" si="13"/>
        <v>1.9719481497903663E-2</v>
      </c>
    </row>
    <row r="83" spans="2:9" x14ac:dyDescent="0.25">
      <c r="B83" s="165" t="s">
        <v>102</v>
      </c>
      <c r="C83" s="166">
        <v>10195</v>
      </c>
      <c r="D83" s="166">
        <v>32755</v>
      </c>
      <c r="E83" s="166">
        <v>31758</v>
      </c>
      <c r="F83" s="166">
        <v>33305</v>
      </c>
      <c r="G83" s="166">
        <v>34489</v>
      </c>
      <c r="H83" s="167">
        <f t="shared" si="12"/>
        <v>3.5550217685032193E-2</v>
      </c>
      <c r="I83" s="167">
        <f t="shared" si="13"/>
        <v>6.7665426065187495E-2</v>
      </c>
    </row>
    <row r="84" spans="2:9" x14ac:dyDescent="0.25">
      <c r="B84" s="161" t="s">
        <v>109</v>
      </c>
      <c r="C84" s="162">
        <v>10256</v>
      </c>
      <c r="D84" s="162">
        <v>29487</v>
      </c>
      <c r="E84" s="162">
        <v>34793</v>
      </c>
      <c r="F84" s="162">
        <v>45193</v>
      </c>
      <c r="G84" s="162">
        <v>42731</v>
      </c>
      <c r="H84" s="163">
        <f t="shared" si="12"/>
        <v>-5.447746332396608E-2</v>
      </c>
      <c r="I84" s="163">
        <f t="shared" si="13"/>
        <v>8.3835754043072475E-2</v>
      </c>
    </row>
    <row r="85" spans="2:9" x14ac:dyDescent="0.25">
      <c r="B85" s="165" t="s">
        <v>112</v>
      </c>
      <c r="C85" s="166">
        <v>699</v>
      </c>
      <c r="D85" s="166">
        <v>6823</v>
      </c>
      <c r="E85" s="166">
        <v>7422</v>
      </c>
      <c r="F85" s="166">
        <v>10364</v>
      </c>
      <c r="G85" s="166">
        <v>9826</v>
      </c>
      <c r="H85" s="167">
        <f t="shared" si="12"/>
        <v>-5.191045928213045E-2</v>
      </c>
      <c r="I85" s="167">
        <f t="shared" si="13"/>
        <v>1.9278044492926218E-2</v>
      </c>
    </row>
    <row r="86" spans="2:9" x14ac:dyDescent="0.25">
      <c r="B86" s="165" t="s">
        <v>115</v>
      </c>
      <c r="C86" s="166">
        <v>2689</v>
      </c>
      <c r="D86" s="166">
        <v>9694</v>
      </c>
      <c r="E86" s="166">
        <v>9600</v>
      </c>
      <c r="F86" s="166">
        <v>10676</v>
      </c>
      <c r="G86" s="166">
        <v>10888</v>
      </c>
      <c r="H86" s="167">
        <f t="shared" si="12"/>
        <v>1.9857624578493827E-2</v>
      </c>
      <c r="I86" s="167">
        <f t="shared" si="13"/>
        <v>2.1361627156419771E-2</v>
      </c>
    </row>
    <row r="87" spans="2:9" x14ac:dyDescent="0.25">
      <c r="B87" s="165" t="s">
        <v>118</v>
      </c>
      <c r="C87" s="166">
        <v>1342</v>
      </c>
      <c r="D87" s="166">
        <v>2061</v>
      </c>
      <c r="E87" s="166">
        <v>3029</v>
      </c>
      <c r="F87" s="166">
        <v>5693</v>
      </c>
      <c r="G87" s="166">
        <v>4340</v>
      </c>
      <c r="H87" s="167">
        <f t="shared" si="12"/>
        <v>-0.237660284559986</v>
      </c>
      <c r="I87" s="167">
        <f t="shared" si="13"/>
        <v>8.514829340453875E-3</v>
      </c>
    </row>
    <row r="88" spans="2:9" x14ac:dyDescent="0.25">
      <c r="B88" s="165" t="s">
        <v>125</v>
      </c>
      <c r="C88" s="166">
        <v>268</v>
      </c>
      <c r="D88" s="166">
        <v>622</v>
      </c>
      <c r="E88" s="166">
        <v>1018</v>
      </c>
      <c r="F88" s="166">
        <v>1717</v>
      </c>
      <c r="G88" s="166">
        <v>1007</v>
      </c>
      <c r="H88" s="167">
        <f t="shared" si="12"/>
        <v>-0.41351193942923703</v>
      </c>
      <c r="I88" s="167">
        <f t="shared" si="13"/>
        <v>1.9756758400546206E-3</v>
      </c>
    </row>
    <row r="89" spans="2:9" x14ac:dyDescent="0.25">
      <c r="B89" s="165" t="s">
        <v>121</v>
      </c>
      <c r="C89" s="166">
        <v>317</v>
      </c>
      <c r="D89" s="166">
        <v>447</v>
      </c>
      <c r="E89" s="166">
        <v>459</v>
      </c>
      <c r="F89" s="166">
        <v>784</v>
      </c>
      <c r="G89" s="166">
        <v>715</v>
      </c>
      <c r="H89" s="167">
        <f t="shared" si="12"/>
        <v>-8.8010204081632626E-2</v>
      </c>
      <c r="I89" s="167">
        <f t="shared" si="13"/>
        <v>1.4027887047061108E-3</v>
      </c>
    </row>
    <row r="90" spans="2:9" x14ac:dyDescent="0.25">
      <c r="B90" s="165" t="s">
        <v>130</v>
      </c>
      <c r="C90" s="166">
        <v>26</v>
      </c>
      <c r="D90" s="166">
        <v>112</v>
      </c>
      <c r="E90" s="166">
        <v>185</v>
      </c>
      <c r="F90" s="166">
        <v>153</v>
      </c>
      <c r="G90" s="166">
        <v>135</v>
      </c>
      <c r="H90" s="167">
        <f t="shared" si="12"/>
        <v>-0.11764705882352944</v>
      </c>
      <c r="I90" s="167">
        <f t="shared" si="13"/>
        <v>2.6486220298646849E-4</v>
      </c>
    </row>
    <row r="91" spans="2:9" x14ac:dyDescent="0.25">
      <c r="B91" s="165" t="s">
        <v>133</v>
      </c>
      <c r="C91" s="166">
        <v>102</v>
      </c>
      <c r="D91" s="166">
        <v>82</v>
      </c>
      <c r="E91" s="166">
        <v>168</v>
      </c>
      <c r="F91" s="166">
        <v>121</v>
      </c>
      <c r="G91" s="166">
        <v>65</v>
      </c>
      <c r="H91" s="167">
        <f t="shared" si="12"/>
        <v>-0.46280991735537191</v>
      </c>
      <c r="I91" s="167">
        <f t="shared" si="13"/>
        <v>1.2752624588237372E-4</v>
      </c>
    </row>
    <row r="92" spans="2:9" x14ac:dyDescent="0.25">
      <c r="B92" s="170" t="s">
        <v>147</v>
      </c>
      <c r="C92" s="171">
        <f>C84-SUM(C85:C91)</f>
        <v>4813</v>
      </c>
      <c r="D92" s="171">
        <f>D84-SUM(D85:D91)</f>
        <v>9646</v>
      </c>
      <c r="E92" s="171">
        <f>E84-SUM(E85:E91)</f>
        <v>12912</v>
      </c>
      <c r="F92" s="171">
        <f>F84-SUM(F85:F91)</f>
        <v>15685</v>
      </c>
      <c r="G92" s="171">
        <f>G84-SUM(G85:G91)</f>
        <v>15755</v>
      </c>
      <c r="H92" s="172">
        <f t="shared" si="12"/>
        <v>4.4628626075868816E-3</v>
      </c>
      <c r="I92" s="172">
        <f t="shared" si="13"/>
        <v>3.0910400059643045E-2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2578</v>
      </c>
      <c r="D94" s="178">
        <v>4491</v>
      </c>
      <c r="E94" s="178">
        <v>4369</v>
      </c>
      <c r="F94" s="178">
        <v>4153</v>
      </c>
      <c r="G94" s="178">
        <v>4247</v>
      </c>
      <c r="H94" s="179">
        <f t="shared" ref="H94:H106" si="14">IFERROR(G94/F94-1,"-")</f>
        <v>2.2634240308210929E-2</v>
      </c>
      <c r="I94" s="179">
        <f t="shared" ref="I94:I106" si="15">G94/G$10</f>
        <v>8.332368711729864E-3</v>
      </c>
    </row>
    <row r="95" spans="2:9" x14ac:dyDescent="0.25">
      <c r="B95" s="161" t="s">
        <v>99</v>
      </c>
      <c r="C95" s="162">
        <v>1946</v>
      </c>
      <c r="D95" s="162">
        <v>3449</v>
      </c>
      <c r="E95" s="162">
        <v>3376</v>
      </c>
      <c r="F95" s="162">
        <v>3115</v>
      </c>
      <c r="G95" s="162">
        <v>3157</v>
      </c>
      <c r="H95" s="163">
        <f t="shared" si="14"/>
        <v>1.348314606741563E-2</v>
      </c>
      <c r="I95" s="163">
        <f t="shared" si="15"/>
        <v>6.1938516653946745E-3</v>
      </c>
    </row>
    <row r="96" spans="2:9" x14ac:dyDescent="0.25">
      <c r="B96" s="165" t="s">
        <v>105</v>
      </c>
      <c r="C96" s="166">
        <v>1108</v>
      </c>
      <c r="D96" s="166">
        <v>1677</v>
      </c>
      <c r="E96" s="166">
        <v>820</v>
      </c>
      <c r="F96" s="166">
        <v>759</v>
      </c>
      <c r="G96" s="166">
        <v>1039</v>
      </c>
      <c r="H96" s="167">
        <f t="shared" si="14"/>
        <v>0.36890645586297754</v>
      </c>
      <c r="I96" s="167">
        <f t="shared" si="15"/>
        <v>2.0384579918736353E-3</v>
      </c>
    </row>
    <row r="97" spans="2:9" x14ac:dyDescent="0.25">
      <c r="B97" s="165" t="s">
        <v>102</v>
      </c>
      <c r="C97" s="166">
        <v>838</v>
      </c>
      <c r="D97" s="166">
        <v>1772</v>
      </c>
      <c r="E97" s="166">
        <v>2556</v>
      </c>
      <c r="F97" s="166">
        <v>2356</v>
      </c>
      <c r="G97" s="166">
        <v>2118</v>
      </c>
      <c r="H97" s="167">
        <f t="shared" si="14"/>
        <v>-0.10101867572156198</v>
      </c>
      <c r="I97" s="167">
        <f t="shared" si="15"/>
        <v>4.1553936735210387E-3</v>
      </c>
    </row>
    <row r="98" spans="2:9" x14ac:dyDescent="0.25">
      <c r="B98" s="161" t="s">
        <v>109</v>
      </c>
      <c r="C98" s="162">
        <v>632</v>
      </c>
      <c r="D98" s="162">
        <v>1042</v>
      </c>
      <c r="E98" s="162">
        <v>993</v>
      </c>
      <c r="F98" s="162">
        <v>1038</v>
      </c>
      <c r="G98" s="162">
        <v>1090</v>
      </c>
      <c r="H98" s="163">
        <f t="shared" si="14"/>
        <v>5.0096339113680166E-2</v>
      </c>
      <c r="I98" s="163">
        <f t="shared" si="15"/>
        <v>2.13851704633519E-3</v>
      </c>
    </row>
    <row r="99" spans="2:9" x14ac:dyDescent="0.25">
      <c r="B99" s="165" t="s">
        <v>112</v>
      </c>
      <c r="C99" s="166">
        <v>27</v>
      </c>
      <c r="D99" s="166">
        <v>148</v>
      </c>
      <c r="E99" s="166">
        <v>140</v>
      </c>
      <c r="F99" s="166">
        <v>113</v>
      </c>
      <c r="G99" s="166">
        <v>120</v>
      </c>
      <c r="H99" s="167">
        <f t="shared" si="14"/>
        <v>6.1946902654867353E-2</v>
      </c>
      <c r="I99" s="167">
        <f t="shared" si="15"/>
        <v>2.3543306932130532E-4</v>
      </c>
    </row>
    <row r="100" spans="2:9" x14ac:dyDescent="0.25">
      <c r="B100" s="165" t="s">
        <v>115</v>
      </c>
      <c r="C100" s="166">
        <v>124</v>
      </c>
      <c r="D100" s="166">
        <v>202</v>
      </c>
      <c r="E100" s="166">
        <v>150</v>
      </c>
      <c r="F100" s="166">
        <v>178</v>
      </c>
      <c r="G100" s="166">
        <v>155</v>
      </c>
      <c r="H100" s="167">
        <f t="shared" si="14"/>
        <v>-0.1292134831460674</v>
      </c>
      <c r="I100" s="167">
        <f t="shared" si="15"/>
        <v>3.0410104787335272E-4</v>
      </c>
    </row>
    <row r="101" spans="2:9" x14ac:dyDescent="0.25">
      <c r="B101" s="165" t="s">
        <v>118</v>
      </c>
      <c r="C101" s="166">
        <v>165</v>
      </c>
      <c r="D101" s="166">
        <v>129</v>
      </c>
      <c r="E101" s="166">
        <v>155</v>
      </c>
      <c r="F101" s="166">
        <v>126</v>
      </c>
      <c r="G101" s="166">
        <v>142</v>
      </c>
      <c r="H101" s="167">
        <f t="shared" si="14"/>
        <v>0.12698412698412698</v>
      </c>
      <c r="I101" s="167">
        <f t="shared" si="15"/>
        <v>2.7859579869687797E-4</v>
      </c>
    </row>
    <row r="102" spans="2:9" x14ac:dyDescent="0.25">
      <c r="B102" s="165" t="s">
        <v>125</v>
      </c>
      <c r="C102" s="166">
        <v>18</v>
      </c>
      <c r="D102" s="166">
        <v>93</v>
      </c>
      <c r="E102" s="166">
        <v>33</v>
      </c>
      <c r="F102" s="166">
        <v>43</v>
      </c>
      <c r="G102" s="166">
        <v>34</v>
      </c>
      <c r="H102" s="167">
        <f t="shared" si="14"/>
        <v>-0.20930232558139539</v>
      </c>
      <c r="I102" s="167">
        <f t="shared" si="15"/>
        <v>6.6706036307703176E-5</v>
      </c>
    </row>
    <row r="103" spans="2:9" x14ac:dyDescent="0.25">
      <c r="B103" s="165" t="s">
        <v>121</v>
      </c>
      <c r="C103" s="166">
        <v>29</v>
      </c>
      <c r="D103" s="166">
        <v>33</v>
      </c>
      <c r="E103" s="166">
        <v>37</v>
      </c>
      <c r="F103" s="166">
        <v>21</v>
      </c>
      <c r="G103" s="166">
        <v>21</v>
      </c>
      <c r="H103" s="167">
        <f t="shared" si="14"/>
        <v>0</v>
      </c>
      <c r="I103" s="167">
        <f t="shared" si="15"/>
        <v>4.1200787131228434E-5</v>
      </c>
    </row>
    <row r="104" spans="2:9" x14ac:dyDescent="0.25">
      <c r="B104" s="165" t="s">
        <v>130</v>
      </c>
      <c r="C104" s="166">
        <v>0</v>
      </c>
      <c r="D104" s="166">
        <v>7</v>
      </c>
      <c r="E104" s="166">
        <v>2</v>
      </c>
      <c r="F104" s="166">
        <v>47</v>
      </c>
      <c r="G104" s="166">
        <v>2</v>
      </c>
      <c r="H104" s="167">
        <f t="shared" si="14"/>
        <v>-0.95744680851063835</v>
      </c>
      <c r="I104" s="167">
        <f t="shared" si="15"/>
        <v>3.9238844886884221E-6</v>
      </c>
    </row>
    <row r="105" spans="2:9" x14ac:dyDescent="0.25">
      <c r="B105" s="165" t="s">
        <v>133</v>
      </c>
      <c r="C105" s="166">
        <v>6</v>
      </c>
      <c r="D105" s="166">
        <v>23</v>
      </c>
      <c r="E105" s="166">
        <v>9</v>
      </c>
      <c r="F105" s="166">
        <v>0</v>
      </c>
      <c r="G105" s="166">
        <v>6</v>
      </c>
      <c r="H105" s="167" t="str">
        <f t="shared" si="14"/>
        <v>-</v>
      </c>
      <c r="I105" s="167">
        <f t="shared" si="15"/>
        <v>1.1771653466065265E-5</v>
      </c>
    </row>
    <row r="106" spans="2:9" x14ac:dyDescent="0.25">
      <c r="B106" s="170" t="s">
        <v>147</v>
      </c>
      <c r="C106" s="171">
        <f>C98-SUM(C99:C105)</f>
        <v>263</v>
      </c>
      <c r="D106" s="171">
        <f>D98-SUM(D99:D105)</f>
        <v>407</v>
      </c>
      <c r="E106" s="171">
        <f>E98-SUM(E99:E105)</f>
        <v>467</v>
      </c>
      <c r="F106" s="171">
        <f>F98-SUM(F99:F105)</f>
        <v>510</v>
      </c>
      <c r="G106" s="171">
        <f>G98-SUM(G99:G105)</f>
        <v>610</v>
      </c>
      <c r="H106" s="172">
        <f t="shared" si="14"/>
        <v>0.19607843137254899</v>
      </c>
      <c r="I106" s="172">
        <f t="shared" si="15"/>
        <v>1.1967847690499687E-3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13872</v>
      </c>
      <c r="D108" s="178">
        <v>16290</v>
      </c>
      <c r="E108" s="178">
        <v>24851</v>
      </c>
      <c r="F108" s="178">
        <v>23158</v>
      </c>
      <c r="G108" s="178">
        <v>23497</v>
      </c>
      <c r="H108" s="179">
        <f t="shared" ref="H108:H120" si="16">IFERROR(G108/F108-1,"-")</f>
        <v>1.4638569824682701E-2</v>
      </c>
      <c r="I108" s="179">
        <f t="shared" ref="I108:I120" si="17">G108/G$10</f>
        <v>4.6099756915355929E-2</v>
      </c>
    </row>
    <row r="109" spans="2:9" x14ac:dyDescent="0.25">
      <c r="B109" s="161" t="s">
        <v>99</v>
      </c>
      <c r="C109" s="162">
        <v>7901</v>
      </c>
      <c r="D109" s="162">
        <v>4166</v>
      </c>
      <c r="E109" s="162">
        <v>5564</v>
      </c>
      <c r="F109" s="162">
        <v>6035</v>
      </c>
      <c r="G109" s="162">
        <v>5708</v>
      </c>
      <c r="H109" s="163">
        <f t="shared" si="16"/>
        <v>-5.4183927091963513E-2</v>
      </c>
      <c r="I109" s="163">
        <f t="shared" si="17"/>
        <v>1.1198766330716757E-2</v>
      </c>
    </row>
    <row r="110" spans="2:9" x14ac:dyDescent="0.25">
      <c r="B110" s="165" t="s">
        <v>105</v>
      </c>
      <c r="C110" s="166">
        <v>3656</v>
      </c>
      <c r="D110" s="166">
        <v>1000</v>
      </c>
      <c r="E110" s="166">
        <v>2087</v>
      </c>
      <c r="F110" s="166">
        <v>2245</v>
      </c>
      <c r="G110" s="166">
        <v>2139</v>
      </c>
      <c r="H110" s="167">
        <f t="shared" si="16"/>
        <v>-4.7216035634743858E-2</v>
      </c>
      <c r="I110" s="167">
        <f t="shared" si="17"/>
        <v>4.1965944606522677E-3</v>
      </c>
    </row>
    <row r="111" spans="2:9" x14ac:dyDescent="0.25">
      <c r="B111" s="165" t="s">
        <v>102</v>
      </c>
      <c r="C111" s="166">
        <v>4245</v>
      </c>
      <c r="D111" s="166">
        <v>3166</v>
      </c>
      <c r="E111" s="166">
        <v>3477</v>
      </c>
      <c r="F111" s="166">
        <v>3790</v>
      </c>
      <c r="G111" s="166">
        <v>3569</v>
      </c>
      <c r="H111" s="167">
        <f t="shared" si="16"/>
        <v>-5.8311345646438029E-2</v>
      </c>
      <c r="I111" s="167">
        <f t="shared" si="17"/>
        <v>7.0021718700644889E-3</v>
      </c>
    </row>
    <row r="112" spans="2:9" x14ac:dyDescent="0.25">
      <c r="B112" s="161" t="s">
        <v>109</v>
      </c>
      <c r="C112" s="162">
        <v>5971</v>
      </c>
      <c r="D112" s="162">
        <v>12124</v>
      </c>
      <c r="E112" s="162">
        <v>19287</v>
      </c>
      <c r="F112" s="162">
        <v>17123</v>
      </c>
      <c r="G112" s="162">
        <v>17789</v>
      </c>
      <c r="H112" s="163">
        <f t="shared" si="16"/>
        <v>3.8895053436897697E-2</v>
      </c>
      <c r="I112" s="163">
        <f t="shared" si="17"/>
        <v>3.490099058463917E-2</v>
      </c>
    </row>
    <row r="113" spans="2:9" x14ac:dyDescent="0.25">
      <c r="B113" s="165" t="s">
        <v>112</v>
      </c>
      <c r="C113" s="166">
        <v>504</v>
      </c>
      <c r="D113" s="166">
        <v>8496</v>
      </c>
      <c r="E113" s="166">
        <v>12950</v>
      </c>
      <c r="F113" s="166">
        <v>11619</v>
      </c>
      <c r="G113" s="166">
        <v>11404</v>
      </c>
      <c r="H113" s="167">
        <f t="shared" si="16"/>
        <v>-1.8504174197435219E-2</v>
      </c>
      <c r="I113" s="167">
        <f t="shared" si="17"/>
        <v>2.2373989354501383E-2</v>
      </c>
    </row>
    <row r="114" spans="2:9" x14ac:dyDescent="0.25">
      <c r="B114" s="165" t="s">
        <v>115</v>
      </c>
      <c r="C114" s="166">
        <v>2266</v>
      </c>
      <c r="D114" s="166">
        <v>269</v>
      </c>
      <c r="E114" s="166">
        <v>725</v>
      </c>
      <c r="F114" s="166">
        <v>598</v>
      </c>
      <c r="G114" s="166">
        <v>831</v>
      </c>
      <c r="H114" s="167">
        <f t="shared" si="16"/>
        <v>0.38963210702341144</v>
      </c>
      <c r="I114" s="167">
        <f t="shared" si="17"/>
        <v>1.6303740050500394E-3</v>
      </c>
    </row>
    <row r="115" spans="2:9" x14ac:dyDescent="0.25">
      <c r="B115" s="165" t="s">
        <v>118</v>
      </c>
      <c r="C115" s="166">
        <v>731</v>
      </c>
      <c r="D115" s="166">
        <v>439</v>
      </c>
      <c r="E115" s="166">
        <v>1079</v>
      </c>
      <c r="F115" s="166">
        <v>1057</v>
      </c>
      <c r="G115" s="166">
        <v>1345</v>
      </c>
      <c r="H115" s="167">
        <f t="shared" si="16"/>
        <v>0.27246925260170296</v>
      </c>
      <c r="I115" s="167">
        <f t="shared" si="17"/>
        <v>2.6388123186429639E-3</v>
      </c>
    </row>
    <row r="116" spans="2:9" x14ac:dyDescent="0.25">
      <c r="B116" s="165" t="s">
        <v>125</v>
      </c>
      <c r="C116" s="166">
        <v>615</v>
      </c>
      <c r="D116" s="166">
        <v>306</v>
      </c>
      <c r="E116" s="166">
        <v>292</v>
      </c>
      <c r="F116" s="166">
        <v>239</v>
      </c>
      <c r="G116" s="166">
        <v>371</v>
      </c>
      <c r="H116" s="167">
        <f t="shared" si="16"/>
        <v>0.55230125523012563</v>
      </c>
      <c r="I116" s="167">
        <f t="shared" si="17"/>
        <v>7.2788057265170229E-4</v>
      </c>
    </row>
    <row r="117" spans="2:9" x14ac:dyDescent="0.25">
      <c r="B117" s="165" t="s">
        <v>121</v>
      </c>
      <c r="C117" s="166">
        <v>669</v>
      </c>
      <c r="D117" s="166">
        <v>229</v>
      </c>
      <c r="E117" s="166">
        <v>287</v>
      </c>
      <c r="F117" s="166">
        <v>333</v>
      </c>
      <c r="G117" s="166">
        <v>296</v>
      </c>
      <c r="H117" s="167">
        <f t="shared" si="16"/>
        <v>-0.11111111111111116</v>
      </c>
      <c r="I117" s="167">
        <f t="shared" si="17"/>
        <v>5.8073490432588649E-4</v>
      </c>
    </row>
    <row r="118" spans="2:9" x14ac:dyDescent="0.25">
      <c r="B118" s="165" t="s">
        <v>130</v>
      </c>
      <c r="C118" s="166">
        <v>10</v>
      </c>
      <c r="D118" s="166">
        <v>12</v>
      </c>
      <c r="E118" s="166">
        <v>14</v>
      </c>
      <c r="F118" s="166">
        <v>13</v>
      </c>
      <c r="G118" s="166">
        <v>20</v>
      </c>
      <c r="H118" s="167">
        <f t="shared" si="16"/>
        <v>0.53846153846153855</v>
      </c>
      <c r="I118" s="167">
        <f t="shared" si="17"/>
        <v>3.9238844886884223E-5</v>
      </c>
    </row>
    <row r="119" spans="2:9" x14ac:dyDescent="0.25">
      <c r="B119" s="165" t="s">
        <v>133</v>
      </c>
      <c r="C119" s="166">
        <v>15</v>
      </c>
      <c r="D119" s="166">
        <v>20</v>
      </c>
      <c r="E119" s="166">
        <v>15</v>
      </c>
      <c r="F119" s="166">
        <v>13</v>
      </c>
      <c r="G119" s="166">
        <v>29</v>
      </c>
      <c r="H119" s="167">
        <f t="shared" si="16"/>
        <v>1.2307692307692308</v>
      </c>
      <c r="I119" s="167">
        <f t="shared" si="17"/>
        <v>5.6896325085982119E-5</v>
      </c>
    </row>
    <row r="120" spans="2:9" x14ac:dyDescent="0.25">
      <c r="B120" s="170" t="s">
        <v>147</v>
      </c>
      <c r="C120" s="171">
        <f>C112-SUM(C113:C119)</f>
        <v>1161</v>
      </c>
      <c r="D120" s="171">
        <f>D112-SUM(D113:D119)</f>
        <v>2353</v>
      </c>
      <c r="E120" s="171">
        <f>E112-SUM(E113:E119)</f>
        <v>3925</v>
      </c>
      <c r="F120" s="171">
        <f>F112-SUM(F113:F119)</f>
        <v>3251</v>
      </c>
      <c r="G120" s="171">
        <f>G112-SUM(G113:G119)</f>
        <v>3493</v>
      </c>
      <c r="H120" s="172">
        <f t="shared" si="16"/>
        <v>7.4438634266379644E-2</v>
      </c>
      <c r="I120" s="172">
        <f t="shared" si="17"/>
        <v>6.8530642594943287E-3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13942</v>
      </c>
      <c r="D122" s="178">
        <v>18300</v>
      </c>
      <c r="E122" s="178">
        <v>18588</v>
      </c>
      <c r="F122" s="178">
        <v>20189</v>
      </c>
      <c r="G122" s="178">
        <v>21402</v>
      </c>
      <c r="H122" s="179">
        <f t="shared" ref="H122:H134" si="18">IFERROR(G122/F122-1,"-")</f>
        <v>6.0082222992718703E-2</v>
      </c>
      <c r="I122" s="179">
        <f t="shared" ref="I122:I134" si="19">G122/G$10</f>
        <v>4.1989487913454804E-2</v>
      </c>
    </row>
    <row r="123" spans="2:9" x14ac:dyDescent="0.25">
      <c r="B123" s="161" t="s">
        <v>99</v>
      </c>
      <c r="C123" s="162">
        <v>10189</v>
      </c>
      <c r="D123" s="162">
        <v>12819</v>
      </c>
      <c r="E123" s="162">
        <v>13450</v>
      </c>
      <c r="F123" s="162">
        <v>15322</v>
      </c>
      <c r="G123" s="162">
        <v>16942</v>
      </c>
      <c r="H123" s="163">
        <f t="shared" si="18"/>
        <v>0.10573032241221769</v>
      </c>
      <c r="I123" s="163">
        <f t="shared" si="19"/>
        <v>3.3239225503679623E-2</v>
      </c>
    </row>
    <row r="124" spans="2:9" x14ac:dyDescent="0.25">
      <c r="B124" s="165" t="s">
        <v>105</v>
      </c>
      <c r="C124" s="166">
        <v>5618</v>
      </c>
      <c r="D124" s="166">
        <v>7013</v>
      </c>
      <c r="E124" s="166">
        <v>6510</v>
      </c>
      <c r="F124" s="166">
        <v>7586</v>
      </c>
      <c r="G124" s="166">
        <v>9024</v>
      </c>
      <c r="H124" s="167">
        <f t="shared" si="18"/>
        <v>0.18955971526496174</v>
      </c>
      <c r="I124" s="167">
        <f t="shared" si="19"/>
        <v>1.7704566812962161E-2</v>
      </c>
    </row>
    <row r="125" spans="2:9" x14ac:dyDescent="0.25">
      <c r="B125" s="165" t="s">
        <v>102</v>
      </c>
      <c r="C125" s="166">
        <v>4571</v>
      </c>
      <c r="D125" s="166">
        <v>5806</v>
      </c>
      <c r="E125" s="166">
        <v>6940</v>
      </c>
      <c r="F125" s="166">
        <v>7736</v>
      </c>
      <c r="G125" s="166">
        <v>7918</v>
      </c>
      <c r="H125" s="167">
        <f t="shared" si="18"/>
        <v>2.3526370217166415E-2</v>
      </c>
      <c r="I125" s="167">
        <f t="shared" si="19"/>
        <v>1.5534658690717462E-2</v>
      </c>
    </row>
    <row r="126" spans="2:9" x14ac:dyDescent="0.25">
      <c r="B126" s="161" t="s">
        <v>109</v>
      </c>
      <c r="C126" s="162">
        <v>3753</v>
      </c>
      <c r="D126" s="162">
        <v>5481</v>
      </c>
      <c r="E126" s="162">
        <v>5138</v>
      </c>
      <c r="F126" s="162">
        <v>4867</v>
      </c>
      <c r="G126" s="162">
        <v>4460</v>
      </c>
      <c r="H126" s="163">
        <f t="shared" si="18"/>
        <v>-8.3624409287035184E-2</v>
      </c>
      <c r="I126" s="163">
        <f t="shared" si="19"/>
        <v>8.7502624097751808E-3</v>
      </c>
    </row>
    <row r="127" spans="2:9" x14ac:dyDescent="0.25">
      <c r="B127" s="165" t="s">
        <v>112</v>
      </c>
      <c r="C127" s="166">
        <v>137</v>
      </c>
      <c r="D127" s="166">
        <v>546</v>
      </c>
      <c r="E127" s="166">
        <v>895</v>
      </c>
      <c r="F127" s="166">
        <v>709</v>
      </c>
      <c r="G127" s="166">
        <v>387</v>
      </c>
      <c r="H127" s="167">
        <f t="shared" si="18"/>
        <v>-0.45416078984485186</v>
      </c>
      <c r="I127" s="167">
        <f t="shared" si="19"/>
        <v>7.5927164856120968E-4</v>
      </c>
    </row>
    <row r="128" spans="2:9" x14ac:dyDescent="0.25">
      <c r="B128" s="165" t="s">
        <v>115</v>
      </c>
      <c r="C128" s="166">
        <v>392</v>
      </c>
      <c r="D128" s="166">
        <v>366</v>
      </c>
      <c r="E128" s="166">
        <v>491</v>
      </c>
      <c r="F128" s="166">
        <v>441</v>
      </c>
      <c r="G128" s="166">
        <v>361</v>
      </c>
      <c r="H128" s="167">
        <f t="shared" si="18"/>
        <v>-0.18140589569161003</v>
      </c>
      <c r="I128" s="167">
        <f t="shared" si="19"/>
        <v>7.0826115020826018E-4</v>
      </c>
    </row>
    <row r="129" spans="2:9" x14ac:dyDescent="0.25">
      <c r="B129" s="165" t="s">
        <v>118</v>
      </c>
      <c r="C129" s="166">
        <v>427</v>
      </c>
      <c r="D129" s="166">
        <v>421</v>
      </c>
      <c r="E129" s="166">
        <v>481</v>
      </c>
      <c r="F129" s="166">
        <v>385</v>
      </c>
      <c r="G129" s="166">
        <v>421</v>
      </c>
      <c r="H129" s="167">
        <f t="shared" si="18"/>
        <v>9.3506493506493538E-2</v>
      </c>
      <c r="I129" s="167">
        <f t="shared" si="19"/>
        <v>8.2597768486891287E-4</v>
      </c>
    </row>
    <row r="130" spans="2:9" x14ac:dyDescent="0.25">
      <c r="B130" s="165" t="s">
        <v>125</v>
      </c>
      <c r="C130" s="166">
        <v>76</v>
      </c>
      <c r="D130" s="166">
        <v>131</v>
      </c>
      <c r="E130" s="166">
        <v>86</v>
      </c>
      <c r="F130" s="166">
        <v>104</v>
      </c>
      <c r="G130" s="166">
        <v>112</v>
      </c>
      <c r="H130" s="167">
        <f t="shared" si="18"/>
        <v>7.6923076923076872E-2</v>
      </c>
      <c r="I130" s="167">
        <f t="shared" si="19"/>
        <v>2.1973753136655163E-4</v>
      </c>
    </row>
    <row r="131" spans="2:9" x14ac:dyDescent="0.25">
      <c r="B131" s="165" t="s">
        <v>121</v>
      </c>
      <c r="C131" s="166">
        <v>64</v>
      </c>
      <c r="D131" s="166">
        <v>104</v>
      </c>
      <c r="E131" s="166">
        <v>91</v>
      </c>
      <c r="F131" s="166">
        <v>128</v>
      </c>
      <c r="G131" s="166">
        <v>117</v>
      </c>
      <c r="H131" s="167">
        <f t="shared" si="18"/>
        <v>-8.59375E-2</v>
      </c>
      <c r="I131" s="167">
        <f t="shared" si="19"/>
        <v>2.2954724258827269E-4</v>
      </c>
    </row>
    <row r="132" spans="2:9" x14ac:dyDescent="0.25">
      <c r="B132" s="165" t="s">
        <v>130</v>
      </c>
      <c r="C132" s="166">
        <v>4</v>
      </c>
      <c r="D132" s="166">
        <v>36</v>
      </c>
      <c r="E132" s="166">
        <v>31</v>
      </c>
      <c r="F132" s="166">
        <v>45</v>
      </c>
      <c r="G132" s="166">
        <v>27</v>
      </c>
      <c r="H132" s="167">
        <f t="shared" si="18"/>
        <v>-0.4</v>
      </c>
      <c r="I132" s="167">
        <f t="shared" si="19"/>
        <v>5.2972440597293696E-5</v>
      </c>
    </row>
    <row r="133" spans="2:9" x14ac:dyDescent="0.25">
      <c r="B133" s="165" t="s">
        <v>133</v>
      </c>
      <c r="C133" s="166">
        <v>27</v>
      </c>
      <c r="D133" s="166">
        <v>56</v>
      </c>
      <c r="E133" s="166">
        <v>36</v>
      </c>
      <c r="F133" s="166">
        <v>26</v>
      </c>
      <c r="G133" s="166">
        <v>23</v>
      </c>
      <c r="H133" s="167">
        <f t="shared" si="18"/>
        <v>-0.11538461538461542</v>
      </c>
      <c r="I133" s="167">
        <f t="shared" si="19"/>
        <v>4.512467161991685E-5</v>
      </c>
    </row>
    <row r="134" spans="2:9" x14ac:dyDescent="0.25">
      <c r="B134" s="170" t="s">
        <v>147</v>
      </c>
      <c r="C134" s="171">
        <f>C126-SUM(C127:C133)</f>
        <v>2626</v>
      </c>
      <c r="D134" s="171">
        <f>D126-SUM(D127:D133)</f>
        <v>3821</v>
      </c>
      <c r="E134" s="171">
        <f>E126-SUM(E127:E133)</f>
        <v>3027</v>
      </c>
      <c r="F134" s="171">
        <f>F126-SUM(F127:F133)</f>
        <v>3029</v>
      </c>
      <c r="G134" s="171">
        <f>G126-SUM(G127:G133)</f>
        <v>3012</v>
      </c>
      <c r="H134" s="172">
        <f t="shared" si="18"/>
        <v>-5.6124133377352114E-3</v>
      </c>
      <c r="I134" s="172">
        <f t="shared" si="19"/>
        <v>5.9093700399647639E-3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4233</v>
      </c>
      <c r="D136" s="178">
        <v>22878</v>
      </c>
      <c r="E136" s="178">
        <v>25226</v>
      </c>
      <c r="F136" s="178">
        <v>27463</v>
      </c>
      <c r="G136" s="178">
        <v>27371</v>
      </c>
      <c r="H136" s="179">
        <f t="shared" ref="H136:H148" si="20">IFERROR(G136/F136-1,"-")</f>
        <v>-3.3499617667407389E-3</v>
      </c>
      <c r="I136" s="179">
        <f t="shared" ref="I136:I148" si="21">G136/G$10</f>
        <v>5.37003211699454E-2</v>
      </c>
    </row>
    <row r="137" spans="2:9" x14ac:dyDescent="0.25">
      <c r="B137" s="161" t="s">
        <v>99</v>
      </c>
      <c r="C137" s="162">
        <v>2095</v>
      </c>
      <c r="D137" s="162">
        <v>2066</v>
      </c>
      <c r="E137" s="162">
        <v>3574</v>
      </c>
      <c r="F137" s="162">
        <v>3207</v>
      </c>
      <c r="G137" s="162">
        <v>3028</v>
      </c>
      <c r="H137" s="163">
        <f t="shared" si="20"/>
        <v>-5.5815403804178376E-2</v>
      </c>
      <c r="I137" s="163">
        <f t="shared" si="21"/>
        <v>5.9407611158742712E-3</v>
      </c>
    </row>
    <row r="138" spans="2:9" x14ac:dyDescent="0.25">
      <c r="B138" s="165" t="s">
        <v>105</v>
      </c>
      <c r="C138" s="166">
        <v>1203</v>
      </c>
      <c r="D138" s="166">
        <v>1254</v>
      </c>
      <c r="E138" s="166">
        <v>2253</v>
      </c>
      <c r="F138" s="166">
        <v>2269</v>
      </c>
      <c r="G138" s="166">
        <v>1716</v>
      </c>
      <c r="H138" s="167">
        <f t="shared" si="20"/>
        <v>-0.24371970030850598</v>
      </c>
      <c r="I138" s="167">
        <f t="shared" si="21"/>
        <v>3.3666928912946662E-3</v>
      </c>
    </row>
    <row r="139" spans="2:9" x14ac:dyDescent="0.25">
      <c r="B139" s="165" t="s">
        <v>102</v>
      </c>
      <c r="C139" s="166">
        <v>892</v>
      </c>
      <c r="D139" s="166">
        <v>812</v>
      </c>
      <c r="E139" s="166">
        <v>1321</v>
      </c>
      <c r="F139" s="166">
        <v>938</v>
      </c>
      <c r="G139" s="166">
        <v>1312</v>
      </c>
      <c r="H139" s="167">
        <f t="shared" si="20"/>
        <v>0.3987206823027718</v>
      </c>
      <c r="I139" s="167">
        <f t="shared" si="21"/>
        <v>2.574068224579605E-3</v>
      </c>
    </row>
    <row r="140" spans="2:9" x14ac:dyDescent="0.25">
      <c r="B140" s="161" t="s">
        <v>109</v>
      </c>
      <c r="C140" s="162">
        <v>2138</v>
      </c>
      <c r="D140" s="162">
        <v>20812</v>
      </c>
      <c r="E140" s="162">
        <v>21652</v>
      </c>
      <c r="F140" s="162">
        <v>24256</v>
      </c>
      <c r="G140" s="162">
        <v>24343</v>
      </c>
      <c r="H140" s="163">
        <f t="shared" si="20"/>
        <v>3.5867414248020868E-3</v>
      </c>
      <c r="I140" s="163">
        <f t="shared" si="21"/>
        <v>4.7759560054071129E-2</v>
      </c>
    </row>
    <row r="141" spans="2:9" x14ac:dyDescent="0.25">
      <c r="B141" s="165" t="s">
        <v>112</v>
      </c>
      <c r="C141" s="166">
        <v>92</v>
      </c>
      <c r="D141" s="166">
        <v>9563</v>
      </c>
      <c r="E141" s="166">
        <v>10394</v>
      </c>
      <c r="F141" s="166">
        <v>12794</v>
      </c>
      <c r="G141" s="166">
        <v>12623</v>
      </c>
      <c r="H141" s="167">
        <f t="shared" si="20"/>
        <v>-1.3365640143817359E-2</v>
      </c>
      <c r="I141" s="167">
        <f t="shared" si="21"/>
        <v>2.4765596950356975E-2</v>
      </c>
    </row>
    <row r="142" spans="2:9" x14ac:dyDescent="0.25">
      <c r="B142" s="165" t="s">
        <v>115</v>
      </c>
      <c r="C142" s="166">
        <v>288</v>
      </c>
      <c r="D142" s="166">
        <v>1579</v>
      </c>
      <c r="E142" s="166">
        <v>1989</v>
      </c>
      <c r="F142" s="166">
        <v>1652</v>
      </c>
      <c r="G142" s="166">
        <v>1939</v>
      </c>
      <c r="H142" s="167">
        <f t="shared" si="20"/>
        <v>0.17372881355932202</v>
      </c>
      <c r="I142" s="167">
        <f t="shared" si="21"/>
        <v>3.804206011783425E-3</v>
      </c>
    </row>
    <row r="143" spans="2:9" x14ac:dyDescent="0.25">
      <c r="B143" s="165" t="s">
        <v>118</v>
      </c>
      <c r="C143" s="166">
        <v>461</v>
      </c>
      <c r="D143" s="166">
        <v>2320</v>
      </c>
      <c r="E143" s="166">
        <v>2172</v>
      </c>
      <c r="F143" s="166">
        <v>2002</v>
      </c>
      <c r="G143" s="166">
        <v>1998</v>
      </c>
      <c r="H143" s="167">
        <f t="shared" si="20"/>
        <v>-1.9980019980020414E-3</v>
      </c>
      <c r="I143" s="167">
        <f t="shared" si="21"/>
        <v>3.9199606041997338E-3</v>
      </c>
    </row>
    <row r="144" spans="2:9" x14ac:dyDescent="0.25">
      <c r="B144" s="165" t="s">
        <v>125</v>
      </c>
      <c r="C144" s="166">
        <v>51</v>
      </c>
      <c r="D144" s="166">
        <v>752</v>
      </c>
      <c r="E144" s="166">
        <v>636</v>
      </c>
      <c r="F144" s="166">
        <v>581</v>
      </c>
      <c r="G144" s="166">
        <v>505</v>
      </c>
      <c r="H144" s="167">
        <f t="shared" si="20"/>
        <v>-0.13080895008605853</v>
      </c>
      <c r="I144" s="167">
        <f t="shared" si="21"/>
        <v>9.9078083339382652E-4</v>
      </c>
    </row>
    <row r="145" spans="2:9" x14ac:dyDescent="0.25">
      <c r="B145" s="165" t="s">
        <v>121</v>
      </c>
      <c r="C145" s="166">
        <v>105</v>
      </c>
      <c r="D145" s="166">
        <v>293</v>
      </c>
      <c r="E145" s="166">
        <v>465</v>
      </c>
      <c r="F145" s="166">
        <v>649</v>
      </c>
      <c r="G145" s="166">
        <v>378</v>
      </c>
      <c r="H145" s="167">
        <f t="shared" si="20"/>
        <v>-0.41756548536209548</v>
      </c>
      <c r="I145" s="167">
        <f t="shared" si="21"/>
        <v>7.4161416836211172E-4</v>
      </c>
    </row>
    <row r="146" spans="2:9" x14ac:dyDescent="0.25">
      <c r="B146" s="165" t="s">
        <v>130</v>
      </c>
      <c r="C146" s="166">
        <v>2</v>
      </c>
      <c r="D146" s="166">
        <v>23</v>
      </c>
      <c r="E146" s="166">
        <v>2</v>
      </c>
      <c r="F146" s="166">
        <v>6</v>
      </c>
      <c r="G146" s="166">
        <v>28</v>
      </c>
      <c r="H146" s="167">
        <f t="shared" si="20"/>
        <v>3.666666666666667</v>
      </c>
      <c r="I146" s="167">
        <f t="shared" si="21"/>
        <v>5.4934382841637908E-5</v>
      </c>
    </row>
    <row r="147" spans="2:9" x14ac:dyDescent="0.25">
      <c r="B147" s="165" t="s">
        <v>133</v>
      </c>
      <c r="C147" s="166">
        <v>4</v>
      </c>
      <c r="D147" s="166">
        <v>12</v>
      </c>
      <c r="E147" s="166">
        <v>13</v>
      </c>
      <c r="F147" s="166">
        <v>5</v>
      </c>
      <c r="G147" s="166">
        <v>25</v>
      </c>
      <c r="H147" s="167">
        <f t="shared" si="20"/>
        <v>4</v>
      </c>
      <c r="I147" s="167">
        <f t="shared" si="21"/>
        <v>4.9048556108605273E-5</v>
      </c>
    </row>
    <row r="148" spans="2:9" x14ac:dyDescent="0.25">
      <c r="B148" s="170" t="s">
        <v>147</v>
      </c>
      <c r="C148" s="171">
        <f>C140-SUM(C141:C147)</f>
        <v>1135</v>
      </c>
      <c r="D148" s="171">
        <f>D140-SUM(D141:D147)</f>
        <v>6270</v>
      </c>
      <c r="E148" s="171">
        <f>E140-SUM(E141:E147)</f>
        <v>5981</v>
      </c>
      <c r="F148" s="171">
        <f>F140-SUM(F141:F147)</f>
        <v>6567</v>
      </c>
      <c r="G148" s="171">
        <f>G140-SUM(G141:G147)</f>
        <v>6847</v>
      </c>
      <c r="H148" s="172">
        <f t="shared" si="20"/>
        <v>4.2637429572103036E-2</v>
      </c>
      <c r="I148" s="172">
        <f t="shared" si="21"/>
        <v>1.3433418547024813E-2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5588</v>
      </c>
      <c r="D150" s="178">
        <v>8148</v>
      </c>
      <c r="E150" s="178">
        <v>10937</v>
      </c>
      <c r="F150" s="178">
        <v>9202</v>
      </c>
      <c r="G150" s="178">
        <v>10712</v>
      </c>
      <c r="H150" s="179">
        <f t="shared" ref="H150:H162" si="22">IFERROR(G150/F150-1,"-")</f>
        <v>0.16409476200825912</v>
      </c>
      <c r="I150" s="179">
        <f t="shared" ref="I150:I162" si="23">G150/G$10</f>
        <v>2.1016325321415188E-2</v>
      </c>
    </row>
    <row r="151" spans="2:9" x14ac:dyDescent="0.25">
      <c r="B151" s="161" t="s">
        <v>99</v>
      </c>
      <c r="C151" s="162">
        <v>4081</v>
      </c>
      <c r="D151" s="162">
        <v>4596</v>
      </c>
      <c r="E151" s="162">
        <v>6722</v>
      </c>
      <c r="F151" s="162">
        <v>4497</v>
      </c>
      <c r="G151" s="162">
        <v>5859</v>
      </c>
      <c r="H151" s="163">
        <f t="shared" si="22"/>
        <v>0.3028685790527017</v>
      </c>
      <c r="I151" s="163">
        <f t="shared" si="23"/>
        <v>1.1495019609612732E-2</v>
      </c>
    </row>
    <row r="152" spans="2:9" x14ac:dyDescent="0.25">
      <c r="B152" s="165" t="s">
        <v>105</v>
      </c>
      <c r="C152" s="166">
        <v>3396</v>
      </c>
      <c r="D152" s="166">
        <v>3320</v>
      </c>
      <c r="E152" s="166">
        <v>4419</v>
      </c>
      <c r="F152" s="166">
        <v>1970</v>
      </c>
      <c r="G152" s="166">
        <v>3289</v>
      </c>
      <c r="H152" s="167">
        <f t="shared" si="22"/>
        <v>0.66954314720812191</v>
      </c>
      <c r="I152" s="167">
        <f t="shared" si="23"/>
        <v>6.4528280416481102E-3</v>
      </c>
    </row>
    <row r="153" spans="2:9" x14ac:dyDescent="0.25">
      <c r="B153" s="165" t="s">
        <v>102</v>
      </c>
      <c r="C153" s="166">
        <v>685</v>
      </c>
      <c r="D153" s="166">
        <v>1276</v>
      </c>
      <c r="E153" s="166">
        <v>2303</v>
      </c>
      <c r="F153" s="166">
        <v>2527</v>
      </c>
      <c r="G153" s="166">
        <v>2570</v>
      </c>
      <c r="H153" s="167">
        <f t="shared" si="22"/>
        <v>1.7016224772457456E-2</v>
      </c>
      <c r="I153" s="167">
        <f t="shared" si="23"/>
        <v>5.0421915679646221E-3</v>
      </c>
    </row>
    <row r="154" spans="2:9" x14ac:dyDescent="0.25">
      <c r="B154" s="161" t="s">
        <v>109</v>
      </c>
      <c r="C154" s="162">
        <v>1507</v>
      </c>
      <c r="D154" s="162">
        <v>3552</v>
      </c>
      <c r="E154" s="162">
        <v>4215</v>
      </c>
      <c r="F154" s="162">
        <v>4705</v>
      </c>
      <c r="G154" s="162">
        <v>4853</v>
      </c>
      <c r="H154" s="163">
        <f t="shared" si="22"/>
        <v>3.145589798087145E-2</v>
      </c>
      <c r="I154" s="163">
        <f t="shared" si="23"/>
        <v>9.5213057118024563E-3</v>
      </c>
    </row>
    <row r="155" spans="2:9" x14ac:dyDescent="0.25">
      <c r="B155" s="165" t="s">
        <v>112</v>
      </c>
      <c r="C155" s="166">
        <v>45</v>
      </c>
      <c r="D155" s="166">
        <v>1423</v>
      </c>
      <c r="E155" s="166">
        <v>1591</v>
      </c>
      <c r="F155" s="166">
        <v>1561</v>
      </c>
      <c r="G155" s="166">
        <v>1568</v>
      </c>
      <c r="H155" s="167">
        <f t="shared" si="22"/>
        <v>4.484304932735439E-3</v>
      </c>
      <c r="I155" s="167">
        <f t="shared" si="23"/>
        <v>3.0763254391317227E-3</v>
      </c>
    </row>
    <row r="156" spans="2:9" x14ac:dyDescent="0.25">
      <c r="B156" s="165" t="s">
        <v>115</v>
      </c>
      <c r="C156" s="166">
        <v>325</v>
      </c>
      <c r="D156" s="166">
        <v>850</v>
      </c>
      <c r="E156" s="166">
        <v>642</v>
      </c>
      <c r="F156" s="166">
        <v>640</v>
      </c>
      <c r="G156" s="166">
        <v>685</v>
      </c>
      <c r="H156" s="167">
        <f t="shared" si="22"/>
        <v>7.03125E-2</v>
      </c>
      <c r="I156" s="167">
        <f t="shared" si="23"/>
        <v>1.3439304373757846E-3</v>
      </c>
    </row>
    <row r="157" spans="2:9" x14ac:dyDescent="0.25">
      <c r="B157" s="165" t="s">
        <v>118</v>
      </c>
      <c r="C157" s="166">
        <v>457</v>
      </c>
      <c r="D157" s="166">
        <v>327</v>
      </c>
      <c r="E157" s="166">
        <v>715</v>
      </c>
      <c r="F157" s="166">
        <v>904</v>
      </c>
      <c r="G157" s="166">
        <v>1326</v>
      </c>
      <c r="H157" s="167">
        <f t="shared" si="22"/>
        <v>0.4668141592920354</v>
      </c>
      <c r="I157" s="167">
        <f t="shared" si="23"/>
        <v>2.6015354160004237E-3</v>
      </c>
    </row>
    <row r="158" spans="2:9" x14ac:dyDescent="0.25">
      <c r="B158" s="165" t="s">
        <v>125</v>
      </c>
      <c r="C158" s="166">
        <v>54</v>
      </c>
      <c r="D158" s="166">
        <v>97</v>
      </c>
      <c r="E158" s="166">
        <v>78</v>
      </c>
      <c r="F158" s="166">
        <v>183</v>
      </c>
      <c r="G158" s="166">
        <v>131</v>
      </c>
      <c r="H158" s="167">
        <f t="shared" si="22"/>
        <v>-0.28415300546448086</v>
      </c>
      <c r="I158" s="167">
        <f t="shared" si="23"/>
        <v>2.5701443400909165E-4</v>
      </c>
    </row>
    <row r="159" spans="2:9" x14ac:dyDescent="0.25">
      <c r="B159" s="165" t="s">
        <v>121</v>
      </c>
      <c r="C159" s="166">
        <v>94</v>
      </c>
      <c r="D159" s="166">
        <v>256</v>
      </c>
      <c r="E159" s="166">
        <v>260</v>
      </c>
      <c r="F159" s="166">
        <v>193</v>
      </c>
      <c r="G159" s="166">
        <v>123</v>
      </c>
      <c r="H159" s="167">
        <f t="shared" si="22"/>
        <v>-0.36269430051813467</v>
      </c>
      <c r="I159" s="167">
        <f t="shared" si="23"/>
        <v>2.4131889605433796E-4</v>
      </c>
    </row>
    <row r="160" spans="2:9" x14ac:dyDescent="0.25">
      <c r="B160" s="165" t="s">
        <v>130</v>
      </c>
      <c r="C160" s="166">
        <v>2</v>
      </c>
      <c r="D160" s="166">
        <v>5</v>
      </c>
      <c r="E160" s="166">
        <v>17</v>
      </c>
      <c r="F160" s="166">
        <v>2</v>
      </c>
      <c r="G160" s="166">
        <v>4</v>
      </c>
      <c r="H160" s="167">
        <f t="shared" si="22"/>
        <v>1</v>
      </c>
      <c r="I160" s="167">
        <f t="shared" si="23"/>
        <v>7.8477689773768442E-6</v>
      </c>
    </row>
    <row r="161" spans="2:9" x14ac:dyDescent="0.25">
      <c r="B161" s="165" t="s">
        <v>133</v>
      </c>
      <c r="C161" s="166">
        <v>6</v>
      </c>
      <c r="D161" s="166">
        <v>15</v>
      </c>
      <c r="E161" s="166">
        <v>8</v>
      </c>
      <c r="F161" s="166">
        <v>3</v>
      </c>
      <c r="G161" s="166">
        <v>5</v>
      </c>
      <c r="H161" s="167">
        <f t="shared" si="22"/>
        <v>0.66666666666666674</v>
      </c>
      <c r="I161" s="167">
        <f t="shared" si="23"/>
        <v>9.8097112217210557E-6</v>
      </c>
    </row>
    <row r="162" spans="2:9" x14ac:dyDescent="0.25">
      <c r="B162" s="170" t="s">
        <v>147</v>
      </c>
      <c r="C162" s="171">
        <f>C154-SUM(C155:C161)</f>
        <v>524</v>
      </c>
      <c r="D162" s="171">
        <f>D154-SUM(D155:D161)</f>
        <v>579</v>
      </c>
      <c r="E162" s="171">
        <f>E154-SUM(E155:E161)</f>
        <v>904</v>
      </c>
      <c r="F162" s="171">
        <f>F154-SUM(F155:F161)</f>
        <v>1219</v>
      </c>
      <c r="G162" s="171">
        <f>G154-SUM(G155:G161)</f>
        <v>1011</v>
      </c>
      <c r="H162" s="172">
        <f t="shared" si="22"/>
        <v>-0.17063166529942575</v>
      </c>
      <c r="I162" s="172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56BD7-8C06-496C-AD33-E38C3EF86F9E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6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O4" s="276" t="s">
        <v>261</v>
      </c>
      <c r="P4" s="276"/>
      <c r="Q4" s="276"/>
      <c r="R4" s="276"/>
      <c r="S4" s="276"/>
      <c r="T4" s="276"/>
      <c r="U4" s="276"/>
      <c r="V4" s="276"/>
      <c r="W4" s="276"/>
      <c r="X4" s="276"/>
    </row>
    <row r="5" spans="1:24" ht="6" customHeight="1" x14ac:dyDescent="0.25"/>
    <row r="6" spans="1:24" ht="15.75" x14ac:dyDescent="0.25">
      <c r="B6" s="147"/>
      <c r="C6" s="309" t="s">
        <v>45</v>
      </c>
      <c r="D6" s="310"/>
      <c r="E6" s="310"/>
      <c r="F6" s="310"/>
      <c r="G6" s="310"/>
      <c r="H6" s="310"/>
      <c r="I6" s="310"/>
      <c r="J6" s="310"/>
      <c r="K6" s="310"/>
      <c r="L6" s="310"/>
    </row>
    <row r="7" spans="1:24" s="148" customFormat="1" ht="72" customHeight="1" x14ac:dyDescent="0.25">
      <c r="B7" s="149"/>
      <c r="C7" s="174" t="s">
        <v>262</v>
      </c>
      <c r="D7" s="174" t="s">
        <v>253</v>
      </c>
      <c r="E7" s="174" t="s">
        <v>254</v>
      </c>
      <c r="F7" s="174" t="s">
        <v>255</v>
      </c>
      <c r="G7" s="174" t="s">
        <v>256</v>
      </c>
      <c r="H7" s="174" t="s">
        <v>257</v>
      </c>
      <c r="I7" s="174" t="s">
        <v>258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253</v>
      </c>
      <c r="Q7" s="174" t="s">
        <v>254</v>
      </c>
      <c r="R7" s="174" t="s">
        <v>255</v>
      </c>
      <c r="S7" s="174" t="s">
        <v>256</v>
      </c>
      <c r="T7" s="174" t="s">
        <v>257</v>
      </c>
      <c r="U7" s="174" t="s">
        <v>258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48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2828227</v>
      </c>
      <c r="D9" s="178">
        <v>1203953</v>
      </c>
      <c r="E9" s="178">
        <v>581695</v>
      </c>
      <c r="F9" s="178">
        <v>2601415</v>
      </c>
      <c r="G9" s="178">
        <v>2985674</v>
      </c>
      <c r="H9" s="178">
        <v>3185454</v>
      </c>
      <c r="I9" s="178">
        <v>3137076</v>
      </c>
      <c r="J9" s="179">
        <f>IFERROR(I9/H9-1,"-")</f>
        <v>-1.5187160134787714E-2</v>
      </c>
      <c r="K9" s="178">
        <f t="shared" ref="K9:K21" si="0">I9-H9</f>
        <v>-48378</v>
      </c>
      <c r="L9" s="179">
        <f t="shared" ref="L9:L21" si="1">I9/I$9</f>
        <v>1</v>
      </c>
      <c r="O9" s="158" t="s">
        <v>70</v>
      </c>
      <c r="P9" s="178">
        <v>11900</v>
      </c>
      <c r="Q9" s="178">
        <v>5578</v>
      </c>
      <c r="R9" s="178">
        <v>18891</v>
      </c>
      <c r="S9" s="178">
        <v>29549</v>
      </c>
      <c r="T9" s="178">
        <v>25686</v>
      </c>
      <c r="U9" s="178">
        <v>24307</v>
      </c>
      <c r="V9" s="179">
        <f>IFERROR(U9/T9-1,"-")</f>
        <v>-5.3686833294401604E-2</v>
      </c>
      <c r="W9" s="178">
        <f>U9-T9</f>
        <v>-1379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515664</v>
      </c>
      <c r="D10" s="162">
        <v>167645</v>
      </c>
      <c r="E10" s="162">
        <v>289695</v>
      </c>
      <c r="F10" s="162">
        <v>485338</v>
      </c>
      <c r="G10" s="162">
        <v>531539</v>
      </c>
      <c r="H10" s="162">
        <v>528153</v>
      </c>
      <c r="I10" s="162">
        <v>522237</v>
      </c>
      <c r="J10" s="180">
        <f>IFERROR(I10/H10-1,"-")</f>
        <v>-1.1201299623404548E-2</v>
      </c>
      <c r="K10" s="161">
        <f t="shared" si="0"/>
        <v>-5916</v>
      </c>
      <c r="L10" s="163">
        <f t="shared" si="1"/>
        <v>0.16647253684641367</v>
      </c>
      <c r="O10" s="161" t="s">
        <v>99</v>
      </c>
      <c r="P10" s="162">
        <v>1180</v>
      </c>
      <c r="Q10" s="162">
        <v>1616</v>
      </c>
      <c r="R10" s="162">
        <v>2216</v>
      </c>
      <c r="S10" s="162">
        <v>12386</v>
      </c>
      <c r="T10" s="162">
        <v>6510</v>
      </c>
      <c r="U10" s="162">
        <v>4608</v>
      </c>
      <c r="V10" s="180">
        <f>IFERROR(U10/T10-1,"-")</f>
        <v>-0.29216589861751152</v>
      </c>
      <c r="W10" s="161">
        <f t="shared" ref="W10:W20" si="3">U10-T10</f>
        <v>-1902</v>
      </c>
      <c r="X10" s="163">
        <f t="shared" si="2"/>
        <v>0.18957501954169581</v>
      </c>
    </row>
    <row r="11" spans="1:24" x14ac:dyDescent="0.25">
      <c r="A11" s="164" t="s">
        <v>105</v>
      </c>
      <c r="B11" s="165" t="s">
        <v>105</v>
      </c>
      <c r="C11" s="166">
        <v>187622</v>
      </c>
      <c r="D11" s="166">
        <v>59011</v>
      </c>
      <c r="E11" s="166">
        <v>188547</v>
      </c>
      <c r="F11" s="166">
        <v>197229</v>
      </c>
      <c r="G11" s="166">
        <v>210052</v>
      </c>
      <c r="H11" s="166">
        <v>203279</v>
      </c>
      <c r="I11" s="166">
        <v>185957</v>
      </c>
      <c r="J11" s="181">
        <f>IFERROR(I11/H11-1,"-")</f>
        <v>-8.5212933947923841E-2</v>
      </c>
      <c r="K11" s="165">
        <f t="shared" si="0"/>
        <v>-17322</v>
      </c>
      <c r="L11" s="167">
        <f t="shared" si="1"/>
        <v>5.927717403084911E-2</v>
      </c>
      <c r="O11" s="165" t="s">
        <v>105</v>
      </c>
      <c r="P11" s="166">
        <v>576</v>
      </c>
      <c r="Q11" s="166">
        <v>756</v>
      </c>
      <c r="R11" s="166">
        <v>794</v>
      </c>
      <c r="S11" s="166">
        <v>9119</v>
      </c>
      <c r="T11" s="166">
        <v>4318</v>
      </c>
      <c r="U11" s="166">
        <v>2935</v>
      </c>
      <c r="V11" s="181">
        <f>IFERROR(U11/T11-1,"-")</f>
        <v>-0.32028716998610463</v>
      </c>
      <c r="W11" s="165">
        <f t="shared" si="3"/>
        <v>-1383</v>
      </c>
      <c r="X11" s="167">
        <f t="shared" si="2"/>
        <v>0.12074710988604105</v>
      </c>
    </row>
    <row r="12" spans="1:24" x14ac:dyDescent="0.25">
      <c r="A12" s="164" t="s">
        <v>102</v>
      </c>
      <c r="B12" s="165" t="s">
        <v>102</v>
      </c>
      <c r="C12" s="166">
        <v>328042</v>
      </c>
      <c r="D12" s="166">
        <v>108634</v>
      </c>
      <c r="E12" s="166">
        <v>101148</v>
      </c>
      <c r="F12" s="166">
        <v>288109</v>
      </c>
      <c r="G12" s="166">
        <v>321487</v>
      </c>
      <c r="H12" s="166">
        <v>324874</v>
      </c>
      <c r="I12" s="166">
        <v>336280</v>
      </c>
      <c r="J12" s="181">
        <f>IFERROR(I12/H12-1,"-")</f>
        <v>3.5108996103104584E-2</v>
      </c>
      <c r="K12" s="165">
        <f t="shared" si="0"/>
        <v>11406</v>
      </c>
      <c r="L12" s="167">
        <f t="shared" si="1"/>
        <v>0.10719536281556456</v>
      </c>
      <c r="O12" s="165" t="s">
        <v>102</v>
      </c>
      <c r="P12" s="166">
        <v>604</v>
      </c>
      <c r="Q12" s="166">
        <v>860</v>
      </c>
      <c r="R12" s="166">
        <v>1422</v>
      </c>
      <c r="S12" s="166">
        <v>3267</v>
      </c>
      <c r="T12" s="166">
        <v>2192</v>
      </c>
      <c r="U12" s="166">
        <v>1673</v>
      </c>
      <c r="V12" s="181">
        <f>IFERROR(U12/T12-1,"-")</f>
        <v>-0.2367700729927007</v>
      </c>
      <c r="W12" s="165">
        <f t="shared" si="3"/>
        <v>-519</v>
      </c>
      <c r="X12" s="167">
        <f t="shared" si="2"/>
        <v>6.8827909655654745E-2</v>
      </c>
    </row>
    <row r="13" spans="1:24" x14ac:dyDescent="0.25">
      <c r="A13" s="1"/>
      <c r="B13" s="161" t="s">
        <v>109</v>
      </c>
      <c r="C13" s="162">
        <v>2312563</v>
      </c>
      <c r="D13" s="162">
        <v>1036308</v>
      </c>
      <c r="E13" s="162">
        <v>292000</v>
      </c>
      <c r="F13" s="162">
        <v>2116077</v>
      </c>
      <c r="G13" s="162">
        <v>2454135</v>
      </c>
      <c r="H13" s="162">
        <v>2657301</v>
      </c>
      <c r="I13" s="162">
        <v>2614839</v>
      </c>
      <c r="J13" s="180">
        <f>IFERROR(I13/H13-1,"-")</f>
        <v>-1.5979371550306154E-2</v>
      </c>
      <c r="K13" s="161">
        <f t="shared" si="0"/>
        <v>-42462</v>
      </c>
      <c r="L13" s="163">
        <f t="shared" si="1"/>
        <v>0.83352746315358628</v>
      </c>
      <c r="O13" s="161" t="s">
        <v>109</v>
      </c>
      <c r="P13" s="162">
        <v>10720</v>
      </c>
      <c r="Q13" s="162">
        <v>3962</v>
      </c>
      <c r="R13" s="162">
        <v>16675</v>
      </c>
      <c r="S13" s="162">
        <v>17163</v>
      </c>
      <c r="T13" s="162">
        <v>19176</v>
      </c>
      <c r="U13" s="162">
        <v>19699</v>
      </c>
      <c r="V13" s="180">
        <f>IFERROR(U13/T13-1,"-")</f>
        <v>2.7273675427617938E-2</v>
      </c>
      <c r="W13" s="161">
        <f t="shared" si="3"/>
        <v>523</v>
      </c>
      <c r="X13" s="163">
        <f t="shared" si="2"/>
        <v>0.81042498045830424</v>
      </c>
    </row>
    <row r="14" spans="1:24" s="57" customFormat="1" x14ac:dyDescent="0.25">
      <c r="B14" s="165" t="s">
        <v>112</v>
      </c>
      <c r="C14" s="166">
        <v>1037733</v>
      </c>
      <c r="D14" s="166">
        <v>424326</v>
      </c>
      <c r="E14" s="166">
        <v>18625</v>
      </c>
      <c r="F14" s="166">
        <v>930564</v>
      </c>
      <c r="G14" s="166">
        <v>1108103</v>
      </c>
      <c r="H14" s="166">
        <v>1207223</v>
      </c>
      <c r="I14" s="166">
        <v>1201223</v>
      </c>
      <c r="J14" s="181">
        <f t="shared" ref="J14:J21" si="4">IFERROR(I14/H14-1,"-")</f>
        <v>-4.9700842346442897E-3</v>
      </c>
      <c r="K14" s="165">
        <f t="shared" si="0"/>
        <v>-6000</v>
      </c>
      <c r="L14" s="167">
        <f t="shared" si="1"/>
        <v>0.38291166678779859</v>
      </c>
      <c r="O14" s="165" t="s">
        <v>112</v>
      </c>
      <c r="P14" s="166">
        <v>3648</v>
      </c>
      <c r="Q14" s="166">
        <v>114</v>
      </c>
      <c r="R14" s="166">
        <v>6062</v>
      </c>
      <c r="S14" s="166">
        <v>5489</v>
      </c>
      <c r="T14" s="166">
        <v>6677</v>
      </c>
      <c r="U14" s="166">
        <v>7123</v>
      </c>
      <c r="V14" s="181">
        <f t="shared" ref="V14:V21" si="5">IFERROR(U14/T14-1,"-")</f>
        <v>6.679646547850826E-2</v>
      </c>
      <c r="W14" s="165">
        <f t="shared" si="3"/>
        <v>446</v>
      </c>
      <c r="X14" s="167">
        <f t="shared" si="2"/>
        <v>0.29304315629242605</v>
      </c>
    </row>
    <row r="15" spans="1:24" s="57" customFormat="1" x14ac:dyDescent="0.25">
      <c r="B15" s="165" t="s">
        <v>115</v>
      </c>
      <c r="C15" s="166">
        <v>314997</v>
      </c>
      <c r="D15" s="166">
        <v>134974</v>
      </c>
      <c r="E15" s="166">
        <v>45898</v>
      </c>
      <c r="F15" s="166">
        <v>228350</v>
      </c>
      <c r="G15" s="166">
        <v>267358</v>
      </c>
      <c r="H15" s="166">
        <v>284443</v>
      </c>
      <c r="I15" s="166">
        <v>275648</v>
      </c>
      <c r="J15" s="181">
        <f t="shared" si="4"/>
        <v>-3.092007889102566E-2</v>
      </c>
      <c r="K15" s="165">
        <f t="shared" si="0"/>
        <v>-8795</v>
      </c>
      <c r="L15" s="167">
        <f t="shared" si="1"/>
        <v>8.7867810661902995E-2</v>
      </c>
      <c r="O15" s="165" t="s">
        <v>115</v>
      </c>
      <c r="P15" s="166">
        <v>2760</v>
      </c>
      <c r="Q15" s="166">
        <v>1495</v>
      </c>
      <c r="R15" s="166">
        <v>4137</v>
      </c>
      <c r="S15" s="166">
        <v>3170</v>
      </c>
      <c r="T15" s="166">
        <v>4024</v>
      </c>
      <c r="U15" s="166">
        <v>4162</v>
      </c>
      <c r="V15" s="181">
        <f t="shared" si="5"/>
        <v>3.4294234592445294E-2</v>
      </c>
      <c r="W15" s="165">
        <f t="shared" si="3"/>
        <v>138</v>
      </c>
      <c r="X15" s="167">
        <f t="shared" si="2"/>
        <v>0.1712263956884848</v>
      </c>
    </row>
    <row r="16" spans="1:24" x14ac:dyDescent="0.25">
      <c r="A16" s="1"/>
      <c r="B16" s="165" t="s">
        <v>118</v>
      </c>
      <c r="C16" s="166">
        <v>101055</v>
      </c>
      <c r="D16" s="166">
        <v>44807</v>
      </c>
      <c r="E16" s="166">
        <v>50237</v>
      </c>
      <c r="F16" s="166">
        <v>110914</v>
      </c>
      <c r="G16" s="166">
        <v>128974</v>
      </c>
      <c r="H16" s="166">
        <v>141932</v>
      </c>
      <c r="I16" s="166">
        <v>130336</v>
      </c>
      <c r="J16" s="181">
        <f t="shared" si="4"/>
        <v>-8.17010962996364E-2</v>
      </c>
      <c r="K16" s="165">
        <f t="shared" si="0"/>
        <v>-11596</v>
      </c>
      <c r="L16" s="167">
        <f t="shared" si="1"/>
        <v>4.1546969215919535E-2</v>
      </c>
      <c r="O16" s="165" t="s">
        <v>118</v>
      </c>
      <c r="P16" s="166">
        <v>468</v>
      </c>
      <c r="Q16" s="166">
        <v>639</v>
      </c>
      <c r="R16" s="166">
        <v>1175</v>
      </c>
      <c r="S16" s="166">
        <v>1646</v>
      </c>
      <c r="T16" s="166">
        <v>1282</v>
      </c>
      <c r="U16" s="166">
        <v>1139</v>
      </c>
      <c r="V16" s="181">
        <f t="shared" si="5"/>
        <v>-0.1115444617784711</v>
      </c>
      <c r="W16" s="165">
        <f t="shared" si="3"/>
        <v>-143</v>
      </c>
      <c r="X16" s="167">
        <f t="shared" si="2"/>
        <v>4.6858929526473858E-2</v>
      </c>
    </row>
    <row r="17" spans="1:24" x14ac:dyDescent="0.25">
      <c r="A17" s="1"/>
      <c r="B17" s="165" t="s">
        <v>125</v>
      </c>
      <c r="C17" s="166">
        <v>83146</v>
      </c>
      <c r="D17" s="166">
        <v>34172</v>
      </c>
      <c r="E17" s="166">
        <v>10713</v>
      </c>
      <c r="F17" s="166">
        <v>109049</v>
      </c>
      <c r="G17" s="166">
        <v>96268</v>
      </c>
      <c r="H17" s="166">
        <v>102294</v>
      </c>
      <c r="I17" s="166">
        <v>94577</v>
      </c>
      <c r="J17" s="181">
        <f t="shared" si="4"/>
        <v>-7.5439419711811007E-2</v>
      </c>
      <c r="K17" s="165">
        <f t="shared" si="0"/>
        <v>-7717</v>
      </c>
      <c r="L17" s="167">
        <f t="shared" si="1"/>
        <v>3.0148137947566461E-2</v>
      </c>
      <c r="O17" s="165" t="s">
        <v>125</v>
      </c>
      <c r="P17" s="166">
        <v>223</v>
      </c>
      <c r="Q17" s="166">
        <v>94</v>
      </c>
      <c r="R17" s="166">
        <v>444</v>
      </c>
      <c r="S17" s="166">
        <v>385</v>
      </c>
      <c r="T17" s="166">
        <v>638</v>
      </c>
      <c r="U17" s="166">
        <v>593</v>
      </c>
      <c r="V17" s="181">
        <f t="shared" si="5"/>
        <v>-7.0532915360501547E-2</v>
      </c>
      <c r="W17" s="165">
        <f t="shared" si="3"/>
        <v>-45</v>
      </c>
      <c r="X17" s="167">
        <f t="shared" si="2"/>
        <v>2.4396264450569794E-2</v>
      </c>
    </row>
    <row r="18" spans="1:24" x14ac:dyDescent="0.25">
      <c r="A18" s="1"/>
      <c r="B18" s="165" t="s">
        <v>121</v>
      </c>
      <c r="C18" s="166">
        <v>80654</v>
      </c>
      <c r="D18" s="166">
        <v>38408</v>
      </c>
      <c r="E18" s="166">
        <v>16145</v>
      </c>
      <c r="F18" s="166">
        <v>88976</v>
      </c>
      <c r="G18" s="166">
        <v>85647</v>
      </c>
      <c r="H18" s="166">
        <v>93857</v>
      </c>
      <c r="I18" s="166">
        <v>85771</v>
      </c>
      <c r="J18" s="181">
        <f t="shared" si="4"/>
        <v>-8.6152338131412654E-2</v>
      </c>
      <c r="K18" s="165">
        <f t="shared" si="0"/>
        <v>-8086</v>
      </c>
      <c r="L18" s="167">
        <f t="shared" si="1"/>
        <v>2.7341065374252967E-2</v>
      </c>
      <c r="O18" s="165" t="s">
        <v>121</v>
      </c>
      <c r="P18" s="166">
        <v>213</v>
      </c>
      <c r="Q18" s="166">
        <v>112</v>
      </c>
      <c r="R18" s="166">
        <v>419</v>
      </c>
      <c r="S18" s="166">
        <v>406</v>
      </c>
      <c r="T18" s="166">
        <v>454</v>
      </c>
      <c r="U18" s="166">
        <v>521</v>
      </c>
      <c r="V18" s="181">
        <f t="shared" si="5"/>
        <v>0.14757709251101314</v>
      </c>
      <c r="W18" s="165">
        <f t="shared" si="3"/>
        <v>67</v>
      </c>
      <c r="X18" s="167">
        <f t="shared" si="2"/>
        <v>2.1434154770230796E-2</v>
      </c>
    </row>
    <row r="19" spans="1:24" x14ac:dyDescent="0.25">
      <c r="A19" s="1"/>
      <c r="B19" s="165" t="s">
        <v>130</v>
      </c>
      <c r="C19" s="166">
        <v>57042</v>
      </c>
      <c r="D19" s="166">
        <v>35462</v>
      </c>
      <c r="E19" s="166">
        <v>915</v>
      </c>
      <c r="F19" s="166">
        <v>40864</v>
      </c>
      <c r="G19" s="166">
        <v>52027</v>
      </c>
      <c r="H19" s="166">
        <v>47998</v>
      </c>
      <c r="I19" s="166">
        <v>45472</v>
      </c>
      <c r="J19" s="181">
        <f t="shared" si="4"/>
        <v>-5.2627192799699962E-2</v>
      </c>
      <c r="K19" s="165">
        <f t="shared" si="0"/>
        <v>-2526</v>
      </c>
      <c r="L19" s="167">
        <f t="shared" si="1"/>
        <v>1.449502657889066E-2</v>
      </c>
      <c r="O19" s="165" t="s">
        <v>130</v>
      </c>
      <c r="P19" s="166">
        <v>147</v>
      </c>
      <c r="Q19" s="166">
        <v>29</v>
      </c>
      <c r="R19" s="166">
        <v>55</v>
      </c>
      <c r="S19" s="166">
        <v>167</v>
      </c>
      <c r="T19" s="166">
        <v>93</v>
      </c>
      <c r="U19" s="166">
        <v>174</v>
      </c>
      <c r="V19" s="181">
        <f t="shared" si="5"/>
        <v>0.87096774193548376</v>
      </c>
      <c r="W19" s="165">
        <f t="shared" si="3"/>
        <v>81</v>
      </c>
      <c r="X19" s="167">
        <f t="shared" si="2"/>
        <v>7.158431727485909E-3</v>
      </c>
    </row>
    <row r="20" spans="1:24" x14ac:dyDescent="0.25">
      <c r="A20" s="164" t="s">
        <v>146</v>
      </c>
      <c r="B20" s="165" t="s">
        <v>133</v>
      </c>
      <c r="C20" s="166">
        <v>74682</v>
      </c>
      <c r="D20" s="166">
        <v>51540</v>
      </c>
      <c r="E20" s="166">
        <v>3417</v>
      </c>
      <c r="F20" s="166">
        <v>33100</v>
      </c>
      <c r="G20" s="166">
        <v>48129</v>
      </c>
      <c r="H20" s="166">
        <v>52445</v>
      </c>
      <c r="I20" s="166">
        <v>41410</v>
      </c>
      <c r="J20" s="181">
        <f t="shared" si="4"/>
        <v>-0.21041090666412432</v>
      </c>
      <c r="K20" s="165">
        <f t="shared" si="0"/>
        <v>-11035</v>
      </c>
      <c r="L20" s="167">
        <f t="shared" si="1"/>
        <v>1.3200190240848484E-2</v>
      </c>
      <c r="O20" s="165" t="s">
        <v>133</v>
      </c>
      <c r="P20" s="166">
        <v>253</v>
      </c>
      <c r="Q20" s="166">
        <v>16</v>
      </c>
      <c r="R20" s="166">
        <v>95</v>
      </c>
      <c r="S20" s="166">
        <v>159</v>
      </c>
      <c r="T20" s="166">
        <v>97</v>
      </c>
      <c r="U20" s="166">
        <v>425</v>
      </c>
      <c r="V20" s="181">
        <f t="shared" si="5"/>
        <v>3.3814432989690726</v>
      </c>
      <c r="W20" s="165">
        <f t="shared" si="3"/>
        <v>328</v>
      </c>
      <c r="X20" s="167">
        <f t="shared" si="2"/>
        <v>1.7484675196445469E-2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563254</v>
      </c>
      <c r="D21" s="171">
        <f t="shared" ref="D21:I21" si="7">D13-SUM(D14:D20)</f>
        <v>272619</v>
      </c>
      <c r="E21" s="171">
        <f t="shared" si="7"/>
        <v>146050</v>
      </c>
      <c r="F21" s="171">
        <f t="shared" si="7"/>
        <v>574260</v>
      </c>
      <c r="G21" s="171">
        <f t="shared" si="7"/>
        <v>667629</v>
      </c>
      <c r="H21" s="171">
        <f t="shared" si="7"/>
        <v>727109</v>
      </c>
      <c r="I21" s="171">
        <f t="shared" si="7"/>
        <v>740402</v>
      </c>
      <c r="J21" s="182">
        <f t="shared" si="4"/>
        <v>1.8281990733163722E-2</v>
      </c>
      <c r="K21" s="170">
        <f t="shared" si="0"/>
        <v>13293</v>
      </c>
      <c r="L21" s="172">
        <f t="shared" si="1"/>
        <v>0.23601659634640665</v>
      </c>
      <c r="O21" s="170" t="s">
        <v>147</v>
      </c>
      <c r="P21" s="171">
        <f t="shared" ref="P21:U21" si="8">P13-SUM(P14:P20)</f>
        <v>3008</v>
      </c>
      <c r="Q21" s="171">
        <f t="shared" si="8"/>
        <v>1463</v>
      </c>
      <c r="R21" s="171">
        <f t="shared" si="8"/>
        <v>4288</v>
      </c>
      <c r="S21" s="171">
        <f t="shared" si="8"/>
        <v>5741</v>
      </c>
      <c r="T21" s="171">
        <f t="shared" si="8"/>
        <v>5911</v>
      </c>
      <c r="U21" s="171">
        <f t="shared" si="8"/>
        <v>5562</v>
      </c>
      <c r="V21" s="182">
        <f t="shared" si="5"/>
        <v>-5.9042463204195594E-2</v>
      </c>
      <c r="W21" s="170">
        <f>U21-T21</f>
        <v>-349</v>
      </c>
      <c r="X21" s="172">
        <f t="shared" si="2"/>
        <v>0.22882297280618752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1049475</v>
      </c>
      <c r="D23" s="178">
        <v>439711</v>
      </c>
      <c r="E23" s="178">
        <v>213521</v>
      </c>
      <c r="F23" s="178">
        <v>995985</v>
      </c>
      <c r="G23" s="178">
        <v>1104273</v>
      </c>
      <c r="H23" s="178">
        <v>1156836</v>
      </c>
      <c r="I23" s="178">
        <v>1098545</v>
      </c>
      <c r="J23" s="179">
        <f>IFERROR(I23/H23-1,"-")</f>
        <v>-5.0388300502404837E-2</v>
      </c>
      <c r="K23" s="178">
        <f>I23-H23</f>
        <v>-58291</v>
      </c>
      <c r="L23" s="179">
        <f t="shared" ref="L23:L35" si="9">I23/I$9</f>
        <v>0.35018118783223612</v>
      </c>
    </row>
    <row r="24" spans="1:24" x14ac:dyDescent="0.25">
      <c r="A24" s="1" t="s">
        <v>98</v>
      </c>
      <c r="B24" s="161" t="s">
        <v>99</v>
      </c>
      <c r="C24" s="162">
        <v>100616</v>
      </c>
      <c r="D24" s="162">
        <v>24401</v>
      </c>
      <c r="E24" s="162">
        <v>102997</v>
      </c>
      <c r="F24" s="162">
        <v>96500</v>
      </c>
      <c r="G24" s="162">
        <v>89535</v>
      </c>
      <c r="H24" s="162">
        <v>78610</v>
      </c>
      <c r="I24" s="162">
        <v>69532</v>
      </c>
      <c r="J24" s="180">
        <f>IFERROR(I24/H24-1,"-")</f>
        <v>-0.11548149090446513</v>
      </c>
      <c r="K24" s="161">
        <f t="shared" ref="K24:K34" si="10">I24-H24</f>
        <v>-9078</v>
      </c>
      <c r="L24" s="163">
        <f t="shared" si="9"/>
        <v>2.2164588935684057E-2</v>
      </c>
    </row>
    <row r="25" spans="1:24" x14ac:dyDescent="0.25">
      <c r="A25" s="164" t="s">
        <v>105</v>
      </c>
      <c r="B25" s="165" t="s">
        <v>105</v>
      </c>
      <c r="C25" s="166">
        <v>47827</v>
      </c>
      <c r="D25" s="166">
        <v>10723</v>
      </c>
      <c r="E25" s="166">
        <v>64209</v>
      </c>
      <c r="F25" s="166">
        <v>42222</v>
      </c>
      <c r="G25" s="166">
        <v>37061</v>
      </c>
      <c r="H25" s="166">
        <v>29344</v>
      </c>
      <c r="I25" s="166">
        <v>28690</v>
      </c>
      <c r="J25" s="181">
        <f>IFERROR(I25/H25-1,"-")</f>
        <v>-2.2287350054525645E-2</v>
      </c>
      <c r="K25" s="165">
        <f t="shared" si="10"/>
        <v>-654</v>
      </c>
      <c r="L25" s="167">
        <f t="shared" si="9"/>
        <v>9.1454590198006037E-3</v>
      </c>
    </row>
    <row r="26" spans="1:24" x14ac:dyDescent="0.25">
      <c r="A26" s="164" t="s">
        <v>102</v>
      </c>
      <c r="B26" s="165" t="s">
        <v>102</v>
      </c>
      <c r="C26" s="166">
        <v>52789</v>
      </c>
      <c r="D26" s="166">
        <v>13678</v>
      </c>
      <c r="E26" s="166">
        <v>38788</v>
      </c>
      <c r="F26" s="166">
        <v>54278</v>
      </c>
      <c r="G26" s="166">
        <v>52474</v>
      </c>
      <c r="H26" s="166">
        <v>49266</v>
      </c>
      <c r="I26" s="166">
        <v>40842</v>
      </c>
      <c r="J26" s="181">
        <f>IFERROR(I26/H26-1,"-")</f>
        <v>-0.17099013518450856</v>
      </c>
      <c r="K26" s="165">
        <f t="shared" si="10"/>
        <v>-8424</v>
      </c>
      <c r="L26" s="167">
        <f t="shared" si="9"/>
        <v>1.3019129915883453E-2</v>
      </c>
    </row>
    <row r="27" spans="1:24" x14ac:dyDescent="0.25">
      <c r="A27" s="1"/>
      <c r="B27" s="161" t="s">
        <v>109</v>
      </c>
      <c r="C27" s="162">
        <v>948859</v>
      </c>
      <c r="D27" s="162">
        <v>415310</v>
      </c>
      <c r="E27" s="162">
        <v>110524</v>
      </c>
      <c r="F27" s="162">
        <v>899485</v>
      </c>
      <c r="G27" s="162">
        <v>1014738</v>
      </c>
      <c r="H27" s="162">
        <v>1078226</v>
      </c>
      <c r="I27" s="162">
        <v>1029013</v>
      </c>
      <c r="J27" s="180">
        <f>IFERROR(I27/H27-1,"-")</f>
        <v>-4.5642564731327218E-2</v>
      </c>
      <c r="K27" s="161">
        <f t="shared" si="10"/>
        <v>-49213</v>
      </c>
      <c r="L27" s="163">
        <f t="shared" si="9"/>
        <v>0.3280165988965521</v>
      </c>
    </row>
    <row r="28" spans="1:24" s="57" customFormat="1" x14ac:dyDescent="0.25">
      <c r="B28" s="165" t="s">
        <v>112</v>
      </c>
      <c r="C28" s="166">
        <v>467750</v>
      </c>
      <c r="D28" s="166">
        <v>190725</v>
      </c>
      <c r="E28" s="166">
        <v>6934</v>
      </c>
      <c r="F28" s="166">
        <v>435000</v>
      </c>
      <c r="G28" s="166">
        <v>512220</v>
      </c>
      <c r="H28" s="166">
        <v>549563</v>
      </c>
      <c r="I28" s="166">
        <v>534615</v>
      </c>
      <c r="J28" s="181">
        <f t="shared" ref="J28:J35" si="11">IFERROR(I28/H28-1,"-")</f>
        <v>-2.7199793290305196E-2</v>
      </c>
      <c r="K28" s="165">
        <f t="shared" si="10"/>
        <v>-14948</v>
      </c>
      <c r="L28" s="167">
        <f t="shared" si="9"/>
        <v>0.17041824935066921</v>
      </c>
    </row>
    <row r="29" spans="1:24" s="57" customFormat="1" x14ac:dyDescent="0.25">
      <c r="B29" s="165" t="s">
        <v>115</v>
      </c>
      <c r="C29" s="166">
        <v>124521</v>
      </c>
      <c r="D29" s="166">
        <v>50910</v>
      </c>
      <c r="E29" s="166">
        <v>18570</v>
      </c>
      <c r="F29" s="166">
        <v>99278</v>
      </c>
      <c r="G29" s="166">
        <v>110170</v>
      </c>
      <c r="H29" s="166">
        <v>111801</v>
      </c>
      <c r="I29" s="166">
        <v>103862</v>
      </c>
      <c r="J29" s="181">
        <f t="shared" si="11"/>
        <v>-7.1010098299657431E-2</v>
      </c>
      <c r="K29" s="165">
        <f t="shared" si="10"/>
        <v>-7939</v>
      </c>
      <c r="L29" s="167">
        <f t="shared" si="9"/>
        <v>3.3107900478024761E-2</v>
      </c>
    </row>
    <row r="30" spans="1:24" x14ac:dyDescent="0.25">
      <c r="A30" s="1"/>
      <c r="B30" s="165" t="s">
        <v>118</v>
      </c>
      <c r="C30" s="166">
        <v>33258</v>
      </c>
      <c r="D30" s="166">
        <v>16130</v>
      </c>
      <c r="E30" s="166">
        <v>18251</v>
      </c>
      <c r="F30" s="166">
        <v>37612</v>
      </c>
      <c r="G30" s="166">
        <v>39466</v>
      </c>
      <c r="H30" s="166">
        <v>40091</v>
      </c>
      <c r="I30" s="166">
        <v>31625</v>
      </c>
      <c r="J30" s="181">
        <f t="shared" si="11"/>
        <v>-0.21116958918460504</v>
      </c>
      <c r="K30" s="165">
        <f t="shared" si="10"/>
        <v>-8466</v>
      </c>
      <c r="L30" s="167">
        <f t="shared" si="9"/>
        <v>1.0081043621512516E-2</v>
      </c>
    </row>
    <row r="31" spans="1:24" x14ac:dyDescent="0.25">
      <c r="A31" s="1"/>
      <c r="B31" s="165" t="s">
        <v>125</v>
      </c>
      <c r="C31" s="166">
        <v>37236</v>
      </c>
      <c r="D31" s="166">
        <v>15632</v>
      </c>
      <c r="E31" s="166">
        <v>4369</v>
      </c>
      <c r="F31" s="166">
        <v>51109</v>
      </c>
      <c r="G31" s="166">
        <v>42938</v>
      </c>
      <c r="H31" s="166">
        <v>42702</v>
      </c>
      <c r="I31" s="166">
        <v>39958</v>
      </c>
      <c r="J31" s="181">
        <f t="shared" si="11"/>
        <v>-6.4259285279377965E-2</v>
      </c>
      <c r="K31" s="165">
        <f t="shared" si="10"/>
        <v>-2744</v>
      </c>
      <c r="L31" s="167">
        <f t="shared" si="9"/>
        <v>1.2737338846747735E-2</v>
      </c>
    </row>
    <row r="32" spans="1:24" x14ac:dyDescent="0.25">
      <c r="A32" s="1"/>
      <c r="B32" s="165" t="s">
        <v>121</v>
      </c>
      <c r="C32" s="166">
        <v>43762</v>
      </c>
      <c r="D32" s="166">
        <v>20897</v>
      </c>
      <c r="E32" s="166">
        <v>9058</v>
      </c>
      <c r="F32" s="166">
        <v>52480</v>
      </c>
      <c r="G32" s="166">
        <v>46351</v>
      </c>
      <c r="H32" s="166">
        <v>49060</v>
      </c>
      <c r="I32" s="166">
        <v>46472</v>
      </c>
      <c r="J32" s="181">
        <f t="shared" si="11"/>
        <v>-5.2751732572360321E-2</v>
      </c>
      <c r="K32" s="165">
        <f t="shared" si="10"/>
        <v>-2588</v>
      </c>
      <c r="L32" s="167">
        <f t="shared" si="9"/>
        <v>1.4813794756645998E-2</v>
      </c>
    </row>
    <row r="33" spans="1:12" x14ac:dyDescent="0.25">
      <c r="A33" s="1"/>
      <c r="B33" s="165" t="s">
        <v>130</v>
      </c>
      <c r="C33" s="166">
        <v>24056</v>
      </c>
      <c r="D33" s="166">
        <v>14159</v>
      </c>
      <c r="E33" s="166">
        <v>200</v>
      </c>
      <c r="F33" s="166">
        <v>15872</v>
      </c>
      <c r="G33" s="166">
        <v>18346</v>
      </c>
      <c r="H33" s="166">
        <v>17354</v>
      </c>
      <c r="I33" s="166">
        <v>15812</v>
      </c>
      <c r="J33" s="181">
        <f t="shared" si="11"/>
        <v>-8.8855595251815189E-2</v>
      </c>
      <c r="K33" s="165">
        <f t="shared" si="10"/>
        <v>-1542</v>
      </c>
      <c r="L33" s="167">
        <f t="shared" si="9"/>
        <v>5.0403624266673807E-3</v>
      </c>
    </row>
    <row r="34" spans="1:12" x14ac:dyDescent="0.25">
      <c r="A34" s="164" t="s">
        <v>146</v>
      </c>
      <c r="B34" s="165" t="s">
        <v>133</v>
      </c>
      <c r="C34" s="166">
        <v>23519</v>
      </c>
      <c r="D34" s="166">
        <v>16043</v>
      </c>
      <c r="E34" s="166">
        <v>430</v>
      </c>
      <c r="F34" s="166">
        <v>10169</v>
      </c>
      <c r="G34" s="166">
        <v>16799</v>
      </c>
      <c r="H34" s="166">
        <v>17210</v>
      </c>
      <c r="I34" s="166">
        <v>13635</v>
      </c>
      <c r="J34" s="181">
        <f t="shared" si="11"/>
        <v>-0.20772806507844277</v>
      </c>
      <c r="K34" s="165">
        <f t="shared" si="10"/>
        <v>-3575</v>
      </c>
      <c r="L34" s="167">
        <f t="shared" si="9"/>
        <v>4.3464041036940133E-3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194757</v>
      </c>
      <c r="D35" s="171">
        <f t="shared" ref="D35:I35" si="13">D27-SUM(D28:D34)</f>
        <v>90814</v>
      </c>
      <c r="E35" s="171">
        <f t="shared" si="13"/>
        <v>52712</v>
      </c>
      <c r="F35" s="171">
        <f t="shared" si="13"/>
        <v>197965</v>
      </c>
      <c r="G35" s="171">
        <f t="shared" si="13"/>
        <v>228448</v>
      </c>
      <c r="H35" s="171">
        <f t="shared" si="13"/>
        <v>250445</v>
      </c>
      <c r="I35" s="171">
        <f t="shared" si="13"/>
        <v>243034</v>
      </c>
      <c r="J35" s="182">
        <f t="shared" si="11"/>
        <v>-2.9591327437161863E-2</v>
      </c>
      <c r="K35" s="170">
        <f>I35-H35</f>
        <v>-7411</v>
      </c>
      <c r="L35" s="172">
        <f t="shared" si="9"/>
        <v>7.747150531259045E-2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781980</v>
      </c>
      <c r="D37" s="178">
        <v>324285</v>
      </c>
      <c r="E37" s="178">
        <v>93297</v>
      </c>
      <c r="F37" s="178">
        <v>684265</v>
      </c>
      <c r="G37" s="178">
        <v>769680</v>
      </c>
      <c r="H37" s="178">
        <v>813934</v>
      </c>
      <c r="I37" s="178">
        <v>831831</v>
      </c>
      <c r="J37" s="179">
        <f>IFERROR(I37/H37-1,"-")</f>
        <v>2.1988269319134002E-2</v>
      </c>
      <c r="K37" s="178">
        <f>I37-H37</f>
        <v>17897</v>
      </c>
      <c r="L37" s="179">
        <f t="shared" ref="L37:L49" si="14">I37/I$9</f>
        <v>0.26516125207039931</v>
      </c>
    </row>
    <row r="38" spans="1:12" x14ac:dyDescent="0.25">
      <c r="A38" s="1" t="s">
        <v>98</v>
      </c>
      <c r="B38" s="161" t="s">
        <v>99</v>
      </c>
      <c r="C38" s="162">
        <v>61010</v>
      </c>
      <c r="D38" s="162">
        <v>17239</v>
      </c>
      <c r="E38" s="162">
        <v>28671</v>
      </c>
      <c r="F38" s="162">
        <v>55882</v>
      </c>
      <c r="G38" s="162">
        <v>53759</v>
      </c>
      <c r="H38" s="162">
        <v>53134</v>
      </c>
      <c r="I38" s="162">
        <v>55422</v>
      </c>
      <c r="J38" s="180">
        <f>IFERROR(I38/H38-1,"-")</f>
        <v>4.3060940264237679E-2</v>
      </c>
      <c r="K38" s="161">
        <f t="shared" ref="K38:K48" si="15">I38-H38</f>
        <v>2288</v>
      </c>
      <c r="L38" s="163">
        <f t="shared" si="14"/>
        <v>1.7666769947556258E-2</v>
      </c>
    </row>
    <row r="39" spans="1:12" x14ac:dyDescent="0.25">
      <c r="A39" s="164" t="s">
        <v>105</v>
      </c>
      <c r="B39" s="165" t="s">
        <v>105</v>
      </c>
      <c r="C39" s="166">
        <v>23644</v>
      </c>
      <c r="D39" s="166">
        <v>6178</v>
      </c>
      <c r="E39" s="166">
        <v>22154</v>
      </c>
      <c r="F39" s="166">
        <v>22273</v>
      </c>
      <c r="G39" s="166">
        <v>21187</v>
      </c>
      <c r="H39" s="166">
        <v>23115</v>
      </c>
      <c r="I39" s="166">
        <v>22008</v>
      </c>
      <c r="J39" s="181">
        <f>IFERROR(I39/H39-1,"-")</f>
        <v>-4.7890979883192686E-2</v>
      </c>
      <c r="K39" s="165">
        <f t="shared" si="15"/>
        <v>-1107</v>
      </c>
      <c r="L39" s="167">
        <f t="shared" si="14"/>
        <v>7.015450056039446E-3</v>
      </c>
    </row>
    <row r="40" spans="1:12" x14ac:dyDescent="0.25">
      <c r="A40" s="164" t="s">
        <v>102</v>
      </c>
      <c r="B40" s="165" t="s">
        <v>102</v>
      </c>
      <c r="C40" s="166">
        <v>37366</v>
      </c>
      <c r="D40" s="166">
        <v>11061</v>
      </c>
      <c r="E40" s="166">
        <v>6517</v>
      </c>
      <c r="F40" s="166">
        <v>33609</v>
      </c>
      <c r="G40" s="166">
        <v>32572</v>
      </c>
      <c r="H40" s="166">
        <v>30019</v>
      </c>
      <c r="I40" s="166">
        <v>33414</v>
      </c>
      <c r="J40" s="181">
        <f>IFERROR(I40/H40-1,"-")</f>
        <v>0.11309503980812163</v>
      </c>
      <c r="K40" s="165">
        <f t="shared" si="15"/>
        <v>3395</v>
      </c>
      <c r="L40" s="167">
        <f t="shared" si="14"/>
        <v>1.0651319891516815E-2</v>
      </c>
    </row>
    <row r="41" spans="1:12" x14ac:dyDescent="0.25">
      <c r="A41" s="1"/>
      <c r="B41" s="161" t="s">
        <v>109</v>
      </c>
      <c r="C41" s="162">
        <v>720970</v>
      </c>
      <c r="D41" s="162">
        <v>307046</v>
      </c>
      <c r="E41" s="162">
        <v>64626</v>
      </c>
      <c r="F41" s="162">
        <v>628383</v>
      </c>
      <c r="G41" s="162">
        <v>715921</v>
      </c>
      <c r="H41" s="162">
        <v>760800</v>
      </c>
      <c r="I41" s="162">
        <v>776409</v>
      </c>
      <c r="J41" s="180">
        <f>IFERROR(I41/H41-1,"-")</f>
        <v>2.0516561514195564E-2</v>
      </c>
      <c r="K41" s="161">
        <f t="shared" si="15"/>
        <v>15609</v>
      </c>
      <c r="L41" s="163">
        <f t="shared" si="14"/>
        <v>0.24749448212284306</v>
      </c>
    </row>
    <row r="42" spans="1:12" s="57" customFormat="1" x14ac:dyDescent="0.25">
      <c r="B42" s="165" t="s">
        <v>112</v>
      </c>
      <c r="C42" s="166">
        <v>382110</v>
      </c>
      <c r="D42" s="166">
        <v>140970</v>
      </c>
      <c r="E42" s="166">
        <v>3417</v>
      </c>
      <c r="F42" s="166">
        <v>306586</v>
      </c>
      <c r="G42" s="166">
        <v>360210</v>
      </c>
      <c r="H42" s="166">
        <v>391918</v>
      </c>
      <c r="I42" s="166">
        <v>399237</v>
      </c>
      <c r="J42" s="181">
        <f t="shared" ref="J42:J49" si="16">IFERROR(I42/H42-1,"-")</f>
        <v>1.8674824835807513E-2</v>
      </c>
      <c r="K42" s="165">
        <f t="shared" si="15"/>
        <v>7319</v>
      </c>
      <c r="L42" s="167">
        <f t="shared" si="14"/>
        <v>0.12726405098250729</v>
      </c>
    </row>
    <row r="43" spans="1:12" s="57" customFormat="1" x14ac:dyDescent="0.25">
      <c r="B43" s="165" t="s">
        <v>115</v>
      </c>
      <c r="C43" s="166">
        <v>34729</v>
      </c>
      <c r="D43" s="166">
        <v>14886</v>
      </c>
      <c r="E43" s="166">
        <v>4890</v>
      </c>
      <c r="F43" s="166">
        <v>22405</v>
      </c>
      <c r="G43" s="166">
        <v>27868</v>
      </c>
      <c r="H43" s="166">
        <v>27250</v>
      </c>
      <c r="I43" s="166">
        <v>28862</v>
      </c>
      <c r="J43" s="181">
        <f t="shared" si="16"/>
        <v>5.9155963302752301E-2</v>
      </c>
      <c r="K43" s="165">
        <f t="shared" si="15"/>
        <v>1612</v>
      </c>
      <c r="L43" s="167">
        <f t="shared" si="14"/>
        <v>9.2002871463745216E-3</v>
      </c>
    </row>
    <row r="44" spans="1:12" x14ac:dyDescent="0.25">
      <c r="A44" s="1"/>
      <c r="B44" s="165" t="s">
        <v>118</v>
      </c>
      <c r="C44" s="166">
        <v>15282</v>
      </c>
      <c r="D44" s="166">
        <v>7059</v>
      </c>
      <c r="E44" s="166">
        <v>7849</v>
      </c>
      <c r="F44" s="166">
        <v>15441</v>
      </c>
      <c r="G44" s="166">
        <v>17860</v>
      </c>
      <c r="H44" s="166">
        <v>18036</v>
      </c>
      <c r="I44" s="166">
        <v>18502</v>
      </c>
      <c r="J44" s="181">
        <f t="shared" si="16"/>
        <v>2.5837214459969005E-2</v>
      </c>
      <c r="K44" s="165">
        <f t="shared" si="15"/>
        <v>466</v>
      </c>
      <c r="L44" s="167">
        <f t="shared" si="14"/>
        <v>5.897848824829236E-3</v>
      </c>
    </row>
    <row r="45" spans="1:12" x14ac:dyDescent="0.25">
      <c r="A45" s="1"/>
      <c r="B45" s="165" t="s">
        <v>125</v>
      </c>
      <c r="C45" s="166">
        <v>33079</v>
      </c>
      <c r="D45" s="166">
        <v>13054</v>
      </c>
      <c r="E45" s="166">
        <v>3419</v>
      </c>
      <c r="F45" s="166">
        <v>36418</v>
      </c>
      <c r="G45" s="166">
        <v>32685</v>
      </c>
      <c r="H45" s="166">
        <v>34207</v>
      </c>
      <c r="I45" s="166">
        <v>30816</v>
      </c>
      <c r="J45" s="181">
        <f t="shared" si="16"/>
        <v>-9.9131756657994008E-2</v>
      </c>
      <c r="K45" s="165">
        <f t="shared" si="15"/>
        <v>-3391</v>
      </c>
      <c r="L45" s="167">
        <f t="shared" si="14"/>
        <v>9.8231601657084496E-3</v>
      </c>
    </row>
    <row r="46" spans="1:12" x14ac:dyDescent="0.25">
      <c r="A46" s="1"/>
      <c r="B46" s="165" t="s">
        <v>121</v>
      </c>
      <c r="C46" s="166">
        <v>24096</v>
      </c>
      <c r="D46" s="166">
        <v>11786</v>
      </c>
      <c r="E46" s="166">
        <v>2753</v>
      </c>
      <c r="F46" s="166">
        <v>22089</v>
      </c>
      <c r="G46" s="166">
        <v>24992</v>
      </c>
      <c r="H46" s="166">
        <v>27545</v>
      </c>
      <c r="I46" s="166">
        <v>23241</v>
      </c>
      <c r="J46" s="181">
        <f t="shared" si="16"/>
        <v>-0.15625340352151029</v>
      </c>
      <c r="K46" s="165">
        <f t="shared" si="15"/>
        <v>-4304</v>
      </c>
      <c r="L46" s="167">
        <f t="shared" si="14"/>
        <v>7.4084912192117752E-3</v>
      </c>
    </row>
    <row r="47" spans="1:12" x14ac:dyDescent="0.25">
      <c r="A47" s="1"/>
      <c r="B47" s="165" t="s">
        <v>130</v>
      </c>
      <c r="C47" s="166">
        <v>21311</v>
      </c>
      <c r="D47" s="166">
        <v>12179</v>
      </c>
      <c r="E47" s="166">
        <v>420</v>
      </c>
      <c r="F47" s="166">
        <v>15389</v>
      </c>
      <c r="G47" s="166">
        <v>17947</v>
      </c>
      <c r="H47" s="166">
        <v>16728</v>
      </c>
      <c r="I47" s="166">
        <v>17045</v>
      </c>
      <c r="J47" s="181">
        <f t="shared" si="16"/>
        <v>1.8950263032042169E-2</v>
      </c>
      <c r="K47" s="165">
        <f t="shared" si="15"/>
        <v>317</v>
      </c>
      <c r="L47" s="167">
        <f t="shared" si="14"/>
        <v>5.4334035898397108E-3</v>
      </c>
    </row>
    <row r="48" spans="1:12" x14ac:dyDescent="0.25">
      <c r="A48" s="164" t="s">
        <v>146</v>
      </c>
      <c r="B48" s="165" t="s">
        <v>133</v>
      </c>
      <c r="C48" s="166">
        <v>31592</v>
      </c>
      <c r="D48" s="166">
        <v>20180</v>
      </c>
      <c r="E48" s="166">
        <v>2116</v>
      </c>
      <c r="F48" s="166">
        <v>14729</v>
      </c>
      <c r="G48" s="166">
        <v>18123</v>
      </c>
      <c r="H48" s="166">
        <v>19789</v>
      </c>
      <c r="I48" s="166">
        <v>15600</v>
      </c>
      <c r="J48" s="181">
        <f t="shared" si="16"/>
        <v>-0.21168325837586544</v>
      </c>
      <c r="K48" s="165">
        <f t="shared" si="15"/>
        <v>-4189</v>
      </c>
      <c r="L48" s="167">
        <f t="shared" si="14"/>
        <v>4.9727835729832491E-3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178771</v>
      </c>
      <c r="D49" s="171">
        <f t="shared" ref="D49:I49" si="18">D41-SUM(D42:D48)</f>
        <v>86932</v>
      </c>
      <c r="E49" s="171">
        <f t="shared" si="18"/>
        <v>39762</v>
      </c>
      <c r="F49" s="171">
        <f t="shared" si="18"/>
        <v>195326</v>
      </c>
      <c r="G49" s="171">
        <f t="shared" si="18"/>
        <v>216236</v>
      </c>
      <c r="H49" s="171">
        <f t="shared" si="18"/>
        <v>225327</v>
      </c>
      <c r="I49" s="171">
        <f t="shared" si="18"/>
        <v>243106</v>
      </c>
      <c r="J49" s="182">
        <f t="shared" si="16"/>
        <v>7.890310526479305E-2</v>
      </c>
      <c r="K49" s="170">
        <f>I49-H49</f>
        <v>17779</v>
      </c>
      <c r="L49" s="172">
        <f t="shared" si="14"/>
        <v>7.7494456621388833E-2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26450</v>
      </c>
      <c r="D51" s="178">
        <v>11900</v>
      </c>
      <c r="E51" s="178">
        <v>5578</v>
      </c>
      <c r="F51" s="178">
        <v>18891</v>
      </c>
      <c r="G51" s="178">
        <v>29549</v>
      </c>
      <c r="H51" s="178">
        <v>25686</v>
      </c>
      <c r="I51" s="178">
        <v>24307</v>
      </c>
      <c r="J51" s="179">
        <f>IFERROR(I51/H51-1,"-")</f>
        <v>-5.3686833294401604E-2</v>
      </c>
      <c r="K51" s="178">
        <f>I51-H51</f>
        <v>-1379</v>
      </c>
      <c r="L51" s="179">
        <f t="shared" ref="L51:L63" si="19">I51/I$9</f>
        <v>7.7482980966989646E-3</v>
      </c>
    </row>
    <row r="52" spans="1:12" x14ac:dyDescent="0.25">
      <c r="A52" s="1" t="s">
        <v>98</v>
      </c>
      <c r="B52" s="161" t="s">
        <v>99</v>
      </c>
      <c r="C52" s="162">
        <v>5333</v>
      </c>
      <c r="D52" s="162">
        <v>1180</v>
      </c>
      <c r="E52" s="162">
        <v>1616</v>
      </c>
      <c r="F52" s="162">
        <v>2216</v>
      </c>
      <c r="G52" s="162">
        <v>12386</v>
      </c>
      <c r="H52" s="162">
        <v>6510</v>
      </c>
      <c r="I52" s="162">
        <v>4608</v>
      </c>
      <c r="J52" s="180">
        <f>IFERROR(I52/H52-1,"-")</f>
        <v>-0.29216589861751152</v>
      </c>
      <c r="K52" s="161">
        <f t="shared" ref="K52:K62" si="20">I52-H52</f>
        <v>-1902</v>
      </c>
      <c r="L52" s="163">
        <f t="shared" si="19"/>
        <v>1.4688837630965905E-3</v>
      </c>
    </row>
    <row r="53" spans="1:12" x14ac:dyDescent="0.25">
      <c r="A53" s="164" t="s">
        <v>105</v>
      </c>
      <c r="B53" s="165" t="s">
        <v>105</v>
      </c>
      <c r="C53" s="166">
        <v>3021</v>
      </c>
      <c r="D53" s="166">
        <v>576</v>
      </c>
      <c r="E53" s="166">
        <v>756</v>
      </c>
      <c r="F53" s="166">
        <v>794</v>
      </c>
      <c r="G53" s="166">
        <v>9119</v>
      </c>
      <c r="H53" s="166">
        <v>4318</v>
      </c>
      <c r="I53" s="166">
        <v>2935</v>
      </c>
      <c r="J53" s="181">
        <f>IFERROR(I53/H53-1,"-")</f>
        <v>-0.32028716998610463</v>
      </c>
      <c r="K53" s="165">
        <f t="shared" si="20"/>
        <v>-1383</v>
      </c>
      <c r="L53" s="167">
        <f t="shared" si="19"/>
        <v>9.3558460171191266E-4</v>
      </c>
    </row>
    <row r="54" spans="1:12" x14ac:dyDescent="0.25">
      <c r="A54" s="164" t="s">
        <v>102</v>
      </c>
      <c r="B54" s="165" t="s">
        <v>102</v>
      </c>
      <c r="C54" s="166">
        <v>2312</v>
      </c>
      <c r="D54" s="166">
        <v>604</v>
      </c>
      <c r="E54" s="166">
        <v>860</v>
      </c>
      <c r="F54" s="166">
        <v>1422</v>
      </c>
      <c r="G54" s="166">
        <v>3267</v>
      </c>
      <c r="H54" s="166">
        <v>2192</v>
      </c>
      <c r="I54" s="166">
        <v>1673</v>
      </c>
      <c r="J54" s="181">
        <f>IFERROR(I54/H54-1,"-")</f>
        <v>-0.2367700729927007</v>
      </c>
      <c r="K54" s="165">
        <f t="shared" si="20"/>
        <v>-519</v>
      </c>
      <c r="L54" s="167">
        <f t="shared" si="19"/>
        <v>5.3329916138467796E-4</v>
      </c>
    </row>
    <row r="55" spans="1:12" x14ac:dyDescent="0.25">
      <c r="A55" s="1"/>
      <c r="B55" s="161" t="s">
        <v>109</v>
      </c>
      <c r="C55" s="162">
        <v>21117</v>
      </c>
      <c r="D55" s="162">
        <v>10720</v>
      </c>
      <c r="E55" s="162">
        <v>3962</v>
      </c>
      <c r="F55" s="162">
        <v>16675</v>
      </c>
      <c r="G55" s="162">
        <v>17163</v>
      </c>
      <c r="H55" s="162">
        <v>19176</v>
      </c>
      <c r="I55" s="162">
        <v>19699</v>
      </c>
      <c r="J55" s="180">
        <f>IFERROR(I55/H55-1,"-")</f>
        <v>2.7273675427617938E-2</v>
      </c>
      <c r="K55" s="161">
        <f t="shared" si="20"/>
        <v>523</v>
      </c>
      <c r="L55" s="163">
        <f t="shared" si="19"/>
        <v>6.2794143336023737E-3</v>
      </c>
    </row>
    <row r="56" spans="1:12" s="57" customFormat="1" x14ac:dyDescent="0.25">
      <c r="B56" s="165" t="s">
        <v>112</v>
      </c>
      <c r="C56" s="166">
        <v>6243</v>
      </c>
      <c r="D56" s="166">
        <v>3648</v>
      </c>
      <c r="E56" s="166">
        <v>114</v>
      </c>
      <c r="F56" s="166">
        <v>6062</v>
      </c>
      <c r="G56" s="166">
        <v>5489</v>
      </c>
      <c r="H56" s="166">
        <v>6677</v>
      </c>
      <c r="I56" s="166">
        <v>7123</v>
      </c>
      <c r="J56" s="181">
        <f t="shared" ref="J56:J63" si="21">IFERROR(I56/H56-1,"-")</f>
        <v>6.679646547850826E-2</v>
      </c>
      <c r="K56" s="165">
        <f t="shared" si="20"/>
        <v>446</v>
      </c>
      <c r="L56" s="167">
        <f t="shared" si="19"/>
        <v>2.2705857301512618E-3</v>
      </c>
    </row>
    <row r="57" spans="1:12" s="57" customFormat="1" x14ac:dyDescent="0.25">
      <c r="B57" s="165" t="s">
        <v>115</v>
      </c>
      <c r="C57" s="166">
        <v>5970</v>
      </c>
      <c r="D57" s="166">
        <v>2760</v>
      </c>
      <c r="E57" s="166">
        <v>1495</v>
      </c>
      <c r="F57" s="166">
        <v>4137</v>
      </c>
      <c r="G57" s="166">
        <v>3170</v>
      </c>
      <c r="H57" s="166">
        <v>4024</v>
      </c>
      <c r="I57" s="166">
        <v>4162</v>
      </c>
      <c r="J57" s="181">
        <f t="shared" si="21"/>
        <v>3.4294234592445294E-2</v>
      </c>
      <c r="K57" s="165">
        <f t="shared" si="20"/>
        <v>138</v>
      </c>
      <c r="L57" s="167">
        <f t="shared" si="19"/>
        <v>1.3267131558177105E-3</v>
      </c>
    </row>
    <row r="58" spans="1:12" x14ac:dyDescent="0.25">
      <c r="A58" s="1"/>
      <c r="B58" s="165" t="s">
        <v>118</v>
      </c>
      <c r="C58" s="166">
        <v>1364</v>
      </c>
      <c r="D58" s="166">
        <v>468</v>
      </c>
      <c r="E58" s="166">
        <v>639</v>
      </c>
      <c r="F58" s="166">
        <v>1175</v>
      </c>
      <c r="G58" s="166">
        <v>1646</v>
      </c>
      <c r="H58" s="166">
        <v>1282</v>
      </c>
      <c r="I58" s="166">
        <v>1139</v>
      </c>
      <c r="J58" s="181">
        <f t="shared" si="21"/>
        <v>-0.1115444617784711</v>
      </c>
      <c r="K58" s="165">
        <f t="shared" si="20"/>
        <v>-143</v>
      </c>
      <c r="L58" s="167">
        <f t="shared" si="19"/>
        <v>3.630769544633283E-4</v>
      </c>
    </row>
    <row r="59" spans="1:12" x14ac:dyDescent="0.25">
      <c r="A59" s="1"/>
      <c r="B59" s="165" t="s">
        <v>125</v>
      </c>
      <c r="C59" s="166">
        <v>526</v>
      </c>
      <c r="D59" s="166">
        <v>223</v>
      </c>
      <c r="E59" s="166">
        <v>94</v>
      </c>
      <c r="F59" s="166">
        <v>444</v>
      </c>
      <c r="G59" s="166">
        <v>385</v>
      </c>
      <c r="H59" s="166">
        <v>638</v>
      </c>
      <c r="I59" s="166">
        <v>593</v>
      </c>
      <c r="J59" s="181">
        <f t="shared" si="21"/>
        <v>-7.0532915360501547E-2</v>
      </c>
      <c r="K59" s="165">
        <f t="shared" si="20"/>
        <v>-45</v>
      </c>
      <c r="L59" s="167">
        <f t="shared" si="19"/>
        <v>1.8902952940891456E-4</v>
      </c>
    </row>
    <row r="60" spans="1:12" x14ac:dyDescent="0.25">
      <c r="A60" s="1"/>
      <c r="B60" s="165" t="s">
        <v>121</v>
      </c>
      <c r="C60" s="166">
        <v>570</v>
      </c>
      <c r="D60" s="166">
        <v>213</v>
      </c>
      <c r="E60" s="166">
        <v>112</v>
      </c>
      <c r="F60" s="166">
        <v>419</v>
      </c>
      <c r="G60" s="166">
        <v>406</v>
      </c>
      <c r="H60" s="166">
        <v>454</v>
      </c>
      <c r="I60" s="166">
        <v>521</v>
      </c>
      <c r="J60" s="181">
        <f t="shared" si="21"/>
        <v>0.14757709251101314</v>
      </c>
      <c r="K60" s="165">
        <f t="shared" si="20"/>
        <v>67</v>
      </c>
      <c r="L60" s="167">
        <f t="shared" si="19"/>
        <v>1.6607822061053031E-4</v>
      </c>
    </row>
    <row r="61" spans="1:12" x14ac:dyDescent="0.25">
      <c r="A61" s="1"/>
      <c r="B61" s="165" t="s">
        <v>130</v>
      </c>
      <c r="C61" s="166">
        <v>185</v>
      </c>
      <c r="D61" s="166">
        <v>147</v>
      </c>
      <c r="E61" s="166">
        <v>29</v>
      </c>
      <c r="F61" s="166">
        <v>55</v>
      </c>
      <c r="G61" s="166">
        <v>167</v>
      </c>
      <c r="H61" s="166">
        <v>93</v>
      </c>
      <c r="I61" s="166">
        <v>174</v>
      </c>
      <c r="J61" s="181">
        <f t="shared" si="21"/>
        <v>0.87096774193548376</v>
      </c>
      <c r="K61" s="165">
        <f t="shared" si="20"/>
        <v>81</v>
      </c>
      <c r="L61" s="167">
        <f t="shared" si="19"/>
        <v>5.5465662929428547E-5</v>
      </c>
    </row>
    <row r="62" spans="1:12" x14ac:dyDescent="0.25">
      <c r="A62" s="164" t="s">
        <v>146</v>
      </c>
      <c r="B62" s="165" t="s">
        <v>133</v>
      </c>
      <c r="C62" s="166">
        <v>305</v>
      </c>
      <c r="D62" s="166">
        <v>253</v>
      </c>
      <c r="E62" s="166">
        <v>16</v>
      </c>
      <c r="F62" s="166">
        <v>95</v>
      </c>
      <c r="G62" s="166">
        <v>159</v>
      </c>
      <c r="H62" s="166">
        <v>97</v>
      </c>
      <c r="I62" s="166">
        <v>425</v>
      </c>
      <c r="J62" s="181">
        <f t="shared" si="21"/>
        <v>3.3814432989690726</v>
      </c>
      <c r="K62" s="165">
        <f t="shared" si="20"/>
        <v>328</v>
      </c>
      <c r="L62" s="167">
        <f t="shared" si="19"/>
        <v>1.35476475546018E-4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5954</v>
      </c>
      <c r="D63" s="171">
        <f t="shared" ref="D63:I63" si="23">D55-SUM(D56:D62)</f>
        <v>3008</v>
      </c>
      <c r="E63" s="171">
        <f t="shared" si="23"/>
        <v>1463</v>
      </c>
      <c r="F63" s="171">
        <f t="shared" si="23"/>
        <v>4288</v>
      </c>
      <c r="G63" s="171">
        <f t="shared" si="23"/>
        <v>5741</v>
      </c>
      <c r="H63" s="171">
        <f t="shared" si="23"/>
        <v>5911</v>
      </c>
      <c r="I63" s="171">
        <f t="shared" si="23"/>
        <v>5562</v>
      </c>
      <c r="J63" s="182">
        <f t="shared" si="21"/>
        <v>-5.9042463204195594E-2</v>
      </c>
      <c r="K63" s="170">
        <f>I63-H63</f>
        <v>-349</v>
      </c>
      <c r="L63" s="172">
        <f t="shared" si="19"/>
        <v>1.7729886046751815E-3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75119</v>
      </c>
      <c r="D65" s="178">
        <v>29538</v>
      </c>
      <c r="E65" s="178">
        <v>21235</v>
      </c>
      <c r="F65" s="178">
        <v>78873</v>
      </c>
      <c r="G65" s="178">
        <v>101039</v>
      </c>
      <c r="H65" s="178">
        <v>136007</v>
      </c>
      <c r="I65" s="178">
        <v>108799</v>
      </c>
      <c r="J65" s="179">
        <f>IFERROR(I65/H65-1,"-")</f>
        <v>-0.20004852691405595</v>
      </c>
      <c r="K65" s="178">
        <f>I65-H65</f>
        <v>-27208</v>
      </c>
      <c r="L65" s="179">
        <f t="shared" ref="L65:L77" si="24">I65/I$9</f>
        <v>3.4681658971602858E-2</v>
      </c>
    </row>
    <row r="66" spans="1:12" x14ac:dyDescent="0.25">
      <c r="A66" s="1" t="s">
        <v>98</v>
      </c>
      <c r="B66" s="161" t="s">
        <v>99</v>
      </c>
      <c r="C66" s="162">
        <v>16572</v>
      </c>
      <c r="D66" s="162">
        <v>6589</v>
      </c>
      <c r="E66" s="162">
        <v>9773</v>
      </c>
      <c r="F66" s="162">
        <v>16521</v>
      </c>
      <c r="G66" s="162">
        <v>16895</v>
      </c>
      <c r="H66" s="162">
        <v>32362</v>
      </c>
      <c r="I66" s="162">
        <v>21314</v>
      </c>
      <c r="J66" s="180">
        <f>IFERROR(I66/H66-1,"-")</f>
        <v>-0.34138804771027753</v>
      </c>
      <c r="K66" s="161">
        <f t="shared" ref="K66:K76" si="25">I66-H66</f>
        <v>-11048</v>
      </c>
      <c r="L66" s="163">
        <f t="shared" si="24"/>
        <v>6.7942249406772424E-3</v>
      </c>
    </row>
    <row r="67" spans="1:12" x14ac:dyDescent="0.25">
      <c r="A67" s="164" t="s">
        <v>105</v>
      </c>
      <c r="B67" s="165" t="s">
        <v>105</v>
      </c>
      <c r="C67" s="166">
        <v>8691</v>
      </c>
      <c r="D67" s="166">
        <v>2565</v>
      </c>
      <c r="E67" s="166">
        <v>9350</v>
      </c>
      <c r="F67" s="166">
        <v>11957</v>
      </c>
      <c r="G67" s="166">
        <v>12094</v>
      </c>
      <c r="H67" s="166">
        <v>19236</v>
      </c>
      <c r="I67" s="166">
        <v>7816</v>
      </c>
      <c r="J67" s="181">
        <f>IFERROR(I67/H67-1,"-")</f>
        <v>-0.59367851944271166</v>
      </c>
      <c r="K67" s="165">
        <f t="shared" si="25"/>
        <v>-11420</v>
      </c>
      <c r="L67" s="167">
        <f t="shared" si="24"/>
        <v>2.49149207733571E-3</v>
      </c>
    </row>
    <row r="68" spans="1:12" x14ac:dyDescent="0.25">
      <c r="A68" s="164" t="s">
        <v>102</v>
      </c>
      <c r="B68" s="165" t="s">
        <v>102</v>
      </c>
      <c r="C68" s="166">
        <v>7881</v>
      </c>
      <c r="D68" s="166">
        <v>4024</v>
      </c>
      <c r="E68" s="166">
        <v>423</v>
      </c>
      <c r="F68" s="166">
        <v>4564</v>
      </c>
      <c r="G68" s="166">
        <v>4801</v>
      </c>
      <c r="H68" s="166">
        <v>13126</v>
      </c>
      <c r="I68" s="166">
        <v>13498</v>
      </c>
      <c r="J68" s="181">
        <f>IFERROR(I68/H68-1,"-")</f>
        <v>2.8340697851592322E-2</v>
      </c>
      <c r="K68" s="165">
        <f t="shared" si="25"/>
        <v>372</v>
      </c>
      <c r="L68" s="167">
        <f t="shared" si="24"/>
        <v>4.302732863341532E-3</v>
      </c>
    </row>
    <row r="69" spans="1:12" x14ac:dyDescent="0.25">
      <c r="A69" s="1"/>
      <c r="B69" s="161" t="s">
        <v>109</v>
      </c>
      <c r="C69" s="162">
        <v>58547</v>
      </c>
      <c r="D69" s="162">
        <v>22949</v>
      </c>
      <c r="E69" s="162">
        <v>11462</v>
      </c>
      <c r="F69" s="162">
        <v>62352</v>
      </c>
      <c r="G69" s="162">
        <v>84144</v>
      </c>
      <c r="H69" s="162">
        <v>103645</v>
      </c>
      <c r="I69" s="162">
        <v>87485</v>
      </c>
      <c r="J69" s="180">
        <f>IFERROR(I69/H69-1,"-")</f>
        <v>-0.15591683149211255</v>
      </c>
      <c r="K69" s="161">
        <f t="shared" si="25"/>
        <v>-16160</v>
      </c>
      <c r="L69" s="163">
        <f t="shared" si="24"/>
        <v>2.7887434030925612E-2</v>
      </c>
    </row>
    <row r="70" spans="1:12" s="57" customFormat="1" x14ac:dyDescent="0.25">
      <c r="B70" s="165" t="s">
        <v>112</v>
      </c>
      <c r="C70" s="166">
        <v>25686</v>
      </c>
      <c r="D70" s="166">
        <v>9198</v>
      </c>
      <c r="E70" s="166">
        <v>1409</v>
      </c>
      <c r="F70" s="166">
        <v>25128</v>
      </c>
      <c r="G70" s="166">
        <v>29122</v>
      </c>
      <c r="H70" s="166">
        <v>40052</v>
      </c>
      <c r="I70" s="166">
        <v>43439</v>
      </c>
      <c r="J70" s="181">
        <f t="shared" ref="J70:J77" si="26">IFERROR(I70/H70-1,"-")</f>
        <v>8.4565065414960561E-2</v>
      </c>
      <c r="K70" s="165">
        <f t="shared" si="25"/>
        <v>3387</v>
      </c>
      <c r="L70" s="167">
        <f t="shared" si="24"/>
        <v>1.3846970873514062E-2</v>
      </c>
    </row>
    <row r="71" spans="1:12" s="57" customFormat="1" x14ac:dyDescent="0.25">
      <c r="B71" s="165" t="s">
        <v>115</v>
      </c>
      <c r="C71" s="166">
        <v>7310</v>
      </c>
      <c r="D71" s="166">
        <v>2626</v>
      </c>
      <c r="E71" s="166">
        <v>2083</v>
      </c>
      <c r="F71" s="166">
        <v>6465</v>
      </c>
      <c r="G71" s="166">
        <v>6452</v>
      </c>
      <c r="H71" s="166">
        <v>6763</v>
      </c>
      <c r="I71" s="166">
        <v>6660</v>
      </c>
      <c r="J71" s="181">
        <f t="shared" si="26"/>
        <v>-1.5229927546946631E-2</v>
      </c>
      <c r="K71" s="165">
        <f t="shared" si="25"/>
        <v>-103</v>
      </c>
      <c r="L71" s="167">
        <f t="shared" si="24"/>
        <v>2.122996063850541E-3</v>
      </c>
    </row>
    <row r="72" spans="1:12" x14ac:dyDescent="0.25">
      <c r="A72" s="1"/>
      <c r="B72" s="165" t="s">
        <v>118</v>
      </c>
      <c r="C72" s="166">
        <v>6377</v>
      </c>
      <c r="D72" s="166">
        <v>2915</v>
      </c>
      <c r="E72" s="166">
        <v>1450</v>
      </c>
      <c r="F72" s="166">
        <v>8106</v>
      </c>
      <c r="G72" s="166">
        <v>10568</v>
      </c>
      <c r="H72" s="166">
        <v>12526</v>
      </c>
      <c r="I72" s="166">
        <v>5835</v>
      </c>
      <c r="J72" s="181">
        <f t="shared" si="26"/>
        <v>-0.53416892862845278</v>
      </c>
      <c r="K72" s="165">
        <f t="shared" si="25"/>
        <v>-6691</v>
      </c>
      <c r="L72" s="167">
        <f t="shared" si="24"/>
        <v>1.8600123172023886E-3</v>
      </c>
    </row>
    <row r="73" spans="1:12" x14ac:dyDescent="0.25">
      <c r="A73" s="1"/>
      <c r="B73" s="165" t="s">
        <v>125</v>
      </c>
      <c r="C73" s="166">
        <v>1332</v>
      </c>
      <c r="D73" s="166">
        <v>233</v>
      </c>
      <c r="E73" s="166">
        <v>496</v>
      </c>
      <c r="F73" s="166">
        <v>2187</v>
      </c>
      <c r="G73" s="166">
        <v>2365</v>
      </c>
      <c r="H73" s="166">
        <v>4095</v>
      </c>
      <c r="I73" s="166">
        <v>3148</v>
      </c>
      <c r="J73" s="181">
        <f t="shared" si="26"/>
        <v>-0.23125763125763121</v>
      </c>
      <c r="K73" s="165">
        <f t="shared" si="25"/>
        <v>-947</v>
      </c>
      <c r="L73" s="167">
        <f t="shared" si="24"/>
        <v>1.0034822235737992E-3</v>
      </c>
    </row>
    <row r="74" spans="1:12" x14ac:dyDescent="0.25">
      <c r="A74" s="1"/>
      <c r="B74" s="165" t="s">
        <v>121</v>
      </c>
      <c r="C74" s="166">
        <v>1418</v>
      </c>
      <c r="D74" s="166">
        <v>590</v>
      </c>
      <c r="E74" s="166">
        <v>900</v>
      </c>
      <c r="F74" s="166">
        <v>1794</v>
      </c>
      <c r="G74" s="166">
        <v>1728</v>
      </c>
      <c r="H74" s="166">
        <v>2306</v>
      </c>
      <c r="I74" s="166">
        <v>1904</v>
      </c>
      <c r="J74" s="181">
        <f t="shared" si="26"/>
        <v>-0.17432784041630534</v>
      </c>
      <c r="K74" s="165">
        <f t="shared" si="25"/>
        <v>-402</v>
      </c>
      <c r="L74" s="167">
        <f t="shared" si="24"/>
        <v>6.0693461044616069E-4</v>
      </c>
    </row>
    <row r="75" spans="1:12" x14ac:dyDescent="0.25">
      <c r="A75" s="1"/>
      <c r="B75" s="165" t="s">
        <v>130</v>
      </c>
      <c r="C75" s="166">
        <v>1330</v>
      </c>
      <c r="D75" s="166">
        <v>833</v>
      </c>
      <c r="E75" s="166">
        <v>2</v>
      </c>
      <c r="F75" s="166">
        <v>1434</v>
      </c>
      <c r="G75" s="166">
        <v>3910</v>
      </c>
      <c r="H75" s="166">
        <v>2831</v>
      </c>
      <c r="I75" s="166">
        <v>1714</v>
      </c>
      <c r="J75" s="181">
        <f t="shared" si="26"/>
        <v>-0.39456022606852703</v>
      </c>
      <c r="K75" s="165">
        <f t="shared" si="25"/>
        <v>-1117</v>
      </c>
      <c r="L75" s="167">
        <f t="shared" si="24"/>
        <v>5.463686566726468E-4</v>
      </c>
    </row>
    <row r="76" spans="1:12" x14ac:dyDescent="0.25">
      <c r="A76" s="164" t="s">
        <v>146</v>
      </c>
      <c r="B76" s="165" t="s">
        <v>133</v>
      </c>
      <c r="C76" s="166">
        <v>1485</v>
      </c>
      <c r="D76" s="166">
        <v>961</v>
      </c>
      <c r="E76" s="166">
        <v>0</v>
      </c>
      <c r="F76" s="166">
        <v>469</v>
      </c>
      <c r="G76" s="166">
        <v>1061</v>
      </c>
      <c r="H76" s="166">
        <v>2071</v>
      </c>
      <c r="I76" s="166">
        <v>2236</v>
      </c>
      <c r="J76" s="181">
        <f t="shared" si="26"/>
        <v>7.9671656204731933E-2</v>
      </c>
      <c r="K76" s="165">
        <f t="shared" si="25"/>
        <v>165</v>
      </c>
      <c r="L76" s="167">
        <f t="shared" si="24"/>
        <v>7.1276564546093239E-4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13609</v>
      </c>
      <c r="D77" s="171">
        <f t="shared" ref="D77:I77" si="28">D69-SUM(D70:D76)</f>
        <v>5593</v>
      </c>
      <c r="E77" s="171">
        <f t="shared" si="28"/>
        <v>5122</v>
      </c>
      <c r="F77" s="171">
        <f t="shared" si="28"/>
        <v>16769</v>
      </c>
      <c r="G77" s="171">
        <f t="shared" si="28"/>
        <v>28938</v>
      </c>
      <c r="H77" s="171">
        <f t="shared" si="28"/>
        <v>33001</v>
      </c>
      <c r="I77" s="171">
        <f t="shared" si="28"/>
        <v>22549</v>
      </c>
      <c r="J77" s="182">
        <f t="shared" si="26"/>
        <v>-0.31671767522196292</v>
      </c>
      <c r="K77" s="170">
        <f>I77-H77</f>
        <v>-10452</v>
      </c>
      <c r="L77" s="172">
        <f t="shared" si="24"/>
        <v>7.1879036402050824E-3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453133</v>
      </c>
      <c r="D79" s="178">
        <v>183101</v>
      </c>
      <c r="E79" s="178">
        <v>76469</v>
      </c>
      <c r="F79" s="178">
        <v>372553</v>
      </c>
      <c r="G79" s="178">
        <v>443789</v>
      </c>
      <c r="H79" s="178">
        <v>509981</v>
      </c>
      <c r="I79" s="178">
        <v>517418</v>
      </c>
      <c r="J79" s="179">
        <f>IFERROR(I79/H79-1,"-")</f>
        <v>1.458289622554565E-2</v>
      </c>
      <c r="K79" s="178">
        <f>I79-H79</f>
        <v>7437</v>
      </c>
      <c r="L79" s="179">
        <f t="shared" ref="L79:L91" si="29">I79/I$9</f>
        <v>0.16493639299781071</v>
      </c>
    </row>
    <row r="80" spans="1:12" x14ac:dyDescent="0.25">
      <c r="A80" s="1" t="s">
        <v>98</v>
      </c>
      <c r="B80" s="161" t="s">
        <v>99</v>
      </c>
      <c r="C80" s="162">
        <v>189662</v>
      </c>
      <c r="D80" s="162">
        <v>56011</v>
      </c>
      <c r="E80" s="162">
        <v>41163</v>
      </c>
      <c r="F80" s="162">
        <v>169776</v>
      </c>
      <c r="G80" s="162">
        <v>184091</v>
      </c>
      <c r="H80" s="162">
        <v>194736</v>
      </c>
      <c r="I80" s="162">
        <v>198338</v>
      </c>
      <c r="J80" s="180">
        <f>IFERROR(I80/H80-1,"-")</f>
        <v>1.8496836743077782E-2</v>
      </c>
      <c r="K80" s="161">
        <f t="shared" ref="K80:K90" si="30">I80-H80</f>
        <v>3602</v>
      </c>
      <c r="L80" s="163">
        <f t="shared" si="29"/>
        <v>6.3223842839637931E-2</v>
      </c>
    </row>
    <row r="81" spans="1:12" x14ac:dyDescent="0.25">
      <c r="A81" s="164" t="s">
        <v>105</v>
      </c>
      <c r="B81" s="165" t="s">
        <v>105</v>
      </c>
      <c r="C81" s="166">
        <v>32976</v>
      </c>
      <c r="D81" s="166">
        <v>9469</v>
      </c>
      <c r="E81" s="166">
        <v>18642</v>
      </c>
      <c r="F81" s="166">
        <v>43105</v>
      </c>
      <c r="G81" s="166">
        <v>44990</v>
      </c>
      <c r="H81" s="166">
        <v>52905</v>
      </c>
      <c r="I81" s="166">
        <v>42343</v>
      </c>
      <c r="J81" s="181">
        <f>IFERROR(I81/H81-1,"-")</f>
        <v>-0.19964086570267459</v>
      </c>
      <c r="K81" s="165">
        <f t="shared" si="30"/>
        <v>-10562</v>
      </c>
      <c r="L81" s="167">
        <f t="shared" si="29"/>
        <v>1.3497600950694213E-2</v>
      </c>
    </row>
    <row r="82" spans="1:12" x14ac:dyDescent="0.25">
      <c r="A82" s="164" t="s">
        <v>102</v>
      </c>
      <c r="B82" s="165" t="s">
        <v>102</v>
      </c>
      <c r="C82" s="166">
        <v>156686</v>
      </c>
      <c r="D82" s="166">
        <v>46542</v>
      </c>
      <c r="E82" s="166">
        <v>22521</v>
      </c>
      <c r="F82" s="166">
        <v>126671</v>
      </c>
      <c r="G82" s="166">
        <v>139101</v>
      </c>
      <c r="H82" s="166">
        <v>141831</v>
      </c>
      <c r="I82" s="166">
        <v>155995</v>
      </c>
      <c r="J82" s="181">
        <f>IFERROR(I82/H82-1,"-")</f>
        <v>9.9865332684674124E-2</v>
      </c>
      <c r="K82" s="165">
        <f t="shared" si="30"/>
        <v>14164</v>
      </c>
      <c r="L82" s="167">
        <f t="shared" si="29"/>
        <v>4.9726241888943715E-2</v>
      </c>
    </row>
    <row r="83" spans="1:12" x14ac:dyDescent="0.25">
      <c r="A83" s="1"/>
      <c r="B83" s="161" t="s">
        <v>109</v>
      </c>
      <c r="C83" s="162">
        <v>263471</v>
      </c>
      <c r="D83" s="162">
        <v>127090</v>
      </c>
      <c r="E83" s="162">
        <v>35306</v>
      </c>
      <c r="F83" s="162">
        <v>202777</v>
      </c>
      <c r="G83" s="162">
        <v>259698</v>
      </c>
      <c r="H83" s="162">
        <v>315245</v>
      </c>
      <c r="I83" s="162">
        <v>319080</v>
      </c>
      <c r="J83" s="180">
        <f>IFERROR(I83/H83-1,"-")</f>
        <v>1.2165141397960211E-2</v>
      </c>
      <c r="K83" s="161">
        <f t="shared" si="30"/>
        <v>3835</v>
      </c>
      <c r="L83" s="163">
        <f t="shared" si="29"/>
        <v>0.10171255015817277</v>
      </c>
    </row>
    <row r="84" spans="1:12" s="57" customFormat="1" x14ac:dyDescent="0.25">
      <c r="B84" s="165" t="s">
        <v>112</v>
      </c>
      <c r="C84" s="166">
        <v>41506</v>
      </c>
      <c r="D84" s="166">
        <v>21229</v>
      </c>
      <c r="E84" s="166">
        <v>2466</v>
      </c>
      <c r="F84" s="166">
        <v>35188</v>
      </c>
      <c r="G84" s="166">
        <v>48580</v>
      </c>
      <c r="H84" s="166">
        <v>60761</v>
      </c>
      <c r="I84" s="166">
        <v>60217</v>
      </c>
      <c r="J84" s="181">
        <f t="shared" ref="J84:J91" si="31">IFERROR(I84/H84-1,"-")</f>
        <v>-8.9531113707805865E-3</v>
      </c>
      <c r="K84" s="165">
        <f t="shared" si="30"/>
        <v>-544</v>
      </c>
      <c r="L84" s="167">
        <f t="shared" si="29"/>
        <v>1.9195263359893099E-2</v>
      </c>
    </row>
    <row r="85" spans="1:12" s="57" customFormat="1" x14ac:dyDescent="0.25">
      <c r="B85" s="165" t="s">
        <v>115</v>
      </c>
      <c r="C85" s="166">
        <v>106711</v>
      </c>
      <c r="D85" s="166">
        <v>46896</v>
      </c>
      <c r="E85" s="166">
        <v>8035</v>
      </c>
      <c r="F85" s="166">
        <v>67582</v>
      </c>
      <c r="G85" s="166">
        <v>82601</v>
      </c>
      <c r="H85" s="166">
        <v>95459</v>
      </c>
      <c r="I85" s="166">
        <v>93593</v>
      </c>
      <c r="J85" s="181">
        <f t="shared" si="31"/>
        <v>-1.954765920447521E-2</v>
      </c>
      <c r="K85" s="165">
        <f t="shared" si="30"/>
        <v>-1866</v>
      </c>
      <c r="L85" s="167">
        <f t="shared" si="29"/>
        <v>2.9834470060655208E-2</v>
      </c>
    </row>
    <row r="86" spans="1:12" x14ac:dyDescent="0.25">
      <c r="A86" s="1"/>
      <c r="B86" s="165" t="s">
        <v>118</v>
      </c>
      <c r="C86" s="166">
        <v>14315</v>
      </c>
      <c r="D86" s="166">
        <v>6810</v>
      </c>
      <c r="E86" s="166">
        <v>6471</v>
      </c>
      <c r="F86" s="166">
        <v>17670</v>
      </c>
      <c r="G86" s="166">
        <v>22820</v>
      </c>
      <c r="H86" s="166">
        <v>33794</v>
      </c>
      <c r="I86" s="166">
        <v>34108</v>
      </c>
      <c r="J86" s="181">
        <f t="shared" si="31"/>
        <v>9.2915902231165415E-3</v>
      </c>
      <c r="K86" s="165">
        <f t="shared" si="30"/>
        <v>314</v>
      </c>
      <c r="L86" s="167">
        <f t="shared" si="29"/>
        <v>1.0872545006879017E-2</v>
      </c>
    </row>
    <row r="87" spans="1:12" x14ac:dyDescent="0.25">
      <c r="A87" s="1"/>
      <c r="B87" s="165" t="s">
        <v>125</v>
      </c>
      <c r="C87" s="166">
        <v>4430</v>
      </c>
      <c r="D87" s="166">
        <v>1878</v>
      </c>
      <c r="E87" s="166">
        <v>629</v>
      </c>
      <c r="F87" s="166">
        <v>5763</v>
      </c>
      <c r="G87" s="166">
        <v>5624</v>
      </c>
      <c r="H87" s="166">
        <v>8575</v>
      </c>
      <c r="I87" s="166">
        <v>8584</v>
      </c>
      <c r="J87" s="181">
        <f t="shared" si="31"/>
        <v>1.0495626822157877E-3</v>
      </c>
      <c r="K87" s="165">
        <f t="shared" si="30"/>
        <v>9</v>
      </c>
      <c r="L87" s="167">
        <f t="shared" si="29"/>
        <v>2.7363060378518085E-3</v>
      </c>
    </row>
    <row r="88" spans="1:12" x14ac:dyDescent="0.25">
      <c r="A88" s="1"/>
      <c r="B88" s="165" t="s">
        <v>121</v>
      </c>
      <c r="C88" s="166">
        <v>3628</v>
      </c>
      <c r="D88" s="166">
        <v>1330</v>
      </c>
      <c r="E88" s="166">
        <v>806</v>
      </c>
      <c r="F88" s="166">
        <v>3331</v>
      </c>
      <c r="G88" s="166">
        <v>3220</v>
      </c>
      <c r="H88" s="166">
        <v>4368</v>
      </c>
      <c r="I88" s="166">
        <v>4680</v>
      </c>
      <c r="J88" s="181">
        <f t="shared" si="31"/>
        <v>7.1428571428571397E-2</v>
      </c>
      <c r="K88" s="165">
        <f t="shared" si="30"/>
        <v>312</v>
      </c>
      <c r="L88" s="167">
        <f t="shared" si="29"/>
        <v>1.4918350718949747E-3</v>
      </c>
    </row>
    <row r="89" spans="1:12" x14ac:dyDescent="0.25">
      <c r="A89" s="1"/>
      <c r="B89" s="165" t="s">
        <v>130</v>
      </c>
      <c r="C89" s="166">
        <v>6214</v>
      </c>
      <c r="D89" s="166">
        <v>4100</v>
      </c>
      <c r="E89" s="166">
        <v>136</v>
      </c>
      <c r="F89" s="166">
        <v>4162</v>
      </c>
      <c r="G89" s="166">
        <v>6679</v>
      </c>
      <c r="H89" s="166">
        <v>5842</v>
      </c>
      <c r="I89" s="166">
        <v>5869</v>
      </c>
      <c r="J89" s="181">
        <f t="shared" si="31"/>
        <v>4.621704895583667E-3</v>
      </c>
      <c r="K89" s="165">
        <f t="shared" si="30"/>
        <v>27</v>
      </c>
      <c r="L89" s="167">
        <f t="shared" si="29"/>
        <v>1.8708504352460699E-3</v>
      </c>
    </row>
    <row r="90" spans="1:12" x14ac:dyDescent="0.25">
      <c r="A90" s="164" t="s">
        <v>146</v>
      </c>
      <c r="B90" s="165" t="s">
        <v>133</v>
      </c>
      <c r="C90" s="166">
        <v>8761</v>
      </c>
      <c r="D90" s="166">
        <v>6540</v>
      </c>
      <c r="E90" s="166">
        <v>523</v>
      </c>
      <c r="F90" s="166">
        <v>4014</v>
      </c>
      <c r="G90" s="166">
        <v>7037</v>
      </c>
      <c r="H90" s="166">
        <v>7716</v>
      </c>
      <c r="I90" s="166">
        <v>5291</v>
      </c>
      <c r="J90" s="181">
        <f t="shared" si="31"/>
        <v>-0.314282011404873</v>
      </c>
      <c r="K90" s="165">
        <f t="shared" si="30"/>
        <v>-2425</v>
      </c>
      <c r="L90" s="167">
        <f t="shared" si="29"/>
        <v>1.6866024285034855E-3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77906</v>
      </c>
      <c r="D91" s="171">
        <f t="shared" ref="D91:I91" si="33">D83-SUM(D84:D90)</f>
        <v>38307</v>
      </c>
      <c r="E91" s="171">
        <f t="shared" si="33"/>
        <v>16240</v>
      </c>
      <c r="F91" s="171">
        <f t="shared" si="33"/>
        <v>65067</v>
      </c>
      <c r="G91" s="171">
        <f t="shared" si="33"/>
        <v>83137</v>
      </c>
      <c r="H91" s="171">
        <f t="shared" si="33"/>
        <v>98730</v>
      </c>
      <c r="I91" s="171">
        <f t="shared" si="33"/>
        <v>106738</v>
      </c>
      <c r="J91" s="182">
        <f t="shared" si="31"/>
        <v>8.1110098247746398E-2</v>
      </c>
      <c r="K91" s="170">
        <f>I91-H91</f>
        <v>8008</v>
      </c>
      <c r="L91" s="172">
        <f t="shared" si="29"/>
        <v>3.4024677757249107E-2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28518</v>
      </c>
      <c r="D93" s="178">
        <v>13511</v>
      </c>
      <c r="E93" s="178">
        <v>12246</v>
      </c>
      <c r="F93" s="178">
        <v>25844</v>
      </c>
      <c r="G93" s="178">
        <v>32224</v>
      </c>
      <c r="H93" s="178">
        <v>30825</v>
      </c>
      <c r="I93" s="178">
        <v>29839</v>
      </c>
      <c r="J93" s="179">
        <f>IFERROR(I93/H93-1,"-")</f>
        <v>-3.1987023519870261E-2</v>
      </c>
      <c r="K93" s="178">
        <f>I93-H93</f>
        <v>-986</v>
      </c>
      <c r="L93" s="179">
        <f t="shared" ref="L93:L105" si="34">I93/I$9</f>
        <v>9.5117236560414865E-3</v>
      </c>
    </row>
    <row r="94" spans="1:12" x14ac:dyDescent="0.25">
      <c r="A94" s="1" t="s">
        <v>98</v>
      </c>
      <c r="B94" s="161" t="s">
        <v>99</v>
      </c>
      <c r="C94" s="162">
        <v>17539</v>
      </c>
      <c r="D94" s="162">
        <v>7669</v>
      </c>
      <c r="E94" s="162">
        <v>7557</v>
      </c>
      <c r="F94" s="162">
        <v>15601</v>
      </c>
      <c r="G94" s="162">
        <v>20436</v>
      </c>
      <c r="H94" s="162">
        <v>17336</v>
      </c>
      <c r="I94" s="162">
        <v>17141</v>
      </c>
      <c r="J94" s="180">
        <f>IFERROR(I94/H94-1,"-")</f>
        <v>-1.1248269497000418E-2</v>
      </c>
      <c r="K94" s="161">
        <f t="shared" ref="K94:K104" si="35">I94-H94</f>
        <v>-195</v>
      </c>
      <c r="L94" s="163">
        <f t="shared" si="34"/>
        <v>5.4640053349042225E-3</v>
      </c>
    </row>
    <row r="95" spans="1:12" x14ac:dyDescent="0.25">
      <c r="A95" s="164" t="s">
        <v>105</v>
      </c>
      <c r="B95" s="165" t="s">
        <v>105</v>
      </c>
      <c r="C95" s="166">
        <v>8236</v>
      </c>
      <c r="D95" s="166">
        <v>4352</v>
      </c>
      <c r="E95" s="166">
        <v>4335</v>
      </c>
      <c r="F95" s="166">
        <v>7360</v>
      </c>
      <c r="G95" s="166">
        <v>6042</v>
      </c>
      <c r="H95" s="166">
        <v>4738</v>
      </c>
      <c r="I95" s="166">
        <v>5566</v>
      </c>
      <c r="J95" s="181">
        <f>IFERROR(I95/H95-1,"-")</f>
        <v>0.17475728155339798</v>
      </c>
      <c r="K95" s="165">
        <f t="shared" si="35"/>
        <v>828</v>
      </c>
      <c r="L95" s="167">
        <f t="shared" si="34"/>
        <v>1.774263677386203E-3</v>
      </c>
    </row>
    <row r="96" spans="1:12" x14ac:dyDescent="0.25">
      <c r="A96" s="164" t="s">
        <v>102</v>
      </c>
      <c r="B96" s="165" t="s">
        <v>102</v>
      </c>
      <c r="C96" s="166">
        <v>9303</v>
      </c>
      <c r="D96" s="166">
        <v>3317</v>
      </c>
      <c r="E96" s="166">
        <v>3222</v>
      </c>
      <c r="F96" s="166">
        <v>8241</v>
      </c>
      <c r="G96" s="166">
        <v>14394</v>
      </c>
      <c r="H96" s="166">
        <v>12598</v>
      </c>
      <c r="I96" s="166">
        <v>11575</v>
      </c>
      <c r="J96" s="181">
        <f>IFERROR(I96/H96-1,"-")</f>
        <v>-8.1203365613589429E-2</v>
      </c>
      <c r="K96" s="165">
        <f t="shared" si="35"/>
        <v>-1023</v>
      </c>
      <c r="L96" s="167">
        <f t="shared" si="34"/>
        <v>3.6897416575180199E-3</v>
      </c>
    </row>
    <row r="97" spans="1:12" x14ac:dyDescent="0.25">
      <c r="A97" s="1"/>
      <c r="B97" s="161" t="s">
        <v>109</v>
      </c>
      <c r="C97" s="162">
        <v>10979</v>
      </c>
      <c r="D97" s="162">
        <v>5842</v>
      </c>
      <c r="E97" s="162">
        <v>4689</v>
      </c>
      <c r="F97" s="162">
        <v>10243</v>
      </c>
      <c r="G97" s="162">
        <v>11788</v>
      </c>
      <c r="H97" s="162">
        <v>13489</v>
      </c>
      <c r="I97" s="162">
        <v>12698</v>
      </c>
      <c r="J97" s="180">
        <f>IFERROR(I97/H97-1,"-")</f>
        <v>-5.8640373637778964E-2</v>
      </c>
      <c r="K97" s="161">
        <f t="shared" si="35"/>
        <v>-791</v>
      </c>
      <c r="L97" s="163">
        <f t="shared" si="34"/>
        <v>4.0477183211372631E-3</v>
      </c>
    </row>
    <row r="98" spans="1:12" s="57" customFormat="1" x14ac:dyDescent="0.25">
      <c r="B98" s="165" t="s">
        <v>112</v>
      </c>
      <c r="C98" s="166">
        <v>1535</v>
      </c>
      <c r="D98" s="166">
        <v>1092</v>
      </c>
      <c r="E98" s="166">
        <v>151</v>
      </c>
      <c r="F98" s="166">
        <v>1467</v>
      </c>
      <c r="G98" s="166">
        <v>1759</v>
      </c>
      <c r="H98" s="166">
        <v>2040</v>
      </c>
      <c r="I98" s="166">
        <v>1691</v>
      </c>
      <c r="J98" s="181">
        <f t="shared" ref="J98:J105" si="36">IFERROR(I98/H98-1,"-")</f>
        <v>-0.17107843137254897</v>
      </c>
      <c r="K98" s="165">
        <f t="shared" si="35"/>
        <v>-349</v>
      </c>
      <c r="L98" s="167">
        <f t="shared" si="34"/>
        <v>5.3903698858427402E-4</v>
      </c>
    </row>
    <row r="99" spans="1:12" s="57" customFormat="1" x14ac:dyDescent="0.25">
      <c r="B99" s="165" t="s">
        <v>115</v>
      </c>
      <c r="C99" s="166">
        <v>2628</v>
      </c>
      <c r="D99" s="166">
        <v>1303</v>
      </c>
      <c r="E99" s="166">
        <v>770</v>
      </c>
      <c r="F99" s="166">
        <v>2210</v>
      </c>
      <c r="G99" s="166">
        <v>2415</v>
      </c>
      <c r="H99" s="166">
        <v>2894</v>
      </c>
      <c r="I99" s="166">
        <v>2601</v>
      </c>
      <c r="J99" s="181">
        <f t="shared" si="36"/>
        <v>-0.1012439530062198</v>
      </c>
      <c r="K99" s="165">
        <f t="shared" si="35"/>
        <v>-293</v>
      </c>
      <c r="L99" s="167">
        <f t="shared" si="34"/>
        <v>8.2911603034163022E-4</v>
      </c>
    </row>
    <row r="100" spans="1:12" x14ac:dyDescent="0.25">
      <c r="A100" s="1"/>
      <c r="B100" s="165" t="s">
        <v>118</v>
      </c>
      <c r="C100" s="166">
        <v>2117</v>
      </c>
      <c r="D100" s="166">
        <v>1217</v>
      </c>
      <c r="E100" s="166">
        <v>1932</v>
      </c>
      <c r="F100" s="166">
        <v>1888</v>
      </c>
      <c r="G100" s="166">
        <v>2169</v>
      </c>
      <c r="H100" s="166">
        <v>2188</v>
      </c>
      <c r="I100" s="166">
        <v>2123</v>
      </c>
      <c r="J100" s="181">
        <f t="shared" si="36"/>
        <v>-2.9707495429616038E-2</v>
      </c>
      <c r="K100" s="165">
        <f t="shared" si="35"/>
        <v>-65</v>
      </c>
      <c r="L100" s="167">
        <f t="shared" si="34"/>
        <v>6.7674484137457934E-4</v>
      </c>
    </row>
    <row r="101" spans="1:12" x14ac:dyDescent="0.25">
      <c r="A101" s="1"/>
      <c r="B101" s="165" t="s">
        <v>125</v>
      </c>
      <c r="C101" s="166">
        <v>353</v>
      </c>
      <c r="D101" s="166">
        <v>278</v>
      </c>
      <c r="E101" s="166">
        <v>93</v>
      </c>
      <c r="F101" s="166">
        <v>731</v>
      </c>
      <c r="G101" s="166">
        <v>585</v>
      </c>
      <c r="H101" s="166">
        <v>661</v>
      </c>
      <c r="I101" s="166">
        <v>606</v>
      </c>
      <c r="J101" s="181">
        <f t="shared" si="36"/>
        <v>-8.3207261724659642E-2</v>
      </c>
      <c r="K101" s="165">
        <f t="shared" si="35"/>
        <v>-55</v>
      </c>
      <c r="L101" s="167">
        <f t="shared" si="34"/>
        <v>1.9317351571973391E-4</v>
      </c>
    </row>
    <row r="102" spans="1:12" x14ac:dyDescent="0.25">
      <c r="A102" s="1"/>
      <c r="B102" s="165" t="s">
        <v>121</v>
      </c>
      <c r="C102" s="166">
        <v>328</v>
      </c>
      <c r="D102" s="166">
        <v>141</v>
      </c>
      <c r="E102" s="166">
        <v>160</v>
      </c>
      <c r="F102" s="166">
        <v>403</v>
      </c>
      <c r="G102" s="166">
        <v>312</v>
      </c>
      <c r="H102" s="166">
        <v>555</v>
      </c>
      <c r="I102" s="166">
        <v>527</v>
      </c>
      <c r="J102" s="181">
        <f t="shared" si="36"/>
        <v>-5.045045045045049E-2</v>
      </c>
      <c r="K102" s="165">
        <f t="shared" si="35"/>
        <v>-28</v>
      </c>
      <c r="L102" s="167">
        <f t="shared" si="34"/>
        <v>1.6799082967706235E-4</v>
      </c>
    </row>
    <row r="103" spans="1:12" x14ac:dyDescent="0.25">
      <c r="A103" s="1"/>
      <c r="B103" s="165" t="s">
        <v>130</v>
      </c>
      <c r="C103" s="166">
        <v>120</v>
      </c>
      <c r="D103" s="166">
        <v>125</v>
      </c>
      <c r="E103" s="166">
        <v>17</v>
      </c>
      <c r="F103" s="166">
        <v>182</v>
      </c>
      <c r="G103" s="166">
        <v>90</v>
      </c>
      <c r="H103" s="166">
        <v>163</v>
      </c>
      <c r="I103" s="166">
        <v>128</v>
      </c>
      <c r="J103" s="181">
        <f t="shared" si="36"/>
        <v>-0.21472392638036808</v>
      </c>
      <c r="K103" s="165">
        <f t="shared" si="35"/>
        <v>-35</v>
      </c>
      <c r="L103" s="167">
        <f t="shared" si="34"/>
        <v>4.0802326752683071E-5</v>
      </c>
    </row>
    <row r="104" spans="1:12" x14ac:dyDescent="0.25">
      <c r="A104" s="164" t="s">
        <v>146</v>
      </c>
      <c r="B104" s="165" t="s">
        <v>133</v>
      </c>
      <c r="C104" s="166">
        <v>131</v>
      </c>
      <c r="D104" s="166">
        <v>70</v>
      </c>
      <c r="E104" s="166">
        <v>44</v>
      </c>
      <c r="F104" s="166">
        <v>100</v>
      </c>
      <c r="G104" s="166">
        <v>166</v>
      </c>
      <c r="H104" s="166">
        <v>306</v>
      </c>
      <c r="I104" s="166">
        <v>152</v>
      </c>
      <c r="J104" s="181">
        <f t="shared" si="36"/>
        <v>-0.50326797385620914</v>
      </c>
      <c r="K104" s="165">
        <f t="shared" si="35"/>
        <v>-154</v>
      </c>
      <c r="L104" s="167">
        <f t="shared" si="34"/>
        <v>4.8452763018811148E-5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3767</v>
      </c>
      <c r="D105" s="171">
        <f t="shared" ref="D105:I105" si="38">D97-SUM(D98:D104)</f>
        <v>1616</v>
      </c>
      <c r="E105" s="171">
        <f t="shared" si="38"/>
        <v>1522</v>
      </c>
      <c r="F105" s="171">
        <f t="shared" si="38"/>
        <v>3262</v>
      </c>
      <c r="G105" s="171">
        <f t="shared" si="38"/>
        <v>4292</v>
      </c>
      <c r="H105" s="171">
        <f t="shared" si="38"/>
        <v>4682</v>
      </c>
      <c r="I105" s="171">
        <f t="shared" si="38"/>
        <v>4870</v>
      </c>
      <c r="J105" s="182">
        <f t="shared" si="36"/>
        <v>4.0153780435711273E-2</v>
      </c>
      <c r="K105" s="170">
        <f>I105-H105</f>
        <v>188</v>
      </c>
      <c r="L105" s="172">
        <f t="shared" si="34"/>
        <v>1.5524010256684887E-3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83300</v>
      </c>
      <c r="D107" s="178">
        <v>44636</v>
      </c>
      <c r="E107" s="178">
        <v>37596</v>
      </c>
      <c r="F107" s="178">
        <v>109438</v>
      </c>
      <c r="G107" s="178">
        <v>143430</v>
      </c>
      <c r="H107" s="178">
        <v>138078</v>
      </c>
      <c r="I107" s="178">
        <v>147104</v>
      </c>
      <c r="J107" s="179">
        <f>IFERROR(I107/H107-1,"-")</f>
        <v>6.536884949086752E-2</v>
      </c>
      <c r="K107" s="178">
        <f>I107-H107</f>
        <v>9026</v>
      </c>
      <c r="L107" s="179">
        <f t="shared" ref="L107:L119" si="39">I107/I$9</f>
        <v>4.6892074020521021E-2</v>
      </c>
    </row>
    <row r="108" spans="1:12" x14ac:dyDescent="0.25">
      <c r="A108" s="1" t="s">
        <v>98</v>
      </c>
      <c r="B108" s="161" t="s">
        <v>99</v>
      </c>
      <c r="C108" s="162">
        <v>13461</v>
      </c>
      <c r="D108" s="162">
        <v>9051</v>
      </c>
      <c r="E108" s="162">
        <v>21218</v>
      </c>
      <c r="F108" s="162">
        <v>20988</v>
      </c>
      <c r="G108" s="162">
        <v>26808</v>
      </c>
      <c r="H108" s="162">
        <v>25400</v>
      </c>
      <c r="I108" s="162">
        <v>27412</v>
      </c>
      <c r="J108" s="180">
        <f>IFERROR(I108/H108-1,"-")</f>
        <v>7.921259842519679E-2</v>
      </c>
      <c r="K108" s="161">
        <f t="shared" ref="K108:K118" si="40">I108-H108</f>
        <v>2012</v>
      </c>
      <c r="L108" s="163">
        <f t="shared" si="39"/>
        <v>8.7380732886292844E-3</v>
      </c>
    </row>
    <row r="109" spans="1:12" x14ac:dyDescent="0.25">
      <c r="A109" s="164" t="s">
        <v>105</v>
      </c>
      <c r="B109" s="165" t="s">
        <v>105</v>
      </c>
      <c r="C109" s="166">
        <v>4768</v>
      </c>
      <c r="D109" s="166">
        <v>1581</v>
      </c>
      <c r="E109" s="166">
        <v>15950</v>
      </c>
      <c r="F109" s="166">
        <v>8335</v>
      </c>
      <c r="G109" s="166">
        <v>10440</v>
      </c>
      <c r="H109" s="166">
        <v>7298</v>
      </c>
      <c r="I109" s="166">
        <v>9246</v>
      </c>
      <c r="J109" s="181">
        <f>IFERROR(I109/H109-1,"-")</f>
        <v>0.26692244450534397</v>
      </c>
      <c r="K109" s="165">
        <f t="shared" si="40"/>
        <v>1948</v>
      </c>
      <c r="L109" s="167">
        <f t="shared" si="39"/>
        <v>2.9473305715258412E-3</v>
      </c>
    </row>
    <row r="110" spans="1:12" x14ac:dyDescent="0.25">
      <c r="A110" s="164" t="s">
        <v>102</v>
      </c>
      <c r="B110" s="165" t="s">
        <v>102</v>
      </c>
      <c r="C110" s="166">
        <v>8693</v>
      </c>
      <c r="D110" s="166">
        <v>7470</v>
      </c>
      <c r="E110" s="166">
        <v>5268</v>
      </c>
      <c r="F110" s="166">
        <v>12653</v>
      </c>
      <c r="G110" s="166">
        <v>16368</v>
      </c>
      <c r="H110" s="166">
        <v>18102</v>
      </c>
      <c r="I110" s="166">
        <v>18166</v>
      </c>
      <c r="J110" s="181">
        <f>IFERROR(I110/H110-1,"-")</f>
        <v>3.5355209369130058E-3</v>
      </c>
      <c r="K110" s="165">
        <f t="shared" si="40"/>
        <v>64</v>
      </c>
      <c r="L110" s="167">
        <f t="shared" si="39"/>
        <v>5.7907427171034432E-3</v>
      </c>
    </row>
    <row r="111" spans="1:12" x14ac:dyDescent="0.25">
      <c r="A111" s="1"/>
      <c r="B111" s="161" t="s">
        <v>109</v>
      </c>
      <c r="C111" s="162">
        <v>69839</v>
      </c>
      <c r="D111" s="162">
        <v>35585</v>
      </c>
      <c r="E111" s="162">
        <v>16378</v>
      </c>
      <c r="F111" s="162">
        <v>88450</v>
      </c>
      <c r="G111" s="162">
        <v>116622</v>
      </c>
      <c r="H111" s="162">
        <v>112678</v>
      </c>
      <c r="I111" s="162">
        <v>119692</v>
      </c>
      <c r="J111" s="180">
        <f>IFERROR(I111/H111-1,"-")</f>
        <v>6.2248176218960172E-2</v>
      </c>
      <c r="K111" s="161">
        <f t="shared" si="40"/>
        <v>7014</v>
      </c>
      <c r="L111" s="163">
        <f t="shared" si="39"/>
        <v>3.8154000731891735E-2</v>
      </c>
    </row>
    <row r="112" spans="1:12" s="57" customFormat="1" x14ac:dyDescent="0.25">
      <c r="B112" s="165" t="s">
        <v>112</v>
      </c>
      <c r="C112" s="166">
        <v>37478</v>
      </c>
      <c r="D112" s="166">
        <v>19611</v>
      </c>
      <c r="E112" s="166">
        <v>2616</v>
      </c>
      <c r="F112" s="166">
        <v>51306</v>
      </c>
      <c r="G112" s="166">
        <v>74047</v>
      </c>
      <c r="H112" s="166">
        <v>68012</v>
      </c>
      <c r="I112" s="166">
        <v>69216</v>
      </c>
      <c r="J112" s="181">
        <f t="shared" ref="J112:J119" si="41">IFERROR(I112/H112-1,"-")</f>
        <v>1.7702758336764157E-2</v>
      </c>
      <c r="K112" s="165">
        <f t="shared" si="40"/>
        <v>1204</v>
      </c>
      <c r="L112" s="167">
        <f t="shared" si="39"/>
        <v>2.206385819151337E-2</v>
      </c>
    </row>
    <row r="113" spans="1:12" s="57" customFormat="1" x14ac:dyDescent="0.25">
      <c r="B113" s="165" t="s">
        <v>115</v>
      </c>
      <c r="C113" s="166">
        <v>6562</v>
      </c>
      <c r="D113" s="166">
        <v>2289</v>
      </c>
      <c r="E113" s="166">
        <v>4415</v>
      </c>
      <c r="F113" s="166">
        <v>4252</v>
      </c>
      <c r="G113" s="166">
        <v>5864</v>
      </c>
      <c r="H113" s="166">
        <v>5167</v>
      </c>
      <c r="I113" s="166">
        <v>6185</v>
      </c>
      <c r="J113" s="181">
        <f t="shared" si="41"/>
        <v>0.1970195471259919</v>
      </c>
      <c r="K113" s="165">
        <f t="shared" si="40"/>
        <v>1018</v>
      </c>
      <c r="L113" s="167">
        <f t="shared" si="39"/>
        <v>1.9715811794167562E-3</v>
      </c>
    </row>
    <row r="114" spans="1:12" x14ac:dyDescent="0.25">
      <c r="A114" s="1"/>
      <c r="B114" s="165" t="s">
        <v>118</v>
      </c>
      <c r="C114" s="166">
        <v>8064</v>
      </c>
      <c r="D114" s="166">
        <v>1751</v>
      </c>
      <c r="E114" s="166">
        <v>3316</v>
      </c>
      <c r="F114" s="166">
        <v>5467</v>
      </c>
      <c r="G114" s="166">
        <v>9418</v>
      </c>
      <c r="H114" s="166">
        <v>7260</v>
      </c>
      <c r="I114" s="166">
        <v>9407</v>
      </c>
      <c r="J114" s="181">
        <f t="shared" si="41"/>
        <v>0.29573002754820932</v>
      </c>
      <c r="K114" s="165">
        <f t="shared" si="40"/>
        <v>2147</v>
      </c>
      <c r="L114" s="167">
        <f t="shared" si="39"/>
        <v>2.9986522481444504E-3</v>
      </c>
    </row>
    <row r="115" spans="1:12" x14ac:dyDescent="0.25">
      <c r="A115" s="1"/>
      <c r="B115" s="165" t="s">
        <v>125</v>
      </c>
      <c r="C115" s="166">
        <v>1827</v>
      </c>
      <c r="D115" s="166">
        <v>686</v>
      </c>
      <c r="E115" s="166">
        <v>798</v>
      </c>
      <c r="F115" s="166">
        <v>4402</v>
      </c>
      <c r="G115" s="166">
        <v>3904</v>
      </c>
      <c r="H115" s="166">
        <v>4176</v>
      </c>
      <c r="I115" s="166">
        <v>4249</v>
      </c>
      <c r="J115" s="181">
        <f t="shared" si="41"/>
        <v>1.7480842911877348E-2</v>
      </c>
      <c r="K115" s="165">
        <f t="shared" si="40"/>
        <v>73</v>
      </c>
      <c r="L115" s="167">
        <f t="shared" si="39"/>
        <v>1.3544459872824248E-3</v>
      </c>
    </row>
    <row r="116" spans="1:12" x14ac:dyDescent="0.25">
      <c r="A116" s="1"/>
      <c r="B116" s="165" t="s">
        <v>121</v>
      </c>
      <c r="C116" s="166">
        <v>2185</v>
      </c>
      <c r="D116" s="166">
        <v>1071</v>
      </c>
      <c r="E116" s="166">
        <v>1234</v>
      </c>
      <c r="F116" s="166">
        <v>3324</v>
      </c>
      <c r="G116" s="166">
        <v>2903</v>
      </c>
      <c r="H116" s="166">
        <v>3174</v>
      </c>
      <c r="I116" s="166">
        <v>3073</v>
      </c>
      <c r="J116" s="181">
        <f t="shared" si="41"/>
        <v>-3.1821045998739805E-2</v>
      </c>
      <c r="K116" s="165">
        <f t="shared" si="40"/>
        <v>-101</v>
      </c>
      <c r="L116" s="167">
        <f t="shared" si="39"/>
        <v>9.7957461024214911E-4</v>
      </c>
    </row>
    <row r="117" spans="1:12" x14ac:dyDescent="0.25">
      <c r="A117" s="1"/>
      <c r="B117" s="165" t="s">
        <v>130</v>
      </c>
      <c r="C117" s="166">
        <v>564</v>
      </c>
      <c r="D117" s="166">
        <v>440</v>
      </c>
      <c r="E117" s="166">
        <v>14</v>
      </c>
      <c r="F117" s="166">
        <v>569</v>
      </c>
      <c r="G117" s="166">
        <v>833</v>
      </c>
      <c r="H117" s="166">
        <v>1190</v>
      </c>
      <c r="I117" s="166">
        <v>974</v>
      </c>
      <c r="J117" s="181">
        <f t="shared" si="41"/>
        <v>-0.18151260504201683</v>
      </c>
      <c r="K117" s="165">
        <f t="shared" si="40"/>
        <v>-216</v>
      </c>
      <c r="L117" s="167">
        <f t="shared" si="39"/>
        <v>3.1048020513369776E-4</v>
      </c>
    </row>
    <row r="118" spans="1:12" x14ac:dyDescent="0.25">
      <c r="A118" s="164" t="s">
        <v>146</v>
      </c>
      <c r="B118" s="165" t="s">
        <v>133</v>
      </c>
      <c r="C118" s="166">
        <v>1060</v>
      </c>
      <c r="D118" s="166">
        <v>1160</v>
      </c>
      <c r="E118" s="166">
        <v>23</v>
      </c>
      <c r="F118" s="166">
        <v>841</v>
      </c>
      <c r="G118" s="166">
        <v>577</v>
      </c>
      <c r="H118" s="166">
        <v>1380</v>
      </c>
      <c r="I118" s="166">
        <v>859</v>
      </c>
      <c r="J118" s="181">
        <f t="shared" si="41"/>
        <v>-0.37753623188405794</v>
      </c>
      <c r="K118" s="165">
        <f t="shared" si="40"/>
        <v>-521</v>
      </c>
      <c r="L118" s="167">
        <f t="shared" si="39"/>
        <v>2.7382186469183408E-4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12099</v>
      </c>
      <c r="D119" s="171">
        <f t="shared" ref="D119:I119" si="43">D111-SUM(D112:D118)</f>
        <v>8577</v>
      </c>
      <c r="E119" s="171">
        <f t="shared" si="43"/>
        <v>3962</v>
      </c>
      <c r="F119" s="171">
        <f t="shared" si="43"/>
        <v>18289</v>
      </c>
      <c r="G119" s="171">
        <f t="shared" si="43"/>
        <v>19076</v>
      </c>
      <c r="H119" s="171">
        <f t="shared" si="43"/>
        <v>22319</v>
      </c>
      <c r="I119" s="171">
        <f t="shared" si="43"/>
        <v>25729</v>
      </c>
      <c r="J119" s="182">
        <f t="shared" si="41"/>
        <v>0.1527846229669787</v>
      </c>
      <c r="K119" s="170">
        <f>I119-H119</f>
        <v>3410</v>
      </c>
      <c r="L119" s="172">
        <f t="shared" si="39"/>
        <v>8.2015864454670524E-3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117158</v>
      </c>
      <c r="D121" s="178">
        <v>55825</v>
      </c>
      <c r="E121" s="178">
        <v>60421</v>
      </c>
      <c r="F121" s="178">
        <v>109587</v>
      </c>
      <c r="G121" s="178">
        <v>132057</v>
      </c>
      <c r="H121" s="178">
        <v>131356</v>
      </c>
      <c r="I121" s="178">
        <v>146899</v>
      </c>
      <c r="J121" s="179">
        <f>IFERROR(I121/H121-1,"-")</f>
        <v>0.11832729376655804</v>
      </c>
      <c r="K121" s="178">
        <f>I121-H121</f>
        <v>15543</v>
      </c>
      <c r="L121" s="179">
        <f t="shared" ref="L121:L133" si="44">I121/I$9</f>
        <v>4.6826726544081175E-2</v>
      </c>
    </row>
    <row r="122" spans="1:12" x14ac:dyDescent="0.25">
      <c r="A122" s="1" t="s">
        <v>98</v>
      </c>
      <c r="B122" s="161" t="s">
        <v>99</v>
      </c>
      <c r="C122" s="162">
        <v>60924</v>
      </c>
      <c r="D122" s="162">
        <v>28023</v>
      </c>
      <c r="E122" s="162">
        <v>39488</v>
      </c>
      <c r="F122" s="162">
        <v>64967</v>
      </c>
      <c r="G122" s="162">
        <v>78816</v>
      </c>
      <c r="H122" s="162">
        <v>78033</v>
      </c>
      <c r="I122" s="162">
        <v>90645</v>
      </c>
      <c r="J122" s="180">
        <f>IFERROR(I122/H122-1,"-")</f>
        <v>0.16162392833801076</v>
      </c>
      <c r="K122" s="161">
        <f t="shared" ref="K122:K132" si="45">I122-H122</f>
        <v>12612</v>
      </c>
      <c r="L122" s="163">
        <f t="shared" si="44"/>
        <v>2.8894741472632476E-2</v>
      </c>
    </row>
    <row r="123" spans="1:12" x14ac:dyDescent="0.25">
      <c r="A123" s="164" t="s">
        <v>105</v>
      </c>
      <c r="B123" s="165" t="s">
        <v>105</v>
      </c>
      <c r="C123" s="166">
        <v>29283</v>
      </c>
      <c r="D123" s="166">
        <v>14178</v>
      </c>
      <c r="E123" s="166">
        <v>21239</v>
      </c>
      <c r="F123" s="166">
        <v>32360</v>
      </c>
      <c r="G123" s="166">
        <v>36519</v>
      </c>
      <c r="H123" s="166">
        <v>34958</v>
      </c>
      <c r="I123" s="166">
        <v>45236</v>
      </c>
      <c r="J123" s="181">
        <f>IFERROR(I123/H123-1,"-")</f>
        <v>0.29400995480290626</v>
      </c>
      <c r="K123" s="165">
        <f t="shared" si="45"/>
        <v>10278</v>
      </c>
      <c r="L123" s="167">
        <f t="shared" si="44"/>
        <v>1.4419797288940403E-2</v>
      </c>
    </row>
    <row r="124" spans="1:12" x14ac:dyDescent="0.25">
      <c r="A124" s="164" t="s">
        <v>102</v>
      </c>
      <c r="B124" s="165" t="s">
        <v>102</v>
      </c>
      <c r="C124" s="166">
        <v>31641</v>
      </c>
      <c r="D124" s="166">
        <v>13845</v>
      </c>
      <c r="E124" s="166">
        <v>18249</v>
      </c>
      <c r="F124" s="166">
        <v>32607</v>
      </c>
      <c r="G124" s="166">
        <v>42297</v>
      </c>
      <c r="H124" s="166">
        <v>43075</v>
      </c>
      <c r="I124" s="166">
        <v>45409</v>
      </c>
      <c r="J124" s="181">
        <f>IFERROR(I124/H124-1,"-")</f>
        <v>5.4184561810795229E-2</v>
      </c>
      <c r="K124" s="165">
        <f t="shared" si="45"/>
        <v>2334</v>
      </c>
      <c r="L124" s="167">
        <f t="shared" si="44"/>
        <v>1.4474944183692075E-2</v>
      </c>
    </row>
    <row r="125" spans="1:12" x14ac:dyDescent="0.25">
      <c r="A125" s="1"/>
      <c r="B125" s="161" t="s">
        <v>109</v>
      </c>
      <c r="C125" s="162">
        <v>56234</v>
      </c>
      <c r="D125" s="162">
        <v>27802</v>
      </c>
      <c r="E125" s="162">
        <v>20933</v>
      </c>
      <c r="F125" s="162">
        <v>44620</v>
      </c>
      <c r="G125" s="162">
        <v>53241</v>
      </c>
      <c r="H125" s="162">
        <v>53323</v>
      </c>
      <c r="I125" s="162">
        <v>56254</v>
      </c>
      <c r="J125" s="180">
        <f>IFERROR(I125/H125-1,"-")</f>
        <v>5.496689983684333E-2</v>
      </c>
      <c r="K125" s="161">
        <f t="shared" si="45"/>
        <v>2931</v>
      </c>
      <c r="L125" s="163">
        <f t="shared" si="44"/>
        <v>1.7931985071448699E-2</v>
      </c>
    </row>
    <row r="126" spans="1:12" s="57" customFormat="1" x14ac:dyDescent="0.25">
      <c r="B126" s="165" t="s">
        <v>112</v>
      </c>
      <c r="C126" s="166">
        <v>6033</v>
      </c>
      <c r="D126" s="166">
        <v>3076</v>
      </c>
      <c r="E126" s="166">
        <v>654</v>
      </c>
      <c r="F126" s="166">
        <v>4499</v>
      </c>
      <c r="G126" s="166">
        <v>6414</v>
      </c>
      <c r="H126" s="166">
        <v>6590</v>
      </c>
      <c r="I126" s="166">
        <v>5889</v>
      </c>
      <c r="J126" s="181">
        <f t="shared" ref="J126:J133" si="46">IFERROR(I126/H126-1,"-")</f>
        <v>-0.10637329286798181</v>
      </c>
      <c r="K126" s="165">
        <f t="shared" si="45"/>
        <v>-701</v>
      </c>
      <c r="L126" s="167">
        <f t="shared" si="44"/>
        <v>1.8772257988011766E-3</v>
      </c>
    </row>
    <row r="127" spans="1:12" s="57" customFormat="1" x14ac:dyDescent="0.25">
      <c r="B127" s="165" t="s">
        <v>115</v>
      </c>
      <c r="C127" s="166">
        <v>5990</v>
      </c>
      <c r="D127" s="166">
        <v>3190</v>
      </c>
      <c r="E127" s="166">
        <v>2227</v>
      </c>
      <c r="F127" s="166">
        <v>5139</v>
      </c>
      <c r="G127" s="166">
        <v>8179</v>
      </c>
      <c r="H127" s="166">
        <v>7800</v>
      </c>
      <c r="I127" s="166">
        <v>8602</v>
      </c>
      <c r="J127" s="181">
        <f t="shared" si="46"/>
        <v>0.10282051282051285</v>
      </c>
      <c r="K127" s="165">
        <f t="shared" si="45"/>
        <v>802</v>
      </c>
      <c r="L127" s="167">
        <f t="shared" si="44"/>
        <v>2.7420438650514046E-3</v>
      </c>
    </row>
    <row r="128" spans="1:12" x14ac:dyDescent="0.25">
      <c r="A128" s="1"/>
      <c r="B128" s="165" t="s">
        <v>118</v>
      </c>
      <c r="C128" s="166">
        <v>3749</v>
      </c>
      <c r="D128" s="166">
        <v>2062</v>
      </c>
      <c r="E128" s="166">
        <v>3034</v>
      </c>
      <c r="F128" s="166">
        <v>4333</v>
      </c>
      <c r="G128" s="166">
        <v>4805</v>
      </c>
      <c r="H128" s="166">
        <v>4451</v>
      </c>
      <c r="I128" s="166">
        <v>4524</v>
      </c>
      <c r="J128" s="181">
        <f t="shared" si="46"/>
        <v>1.6400808807009559E-2</v>
      </c>
      <c r="K128" s="165">
        <f t="shared" si="45"/>
        <v>73</v>
      </c>
      <c r="L128" s="167">
        <f t="shared" si="44"/>
        <v>1.4421072361651423E-3</v>
      </c>
    </row>
    <row r="129" spans="1:12" x14ac:dyDescent="0.25">
      <c r="A129" s="1"/>
      <c r="B129" s="165" t="s">
        <v>125</v>
      </c>
      <c r="C129" s="166">
        <v>937</v>
      </c>
      <c r="D129" s="166">
        <v>560</v>
      </c>
      <c r="E129" s="166">
        <v>320</v>
      </c>
      <c r="F129" s="166">
        <v>1256</v>
      </c>
      <c r="G129" s="166">
        <v>1296</v>
      </c>
      <c r="H129" s="166">
        <v>1341</v>
      </c>
      <c r="I129" s="166">
        <v>1402</v>
      </c>
      <c r="J129" s="181">
        <f t="shared" si="46"/>
        <v>4.5488441461595919E-2</v>
      </c>
      <c r="K129" s="165">
        <f t="shared" si="45"/>
        <v>61</v>
      </c>
      <c r="L129" s="167">
        <f t="shared" si="44"/>
        <v>4.4691298521298177E-4</v>
      </c>
    </row>
    <row r="130" spans="1:12" x14ac:dyDescent="0.25">
      <c r="A130" s="1"/>
      <c r="B130" s="165" t="s">
        <v>121</v>
      </c>
      <c r="C130" s="166">
        <v>811</v>
      </c>
      <c r="D130" s="166">
        <v>480</v>
      </c>
      <c r="E130" s="166">
        <v>319</v>
      </c>
      <c r="F130" s="166">
        <v>940</v>
      </c>
      <c r="G130" s="166">
        <v>1012</v>
      </c>
      <c r="H130" s="166">
        <v>1079</v>
      </c>
      <c r="I130" s="166">
        <v>1193</v>
      </c>
      <c r="J130" s="181">
        <f t="shared" si="46"/>
        <v>0.10565338276181646</v>
      </c>
      <c r="K130" s="165">
        <f t="shared" si="45"/>
        <v>114</v>
      </c>
      <c r="L130" s="167">
        <f t="shared" si="44"/>
        <v>3.8029043606211646E-4</v>
      </c>
    </row>
    <row r="131" spans="1:12" x14ac:dyDescent="0.25">
      <c r="A131" s="1"/>
      <c r="B131" s="165" t="s">
        <v>130</v>
      </c>
      <c r="C131" s="166">
        <v>1067</v>
      </c>
      <c r="D131" s="166">
        <v>673</v>
      </c>
      <c r="E131" s="166">
        <v>35</v>
      </c>
      <c r="F131" s="166">
        <v>613</v>
      </c>
      <c r="G131" s="166">
        <v>817</v>
      </c>
      <c r="H131" s="166">
        <v>928</v>
      </c>
      <c r="I131" s="166">
        <v>734</v>
      </c>
      <c r="J131" s="181">
        <f t="shared" si="46"/>
        <v>-0.20905172413793105</v>
      </c>
      <c r="K131" s="165">
        <f t="shared" si="45"/>
        <v>-194</v>
      </c>
      <c r="L131" s="167">
        <f t="shared" si="44"/>
        <v>2.3397584247241698E-4</v>
      </c>
    </row>
    <row r="132" spans="1:12" x14ac:dyDescent="0.25">
      <c r="A132" s="164" t="s">
        <v>146</v>
      </c>
      <c r="B132" s="165" t="s">
        <v>133</v>
      </c>
      <c r="C132" s="166">
        <v>1628</v>
      </c>
      <c r="D132" s="166">
        <v>1018</v>
      </c>
      <c r="E132" s="166">
        <v>149</v>
      </c>
      <c r="F132" s="166">
        <v>1077</v>
      </c>
      <c r="G132" s="166">
        <v>1517</v>
      </c>
      <c r="H132" s="166">
        <v>1432</v>
      </c>
      <c r="I132" s="166">
        <v>1392</v>
      </c>
      <c r="J132" s="181">
        <f t="shared" si="46"/>
        <v>-2.7932960893854775E-2</v>
      </c>
      <c r="K132" s="165">
        <f t="shared" si="45"/>
        <v>-40</v>
      </c>
      <c r="L132" s="167">
        <f t="shared" si="44"/>
        <v>4.4372530343542838E-4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36019</v>
      </c>
      <c r="D133" s="171">
        <f t="shared" ref="D133:I133" si="48">D125-SUM(D126:D132)</f>
        <v>16743</v>
      </c>
      <c r="E133" s="171">
        <f t="shared" si="48"/>
        <v>14195</v>
      </c>
      <c r="F133" s="171">
        <f t="shared" si="48"/>
        <v>26763</v>
      </c>
      <c r="G133" s="171">
        <f t="shared" si="48"/>
        <v>29201</v>
      </c>
      <c r="H133" s="171">
        <f t="shared" si="48"/>
        <v>29702</v>
      </c>
      <c r="I133" s="171">
        <f t="shared" si="48"/>
        <v>32518</v>
      </c>
      <c r="J133" s="182">
        <f t="shared" si="46"/>
        <v>9.4808430408726663E-2</v>
      </c>
      <c r="K133" s="170">
        <f>I133-H133</f>
        <v>2816</v>
      </c>
      <c r="L133" s="172">
        <f t="shared" si="44"/>
        <v>1.0365703604248032E-2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138920</v>
      </c>
      <c r="D135" s="178">
        <v>65963</v>
      </c>
      <c r="E135" s="178">
        <v>37492</v>
      </c>
      <c r="F135" s="178">
        <v>145591</v>
      </c>
      <c r="G135" s="178">
        <v>159135</v>
      </c>
      <c r="H135" s="178">
        <v>171016</v>
      </c>
      <c r="I135" s="178">
        <v>163088</v>
      </c>
      <c r="J135" s="179">
        <f>IFERROR(I135/H135-1,"-")</f>
        <v>-4.635823548673812E-2</v>
      </c>
      <c r="K135" s="178">
        <f>I135-H135</f>
        <v>-7928</v>
      </c>
      <c r="L135" s="179">
        <f t="shared" ref="L135:L147" si="49">I135/I$9</f>
        <v>5.1987264573762321E-2</v>
      </c>
    </row>
    <row r="136" spans="1:12" x14ac:dyDescent="0.25">
      <c r="A136" s="1" t="s">
        <v>98</v>
      </c>
      <c r="B136" s="161" t="s">
        <v>99</v>
      </c>
      <c r="C136" s="162">
        <v>19820</v>
      </c>
      <c r="D136" s="162">
        <v>2995</v>
      </c>
      <c r="E136" s="162">
        <v>20988</v>
      </c>
      <c r="F136" s="162">
        <v>12404</v>
      </c>
      <c r="G136" s="162">
        <v>15717</v>
      </c>
      <c r="H136" s="162">
        <v>12210</v>
      </c>
      <c r="I136" s="162">
        <v>10260</v>
      </c>
      <c r="J136" s="180">
        <f>IFERROR(I136/H136-1,"-")</f>
        <v>-0.15970515970515975</v>
      </c>
      <c r="K136" s="161">
        <f t="shared" ref="K136:K146" si="50">I136-H136</f>
        <v>-1950</v>
      </c>
      <c r="L136" s="163">
        <f t="shared" si="49"/>
        <v>3.2705615037697524E-3</v>
      </c>
    </row>
    <row r="137" spans="1:12" x14ac:dyDescent="0.25">
      <c r="A137" s="164" t="s">
        <v>105</v>
      </c>
      <c r="B137" s="165" t="s">
        <v>105</v>
      </c>
      <c r="C137" s="166">
        <v>11830</v>
      </c>
      <c r="D137" s="166">
        <v>1936</v>
      </c>
      <c r="E137" s="166">
        <v>17701</v>
      </c>
      <c r="F137" s="166">
        <v>8191</v>
      </c>
      <c r="G137" s="166">
        <v>10220</v>
      </c>
      <c r="H137" s="166">
        <v>7651</v>
      </c>
      <c r="I137" s="166">
        <v>4818</v>
      </c>
      <c r="J137" s="181">
        <f>IFERROR(I137/H137-1,"-")</f>
        <v>-0.3702783949810482</v>
      </c>
      <c r="K137" s="165">
        <f t="shared" si="50"/>
        <v>-2833</v>
      </c>
      <c r="L137" s="167">
        <f t="shared" si="49"/>
        <v>1.5358250804252112E-3</v>
      </c>
    </row>
    <row r="138" spans="1:12" x14ac:dyDescent="0.25">
      <c r="A138" s="164" t="s">
        <v>102</v>
      </c>
      <c r="B138" s="165" t="s">
        <v>102</v>
      </c>
      <c r="C138" s="166">
        <v>7990</v>
      </c>
      <c r="D138" s="166">
        <v>1059</v>
      </c>
      <c r="E138" s="166">
        <v>3287</v>
      </c>
      <c r="F138" s="166">
        <v>4213</v>
      </c>
      <c r="G138" s="166">
        <v>5497</v>
      </c>
      <c r="H138" s="166">
        <v>4559</v>
      </c>
      <c r="I138" s="166">
        <v>5442</v>
      </c>
      <c r="J138" s="181">
        <f>IFERROR(I138/H138-1,"-")</f>
        <v>0.1936828251809608</v>
      </c>
      <c r="K138" s="165">
        <f t="shared" si="50"/>
        <v>883</v>
      </c>
      <c r="L138" s="167">
        <f t="shared" si="49"/>
        <v>1.7347364233445412E-3</v>
      </c>
    </row>
    <row r="139" spans="1:12" x14ac:dyDescent="0.25">
      <c r="A139" s="1"/>
      <c r="B139" s="161" t="s">
        <v>109</v>
      </c>
      <c r="C139" s="162">
        <v>119100</v>
      </c>
      <c r="D139" s="162">
        <v>62968</v>
      </c>
      <c r="E139" s="162">
        <v>16504</v>
      </c>
      <c r="F139" s="162">
        <v>133187</v>
      </c>
      <c r="G139" s="162">
        <v>143418</v>
      </c>
      <c r="H139" s="162">
        <v>158806</v>
      </c>
      <c r="I139" s="162">
        <v>152828</v>
      </c>
      <c r="J139" s="180">
        <f>IFERROR(I139/H139-1,"-")</f>
        <v>-3.7643413976801932E-2</v>
      </c>
      <c r="K139" s="161">
        <f t="shared" si="50"/>
        <v>-5978</v>
      </c>
      <c r="L139" s="163">
        <f t="shared" si="49"/>
        <v>4.8716703069992567E-2</v>
      </c>
    </row>
    <row r="140" spans="1:12" s="57" customFormat="1" x14ac:dyDescent="0.25">
      <c r="B140" s="165" t="s">
        <v>112</v>
      </c>
      <c r="C140" s="166">
        <v>55873</v>
      </c>
      <c r="D140" s="166">
        <v>28766</v>
      </c>
      <c r="E140" s="166">
        <v>584</v>
      </c>
      <c r="F140" s="166">
        <v>54921</v>
      </c>
      <c r="G140" s="166">
        <v>57594</v>
      </c>
      <c r="H140" s="166">
        <v>68579</v>
      </c>
      <c r="I140" s="166">
        <v>69320</v>
      </c>
      <c r="J140" s="181">
        <f t="shared" ref="J140:J147" si="51">IFERROR(I140/H140-1,"-")</f>
        <v>1.0805056941629365E-2</v>
      </c>
      <c r="K140" s="165">
        <f t="shared" si="50"/>
        <v>741</v>
      </c>
      <c r="L140" s="167">
        <f t="shared" si="49"/>
        <v>2.2097010081999924E-2</v>
      </c>
    </row>
    <row r="141" spans="1:12" s="57" customFormat="1" x14ac:dyDescent="0.25">
      <c r="B141" s="165" t="s">
        <v>115</v>
      </c>
      <c r="C141" s="166">
        <v>7954</v>
      </c>
      <c r="D141" s="166">
        <v>4028</v>
      </c>
      <c r="E141" s="166">
        <v>1813</v>
      </c>
      <c r="F141" s="166">
        <v>9374</v>
      </c>
      <c r="G141" s="166">
        <v>12762</v>
      </c>
      <c r="H141" s="166">
        <v>14699</v>
      </c>
      <c r="I141" s="166">
        <v>12956</v>
      </c>
      <c r="J141" s="181">
        <f t="shared" si="51"/>
        <v>-0.11857949520375533</v>
      </c>
      <c r="K141" s="165">
        <f t="shared" si="50"/>
        <v>-1743</v>
      </c>
      <c r="L141" s="167">
        <f t="shared" si="49"/>
        <v>4.1299605109981399E-3</v>
      </c>
    </row>
    <row r="142" spans="1:12" x14ac:dyDescent="0.25">
      <c r="A142" s="1"/>
      <c r="B142" s="165" t="s">
        <v>118</v>
      </c>
      <c r="C142" s="166">
        <v>11202</v>
      </c>
      <c r="D142" s="166">
        <v>4260</v>
      </c>
      <c r="E142" s="166">
        <v>5088</v>
      </c>
      <c r="F142" s="166">
        <v>16018</v>
      </c>
      <c r="G142" s="166">
        <v>14895</v>
      </c>
      <c r="H142" s="166">
        <v>16078</v>
      </c>
      <c r="I142" s="166">
        <v>13426</v>
      </c>
      <c r="J142" s="181">
        <f t="shared" si="51"/>
        <v>-0.16494588879213834</v>
      </c>
      <c r="K142" s="165">
        <f t="shared" si="50"/>
        <v>-2652</v>
      </c>
      <c r="L142" s="167">
        <f t="shared" si="49"/>
        <v>4.2797815545431482E-3</v>
      </c>
    </row>
    <row r="143" spans="1:12" x14ac:dyDescent="0.25">
      <c r="A143" s="1"/>
      <c r="B143" s="165" t="s">
        <v>125</v>
      </c>
      <c r="C143" s="166">
        <v>2523</v>
      </c>
      <c r="D143" s="166">
        <v>933</v>
      </c>
      <c r="E143" s="166">
        <v>243</v>
      </c>
      <c r="F143" s="166">
        <v>5882</v>
      </c>
      <c r="G143" s="166">
        <v>5354</v>
      </c>
      <c r="H143" s="166">
        <v>4249</v>
      </c>
      <c r="I143" s="166">
        <v>3703</v>
      </c>
      <c r="J143" s="181">
        <f t="shared" si="51"/>
        <v>-0.12850082372322902</v>
      </c>
      <c r="K143" s="165">
        <f t="shared" si="50"/>
        <v>-546</v>
      </c>
      <c r="L143" s="167">
        <f t="shared" si="49"/>
        <v>1.1803985622280111E-3</v>
      </c>
    </row>
    <row r="144" spans="1:12" x14ac:dyDescent="0.25">
      <c r="A144" s="1"/>
      <c r="B144" s="165" t="s">
        <v>121</v>
      </c>
      <c r="C144" s="166">
        <v>2334</v>
      </c>
      <c r="D144" s="166">
        <v>1112</v>
      </c>
      <c r="E144" s="166">
        <v>498</v>
      </c>
      <c r="F144" s="166">
        <v>2768</v>
      </c>
      <c r="G144" s="166">
        <v>2935</v>
      </c>
      <c r="H144" s="166">
        <v>3675</v>
      </c>
      <c r="I144" s="166">
        <v>2707</v>
      </c>
      <c r="J144" s="181">
        <f t="shared" si="51"/>
        <v>-0.2634013605442177</v>
      </c>
      <c r="K144" s="165">
        <f t="shared" si="50"/>
        <v>-968</v>
      </c>
      <c r="L144" s="167">
        <f t="shared" si="49"/>
        <v>8.6290545718369592E-4</v>
      </c>
    </row>
    <row r="145" spans="1:12" x14ac:dyDescent="0.25">
      <c r="A145" s="1"/>
      <c r="B145" s="165" t="s">
        <v>130</v>
      </c>
      <c r="C145" s="166">
        <v>1834</v>
      </c>
      <c r="D145" s="166">
        <v>2356</v>
      </c>
      <c r="E145" s="166">
        <v>38</v>
      </c>
      <c r="F145" s="166">
        <v>2295</v>
      </c>
      <c r="G145" s="166">
        <v>2747</v>
      </c>
      <c r="H145" s="166">
        <v>2517</v>
      </c>
      <c r="I145" s="166">
        <v>2700</v>
      </c>
      <c r="J145" s="181">
        <f t="shared" si="51"/>
        <v>7.2705601907032236E-2</v>
      </c>
      <c r="K145" s="165">
        <f t="shared" si="50"/>
        <v>183</v>
      </c>
      <c r="L145" s="167">
        <f t="shared" si="49"/>
        <v>8.6067407993940857E-4</v>
      </c>
    </row>
    <row r="146" spans="1:12" x14ac:dyDescent="0.25">
      <c r="A146" s="164" t="s">
        <v>146</v>
      </c>
      <c r="B146" s="165" t="s">
        <v>133</v>
      </c>
      <c r="C146" s="166">
        <v>5396</v>
      </c>
      <c r="D146" s="166">
        <v>4700</v>
      </c>
      <c r="E146" s="166">
        <v>53</v>
      </c>
      <c r="F146" s="166">
        <v>1105</v>
      </c>
      <c r="G146" s="166">
        <v>2019</v>
      </c>
      <c r="H146" s="166">
        <v>1852</v>
      </c>
      <c r="I146" s="166">
        <v>1343</v>
      </c>
      <c r="J146" s="181">
        <f t="shared" si="51"/>
        <v>-0.27483801295896326</v>
      </c>
      <c r="K146" s="165">
        <f t="shared" si="50"/>
        <v>-509</v>
      </c>
      <c r="L146" s="167">
        <f t="shared" si="49"/>
        <v>4.2810566272541694E-4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31984</v>
      </c>
      <c r="D147" s="171">
        <f t="shared" ref="D147:I147" si="53">D139-SUM(D140:D146)</f>
        <v>16813</v>
      </c>
      <c r="E147" s="171">
        <f t="shared" si="53"/>
        <v>8187</v>
      </c>
      <c r="F147" s="171">
        <f t="shared" si="53"/>
        <v>40824</v>
      </c>
      <c r="G147" s="171">
        <f t="shared" si="53"/>
        <v>45112</v>
      </c>
      <c r="H147" s="171">
        <f t="shared" si="53"/>
        <v>47157</v>
      </c>
      <c r="I147" s="171">
        <f t="shared" si="53"/>
        <v>46673</v>
      </c>
      <c r="J147" s="182">
        <f t="shared" si="51"/>
        <v>-1.0263587590389589E-2</v>
      </c>
      <c r="K147" s="170">
        <f>I147-H147</f>
        <v>-484</v>
      </c>
      <c r="L147" s="172">
        <f t="shared" si="49"/>
        <v>1.4877867160374821E-2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74174</v>
      </c>
      <c r="D149" s="178">
        <v>29561</v>
      </c>
      <c r="E149" s="178">
        <v>23840</v>
      </c>
      <c r="F149" s="178">
        <v>60388</v>
      </c>
      <c r="G149" s="178">
        <v>70498</v>
      </c>
      <c r="H149" s="178">
        <v>71735</v>
      </c>
      <c r="I149" s="178">
        <v>69246</v>
      </c>
      <c r="J149" s="179">
        <f>IFERROR(I149/H149-1,"-")</f>
        <v>-3.4697149229804158E-2</v>
      </c>
      <c r="K149" s="178">
        <f>I149-H149</f>
        <v>-2489</v>
      </c>
      <c r="L149" s="179">
        <f t="shared" ref="L149:L161" si="54">I149/I$9</f>
        <v>2.2073421236846032E-2</v>
      </c>
    </row>
    <row r="150" spans="1:12" x14ac:dyDescent="0.25">
      <c r="A150" s="1" t="s">
        <v>98</v>
      </c>
      <c r="B150" s="161" t="s">
        <v>99</v>
      </c>
      <c r="C150" s="162">
        <v>30727</v>
      </c>
      <c r="D150" s="162">
        <v>10044</v>
      </c>
      <c r="E150" s="162">
        <v>16224</v>
      </c>
      <c r="F150" s="162">
        <v>30483</v>
      </c>
      <c r="G150" s="162">
        <v>33096</v>
      </c>
      <c r="H150" s="162">
        <v>29822</v>
      </c>
      <c r="I150" s="162">
        <v>27565</v>
      </c>
      <c r="J150" s="180">
        <f>IFERROR(I150/H150-1,"-")</f>
        <v>-7.568238213399503E-2</v>
      </c>
      <c r="K150" s="161">
        <f t="shared" ref="K150:K160" si="55">I150-H150</f>
        <v>-2257</v>
      </c>
      <c r="L150" s="163">
        <f t="shared" si="54"/>
        <v>8.7868448198258498E-3</v>
      </c>
    </row>
    <row r="151" spans="1:12" x14ac:dyDescent="0.25">
      <c r="A151" s="164" t="s">
        <v>105</v>
      </c>
      <c r="B151" s="165" t="s">
        <v>105</v>
      </c>
      <c r="C151" s="166">
        <v>17346</v>
      </c>
      <c r="D151" s="166">
        <v>4891</v>
      </c>
      <c r="E151" s="166">
        <v>14211</v>
      </c>
      <c r="F151" s="166">
        <v>20632</v>
      </c>
      <c r="G151" s="166">
        <v>22380</v>
      </c>
      <c r="H151" s="166">
        <v>19716</v>
      </c>
      <c r="I151" s="166">
        <v>17299</v>
      </c>
      <c r="J151" s="181">
        <f>IFERROR(I151/H151-1,"-")</f>
        <v>-0.12259078920673561</v>
      </c>
      <c r="K151" s="165">
        <f t="shared" si="55"/>
        <v>-2417</v>
      </c>
      <c r="L151" s="167">
        <f t="shared" si="54"/>
        <v>5.5143707069895661E-3</v>
      </c>
    </row>
    <row r="152" spans="1:12" x14ac:dyDescent="0.25">
      <c r="A152" s="164" t="s">
        <v>102</v>
      </c>
      <c r="B152" s="165" t="s">
        <v>102</v>
      </c>
      <c r="C152" s="166">
        <v>13381</v>
      </c>
      <c r="D152" s="166">
        <v>5153</v>
      </c>
      <c r="E152" s="166">
        <v>2013</v>
      </c>
      <c r="F152" s="166">
        <v>9851</v>
      </c>
      <c r="G152" s="166">
        <v>10716</v>
      </c>
      <c r="H152" s="166">
        <v>10106</v>
      </c>
      <c r="I152" s="166">
        <v>10266</v>
      </c>
      <c r="J152" s="181">
        <f>IFERROR(I152/H152-1,"-")</f>
        <v>1.5832178903621541E-2</v>
      </c>
      <c r="K152" s="165">
        <f t="shared" si="55"/>
        <v>160</v>
      </c>
      <c r="L152" s="167">
        <f t="shared" si="54"/>
        <v>3.2724741128362846E-3</v>
      </c>
    </row>
    <row r="153" spans="1:12" x14ac:dyDescent="0.25">
      <c r="A153" s="1"/>
      <c r="B153" s="161" t="s">
        <v>109</v>
      </c>
      <c r="C153" s="162">
        <v>43447</v>
      </c>
      <c r="D153" s="162">
        <v>19517</v>
      </c>
      <c r="E153" s="162">
        <v>7616</v>
      </c>
      <c r="F153" s="162">
        <v>29905</v>
      </c>
      <c r="G153" s="162">
        <v>37402</v>
      </c>
      <c r="H153" s="162">
        <v>41913</v>
      </c>
      <c r="I153" s="162">
        <v>41681</v>
      </c>
      <c r="J153" s="180">
        <f>IFERROR(I153/H153-1,"-")</f>
        <v>-5.5352754515305413E-3</v>
      </c>
      <c r="K153" s="161">
        <f t="shared" si="55"/>
        <v>-232</v>
      </c>
      <c r="L153" s="163">
        <f t="shared" si="54"/>
        <v>1.328657641702018E-2</v>
      </c>
    </row>
    <row r="154" spans="1:12" s="57" customFormat="1" x14ac:dyDescent="0.25">
      <c r="B154" s="165" t="s">
        <v>112</v>
      </c>
      <c r="C154" s="166">
        <v>13519</v>
      </c>
      <c r="D154" s="166">
        <v>5840</v>
      </c>
      <c r="E154" s="166">
        <v>280</v>
      </c>
      <c r="F154" s="166">
        <v>10407</v>
      </c>
      <c r="G154" s="166">
        <v>12668</v>
      </c>
      <c r="H154" s="166">
        <v>13031</v>
      </c>
      <c r="I154" s="166">
        <v>10476</v>
      </c>
      <c r="J154" s="181">
        <f t="shared" ref="J154:J161" si="56">IFERROR(I154/H154-1,"-")</f>
        <v>-0.19607090783516234</v>
      </c>
      <c r="K154" s="165">
        <f t="shared" si="55"/>
        <v>-2555</v>
      </c>
      <c r="L154" s="167">
        <f t="shared" si="54"/>
        <v>3.3394154301649051E-3</v>
      </c>
    </row>
    <row r="155" spans="1:12" s="57" customFormat="1" x14ac:dyDescent="0.25">
      <c r="B155" s="165" t="s">
        <v>115</v>
      </c>
      <c r="C155" s="166">
        <v>12622</v>
      </c>
      <c r="D155" s="166">
        <v>5801</v>
      </c>
      <c r="E155" s="166">
        <v>1600</v>
      </c>
      <c r="F155" s="166">
        <v>7508</v>
      </c>
      <c r="G155" s="166">
        <v>7877</v>
      </c>
      <c r="H155" s="166">
        <v>8586</v>
      </c>
      <c r="I155" s="166">
        <v>8165</v>
      </c>
      <c r="J155" s="181">
        <f t="shared" si="56"/>
        <v>-4.903331003959932E-2</v>
      </c>
      <c r="K155" s="165">
        <f t="shared" si="55"/>
        <v>-421</v>
      </c>
      <c r="L155" s="167">
        <f t="shared" si="54"/>
        <v>2.6027421713723225E-3</v>
      </c>
    </row>
    <row r="156" spans="1:12" x14ac:dyDescent="0.25">
      <c r="A156" s="1"/>
      <c r="B156" s="165" t="s">
        <v>118</v>
      </c>
      <c r="C156" s="166">
        <v>5327</v>
      </c>
      <c r="D156" s="166">
        <v>2092</v>
      </c>
      <c r="E156" s="166">
        <v>2207</v>
      </c>
      <c r="F156" s="166">
        <v>3204</v>
      </c>
      <c r="G156" s="166">
        <v>5327</v>
      </c>
      <c r="H156" s="166">
        <v>6226</v>
      </c>
      <c r="I156" s="166">
        <v>9647</v>
      </c>
      <c r="J156" s="181">
        <f t="shared" si="56"/>
        <v>0.54946996466431086</v>
      </c>
      <c r="K156" s="165">
        <f t="shared" si="55"/>
        <v>3421</v>
      </c>
      <c r="L156" s="167">
        <f t="shared" si="54"/>
        <v>3.0751566108057314E-3</v>
      </c>
    </row>
    <row r="157" spans="1:12" x14ac:dyDescent="0.25">
      <c r="A157" s="1"/>
      <c r="B157" s="165" t="s">
        <v>125</v>
      </c>
      <c r="C157" s="166">
        <v>903</v>
      </c>
      <c r="D157" s="166">
        <v>599</v>
      </c>
      <c r="E157" s="166">
        <v>252</v>
      </c>
      <c r="F157" s="166">
        <v>857</v>
      </c>
      <c r="G157" s="166">
        <v>1132</v>
      </c>
      <c r="H157" s="166">
        <v>1650</v>
      </c>
      <c r="I157" s="166">
        <v>1518</v>
      </c>
      <c r="J157" s="181">
        <f t="shared" si="56"/>
        <v>-7.999999999999996E-2</v>
      </c>
      <c r="K157" s="165">
        <f t="shared" si="55"/>
        <v>-132</v>
      </c>
      <c r="L157" s="167">
        <f t="shared" si="54"/>
        <v>4.8389009383260082E-4</v>
      </c>
    </row>
    <row r="158" spans="1:12" x14ac:dyDescent="0.25">
      <c r="A158" s="1"/>
      <c r="B158" s="165" t="s">
        <v>121</v>
      </c>
      <c r="C158" s="166">
        <v>1522</v>
      </c>
      <c r="D158" s="166">
        <v>736</v>
      </c>
      <c r="E158" s="166">
        <v>305</v>
      </c>
      <c r="F158" s="166">
        <v>1428</v>
      </c>
      <c r="G158" s="166">
        <v>1788</v>
      </c>
      <c r="H158" s="166">
        <v>1641</v>
      </c>
      <c r="I158" s="166">
        <v>1453</v>
      </c>
      <c r="J158" s="181">
        <f t="shared" si="56"/>
        <v>-0.11456429006703228</v>
      </c>
      <c r="K158" s="165">
        <f t="shared" si="55"/>
        <v>-188</v>
      </c>
      <c r="L158" s="167">
        <f t="shared" si="54"/>
        <v>4.6317016227850395E-4</v>
      </c>
    </row>
    <row r="159" spans="1:12" x14ac:dyDescent="0.25">
      <c r="A159" s="1"/>
      <c r="B159" s="165" t="s">
        <v>130</v>
      </c>
      <c r="C159" s="166">
        <v>361</v>
      </c>
      <c r="D159" s="166">
        <v>432</v>
      </c>
      <c r="E159" s="166">
        <v>24</v>
      </c>
      <c r="F159" s="166">
        <v>293</v>
      </c>
      <c r="G159" s="166">
        <v>491</v>
      </c>
      <c r="H159" s="166">
        <v>352</v>
      </c>
      <c r="I159" s="166">
        <v>322</v>
      </c>
      <c r="J159" s="181">
        <f t="shared" si="56"/>
        <v>-8.5227272727272707E-2</v>
      </c>
      <c r="K159" s="165">
        <f t="shared" si="55"/>
        <v>-30</v>
      </c>
      <c r="L159" s="167">
        <f t="shared" si="54"/>
        <v>1.0264335323721835E-4</v>
      </c>
    </row>
    <row r="160" spans="1:12" x14ac:dyDescent="0.25">
      <c r="A160" s="164" t="s">
        <v>146</v>
      </c>
      <c r="B160" s="165" t="s">
        <v>133</v>
      </c>
      <c r="C160" s="166">
        <v>805</v>
      </c>
      <c r="D160" s="166">
        <v>575</v>
      </c>
      <c r="E160" s="166">
        <v>63</v>
      </c>
      <c r="F160" s="166">
        <v>501</v>
      </c>
      <c r="G160" s="166">
        <v>671</v>
      </c>
      <c r="H160" s="166">
        <v>592</v>
      </c>
      <c r="I160" s="166">
        <v>477</v>
      </c>
      <c r="J160" s="181">
        <f t="shared" si="56"/>
        <v>-0.1942567567567568</v>
      </c>
      <c r="K160" s="165">
        <f t="shared" si="55"/>
        <v>-115</v>
      </c>
      <c r="L160" s="167">
        <f t="shared" si="54"/>
        <v>1.5205242078929551E-4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8388</v>
      </c>
      <c r="D161" s="171">
        <f t="shared" ref="D161:I161" si="58">D153-SUM(D154:D160)</f>
        <v>3442</v>
      </c>
      <c r="E161" s="171">
        <f t="shared" si="58"/>
        <v>2885</v>
      </c>
      <c r="F161" s="171">
        <f t="shared" si="58"/>
        <v>5707</v>
      </c>
      <c r="G161" s="171">
        <f t="shared" si="58"/>
        <v>7448</v>
      </c>
      <c r="H161" s="171">
        <f t="shared" si="58"/>
        <v>9835</v>
      </c>
      <c r="I161" s="171">
        <f t="shared" si="58"/>
        <v>9623</v>
      </c>
      <c r="J161" s="182">
        <f t="shared" si="56"/>
        <v>-2.1555668530757521E-2</v>
      </c>
      <c r="K161" s="170">
        <f>I161-H161</f>
        <v>-212</v>
      </c>
      <c r="L161" s="172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4463B-3538-4F65-A39A-77425F7C26C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3ED6B-D15A-4401-A82C-F776B8F1A3B1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6" t="s">
        <v>263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 t="shared" ref="C7" si="0">E7-1</f>
        <v>2020</v>
      </c>
      <c r="D7" s="304"/>
      <c r="E7" s="305">
        <f t="shared" ref="E7" si="1">G7-1</f>
        <v>2021</v>
      </c>
      <c r="F7" s="304"/>
      <c r="G7" s="305">
        <f t="shared" ref="G7" si="2">I7-1</f>
        <v>2022</v>
      </c>
      <c r="H7" s="304"/>
      <c r="I7" s="305">
        <f t="shared" ref="I7" si="3"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4">IFERROR(E9/C9-1,"-")</f>
        <v>-0.85920852359208522</v>
      </c>
      <c r="G9" s="120">
        <v>13922</v>
      </c>
      <c r="H9" s="121">
        <f t="shared" si="4"/>
        <v>3.7033783783783782</v>
      </c>
      <c r="I9" s="120">
        <v>17982</v>
      </c>
      <c r="J9" s="121">
        <f t="shared" si="4"/>
        <v>0.29162476655652925</v>
      </c>
      <c r="K9" s="120">
        <v>21297</v>
      </c>
      <c r="L9" s="121">
        <f t="shared" si="4"/>
        <v>0.18435101768435103</v>
      </c>
      <c r="M9" s="120">
        <v>21020</v>
      </c>
      <c r="N9" s="121">
        <f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4"/>
        <v>-0.90155567551651372</v>
      </c>
      <c r="G10" s="120">
        <v>13217</v>
      </c>
      <c r="H10" s="121">
        <f t="shared" si="4"/>
        <v>5.5887337986041876</v>
      </c>
      <c r="I10" s="120">
        <v>16181</v>
      </c>
      <c r="J10" s="121">
        <f t="shared" si="4"/>
        <v>0.22425663917681771</v>
      </c>
      <c r="K10" s="120">
        <v>18659</v>
      </c>
      <c r="L10" s="121">
        <f t="shared" si="4"/>
        <v>0.1531425746245596</v>
      </c>
      <c r="M10" s="120">
        <v>17956</v>
      </c>
      <c r="N10" s="121">
        <f t="shared" ref="N10:N14" si="5">IFERROR(M10/K10-1,"-")</f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4"/>
        <v>-0.68541784874766964</v>
      </c>
      <c r="G11" s="120">
        <v>17020</v>
      </c>
      <c r="H11" s="121">
        <f t="shared" si="4"/>
        <v>3.3854676629734604</v>
      </c>
      <c r="I11" s="120">
        <v>18269</v>
      </c>
      <c r="J11" s="121">
        <f t="shared" si="4"/>
        <v>7.3384253819036349E-2</v>
      </c>
      <c r="K11" s="120">
        <v>20797</v>
      </c>
      <c r="L11" s="121">
        <f t="shared" si="4"/>
        <v>0.13837648475559683</v>
      </c>
      <c r="M11" s="120">
        <v>17777</v>
      </c>
      <c r="N11" s="121">
        <f t="shared" si="5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4"/>
        <v>-</v>
      </c>
      <c r="G12" s="120">
        <v>12113</v>
      </c>
      <c r="H12" s="121">
        <f t="shared" si="4"/>
        <v>2.3637878367120244</v>
      </c>
      <c r="I12" s="120">
        <v>13117</v>
      </c>
      <c r="J12" s="121">
        <f t="shared" si="4"/>
        <v>8.2886155370263337E-2</v>
      </c>
      <c r="K12" s="120">
        <v>14586</v>
      </c>
      <c r="L12" s="121">
        <f t="shared" si="4"/>
        <v>0.11199207135778</v>
      </c>
      <c r="M12" s="120">
        <v>13911</v>
      </c>
      <c r="N12" s="121">
        <f t="shared" si="5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4"/>
        <v>-</v>
      </c>
      <c r="G13" s="120">
        <v>11098</v>
      </c>
      <c r="H13" s="121">
        <f t="shared" si="4"/>
        <v>2.3417645287563986</v>
      </c>
      <c r="I13" s="120">
        <v>10740</v>
      </c>
      <c r="J13" s="121">
        <f t="shared" si="4"/>
        <v>-3.2258064516129004E-2</v>
      </c>
      <c r="K13" s="120">
        <v>7817</v>
      </c>
      <c r="L13" s="121">
        <f t="shared" si="4"/>
        <v>-0.27216014897579144</v>
      </c>
      <c r="M13" s="120">
        <v>10049</v>
      </c>
      <c r="N13" s="121">
        <f t="shared" si="5"/>
        <v>0.28553153383651009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4"/>
        <v>-</v>
      </c>
      <c r="G14" s="120">
        <v>11814</v>
      </c>
      <c r="H14" s="121">
        <f t="shared" si="4"/>
        <v>1.0467775467775469</v>
      </c>
      <c r="I14" s="120">
        <v>11134</v>
      </c>
      <c r="J14" s="121">
        <f t="shared" si="4"/>
        <v>-5.7558828508549209E-2</v>
      </c>
      <c r="K14" s="120">
        <v>12283</v>
      </c>
      <c r="L14" s="121">
        <f t="shared" si="4"/>
        <v>0.10319741332854315</v>
      </c>
      <c r="M14" s="120">
        <v>17483</v>
      </c>
      <c r="N14" s="121">
        <f t="shared" si="5"/>
        <v>0.42334934462264928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4"/>
        <v>-</v>
      </c>
      <c r="G15" s="120">
        <v>11471</v>
      </c>
      <c r="H15" s="121">
        <f t="shared" si="4"/>
        <v>0.32017493382437556</v>
      </c>
      <c r="I15" s="120">
        <v>10514</v>
      </c>
      <c r="J15" s="121">
        <f t="shared" si="4"/>
        <v>-8.3427774387586084E-2</v>
      </c>
      <c r="K15" s="120">
        <v>12513</v>
      </c>
      <c r="L15" s="121">
        <f t="shared" si="4"/>
        <v>0.1901274491154652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4"/>
        <v>1.920429515418502</v>
      </c>
      <c r="G16" s="120">
        <v>14845</v>
      </c>
      <c r="H16" s="121">
        <f t="shared" si="4"/>
        <v>0.39954746865277646</v>
      </c>
      <c r="I16" s="120">
        <v>12529</v>
      </c>
      <c r="J16" s="121">
        <f t="shared" si="4"/>
        <v>-0.15601212529471198</v>
      </c>
      <c r="K16" s="120">
        <v>16653</v>
      </c>
      <c r="L16" s="121">
        <f t="shared" si="4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4"/>
        <v>10.772594752186588</v>
      </c>
      <c r="G17" s="120">
        <v>13618</v>
      </c>
      <c r="H17" s="121">
        <f t="shared" si="4"/>
        <v>0.12415387155357438</v>
      </c>
      <c r="I17" s="120">
        <v>13736</v>
      </c>
      <c r="J17" s="121">
        <f t="shared" si="4"/>
        <v>8.6650022029666207E-3</v>
      </c>
      <c r="K17" s="120">
        <v>17692</v>
      </c>
      <c r="L17" s="121">
        <f t="shared" si="4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4"/>
        <v>12.117434507678411</v>
      </c>
      <c r="G18" s="120">
        <v>14638</v>
      </c>
      <c r="H18" s="121">
        <f t="shared" si="4"/>
        <v>8.0572963294538447E-3</v>
      </c>
      <c r="I18" s="120">
        <v>17811</v>
      </c>
      <c r="J18" s="121">
        <f t="shared" si="4"/>
        <v>0.21676458532586418</v>
      </c>
      <c r="K18" s="120">
        <v>17886</v>
      </c>
      <c r="L18" s="121">
        <f t="shared" si="4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4"/>
        <v>5.8981559094719191</v>
      </c>
      <c r="G19" s="120">
        <v>16513</v>
      </c>
      <c r="H19" s="121">
        <f t="shared" si="4"/>
        <v>3.2808797618324448E-3</v>
      </c>
      <c r="I19" s="120">
        <v>20095</v>
      </c>
      <c r="J19" s="121">
        <f t="shared" si="4"/>
        <v>0.21692000242233389</v>
      </c>
      <c r="K19" s="120">
        <v>15945</v>
      </c>
      <c r="L19" s="121">
        <f t="shared" si="4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4"/>
        <v>3.9370838881491341</v>
      </c>
      <c r="G20" s="120">
        <v>18070</v>
      </c>
      <c r="H20" s="121">
        <f t="shared" si="4"/>
        <v>0.21839390465915987</v>
      </c>
      <c r="I20" s="120">
        <v>19927</v>
      </c>
      <c r="J20" s="121">
        <f t="shared" si="4"/>
        <v>0.1027670171555064</v>
      </c>
      <c r="K20" s="120">
        <v>18514</v>
      </c>
      <c r="L20" s="121">
        <f t="shared" si="4"/>
        <v>-7.090881718271691E-2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4"/>
        <v>0.51301417081577938</v>
      </c>
      <c r="G21" s="123">
        <v>168339</v>
      </c>
      <c r="H21" s="124">
        <f t="shared" si="4"/>
        <v>0.70449160608331129</v>
      </c>
      <c r="I21" s="123">
        <v>182035</v>
      </c>
      <c r="J21" s="124">
        <f t="shared" si="4"/>
        <v>8.1359637398344953E-2</v>
      </c>
      <c r="K21" s="123">
        <v>194642</v>
      </c>
      <c r="L21" s="124">
        <f t="shared" si="4"/>
        <v>6.925591232455286E-2</v>
      </c>
      <c r="M21" s="123">
        <v>98196</v>
      </c>
      <c r="N21" s="124">
        <v>2.8887561688617946E-2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76" t="s">
        <v>264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$C$7</f>
        <v>2020</v>
      </c>
      <c r="D29" s="304"/>
      <c r="E29" s="305">
        <f>$E$7</f>
        <v>2021</v>
      </c>
      <c r="F29" s="304"/>
      <c r="G29" s="305">
        <f>$G$7</f>
        <v>2022</v>
      </c>
      <c r="H29" s="304"/>
      <c r="I29" s="305">
        <f>$I$7</f>
        <v>2023</v>
      </c>
      <c r="J29" s="304"/>
      <c r="K29" s="305">
        <f>$K$7</f>
        <v>2024</v>
      </c>
      <c r="L29" s="304"/>
      <c r="M29" s="305">
        <f>$M$7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243</v>
      </c>
      <c r="G30" s="118" t="s">
        <v>71</v>
      </c>
      <c r="H30" s="117" t="s">
        <v>243</v>
      </c>
      <c r="I30" s="118" t="s">
        <v>71</v>
      </c>
      <c r="J30" s="117" t="s">
        <v>243</v>
      </c>
      <c r="K30" s="118" t="s">
        <v>71</v>
      </c>
      <c r="L30" s="117" t="s">
        <v>243</v>
      </c>
      <c r="M30" s="118" t="s">
        <v>71</v>
      </c>
      <c r="N30" s="117" t="s">
        <v>265</v>
      </c>
    </row>
    <row r="31" spans="1:15" x14ac:dyDescent="0.25">
      <c r="B31" s="119" t="s">
        <v>73</v>
      </c>
      <c r="C31" s="120">
        <v>1214</v>
      </c>
      <c r="D31" s="121">
        <v>-0.45067873303167416</v>
      </c>
      <c r="E31" s="120">
        <v>520</v>
      </c>
      <c r="F31" s="121">
        <f t="shared" ref="F31:L43" si="6">IFERROR(E31/C31-1,"-")</f>
        <v>-0.57166392092257001</v>
      </c>
      <c r="G31" s="120">
        <v>942</v>
      </c>
      <c r="H31" s="121">
        <f t="shared" si="6"/>
        <v>0.81153846153846154</v>
      </c>
      <c r="I31" s="120">
        <v>6722</v>
      </c>
      <c r="J31" s="121">
        <f t="shared" si="6"/>
        <v>6.1358811040339702</v>
      </c>
      <c r="K31" s="120">
        <v>1440</v>
      </c>
      <c r="L31" s="121">
        <f t="shared" si="6"/>
        <v>-0.78577804224933057</v>
      </c>
      <c r="M31" s="120">
        <v>2799</v>
      </c>
      <c r="N31" s="121">
        <f t="shared" ref="N31:N36" si="7">IFERROR(M31/K31-1,"-")</f>
        <v>0.94375000000000009</v>
      </c>
    </row>
    <row r="32" spans="1:15" x14ac:dyDescent="0.25">
      <c r="B32" s="119" t="s">
        <v>75</v>
      </c>
      <c r="C32" s="120">
        <v>904</v>
      </c>
      <c r="D32" s="121">
        <v>-0.52793733681462141</v>
      </c>
      <c r="E32" s="120">
        <v>511</v>
      </c>
      <c r="F32" s="121">
        <f t="shared" si="6"/>
        <v>-0.43473451327433632</v>
      </c>
      <c r="G32" s="120">
        <v>610</v>
      </c>
      <c r="H32" s="121">
        <f t="shared" si="6"/>
        <v>0.19373776908023488</v>
      </c>
      <c r="I32" s="120">
        <v>3306</v>
      </c>
      <c r="J32" s="121">
        <f t="shared" si="6"/>
        <v>4.4196721311475411</v>
      </c>
      <c r="K32" s="120">
        <v>2089</v>
      </c>
      <c r="L32" s="121">
        <f t="shared" si="6"/>
        <v>-0.36811857229280098</v>
      </c>
      <c r="M32" s="120">
        <v>1561</v>
      </c>
      <c r="N32" s="121">
        <f t="shared" si="7"/>
        <v>-0.25275251316419345</v>
      </c>
    </row>
    <row r="33" spans="2:15" x14ac:dyDescent="0.25">
      <c r="B33" s="119" t="s">
        <v>77</v>
      </c>
      <c r="C33" s="120">
        <v>787</v>
      </c>
      <c r="D33" s="121">
        <v>-0.6325863678804855</v>
      </c>
      <c r="E33" s="120">
        <v>731</v>
      </c>
      <c r="F33" s="121">
        <f t="shared" si="6"/>
        <v>-7.1156289707751008E-2</v>
      </c>
      <c r="G33" s="120">
        <v>1784</v>
      </c>
      <c r="H33" s="121">
        <f t="shared" si="6"/>
        <v>1.4404924760601916</v>
      </c>
      <c r="I33" s="120">
        <v>3072</v>
      </c>
      <c r="J33" s="121">
        <f t="shared" si="6"/>
        <v>0.72197309417040367</v>
      </c>
      <c r="K33" s="120">
        <v>4827</v>
      </c>
      <c r="L33" s="121">
        <f t="shared" si="6"/>
        <v>0.5712890625</v>
      </c>
      <c r="M33" s="120">
        <v>1575</v>
      </c>
      <c r="N33" s="121">
        <f t="shared" si="7"/>
        <v>-0.67371037911746434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712</v>
      </c>
      <c r="F34" s="121" t="str">
        <f t="shared" si="6"/>
        <v>-</v>
      </c>
      <c r="G34" s="120">
        <v>903</v>
      </c>
      <c r="H34" s="121">
        <f t="shared" si="6"/>
        <v>0.26825842696629221</v>
      </c>
      <c r="I34" s="120">
        <v>3399</v>
      </c>
      <c r="J34" s="121">
        <f t="shared" si="6"/>
        <v>2.7641196013289036</v>
      </c>
      <c r="K34" s="120">
        <v>2132</v>
      </c>
      <c r="L34" s="121">
        <f t="shared" si="6"/>
        <v>-0.37275669314504267</v>
      </c>
      <c r="M34" s="120">
        <v>1288</v>
      </c>
      <c r="N34" s="121">
        <f t="shared" si="7"/>
        <v>-0.39587242026266412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793</v>
      </c>
      <c r="F35" s="121" t="str">
        <f t="shared" si="6"/>
        <v>-</v>
      </c>
      <c r="G35" s="120">
        <v>1407</v>
      </c>
      <c r="H35" s="121">
        <f t="shared" si="6"/>
        <v>0.77427490542244648</v>
      </c>
      <c r="I35" s="120">
        <v>3612</v>
      </c>
      <c r="J35" s="121">
        <f t="shared" si="6"/>
        <v>1.5671641791044775</v>
      </c>
      <c r="K35" s="120">
        <v>1512</v>
      </c>
      <c r="L35" s="121">
        <f t="shared" si="6"/>
        <v>-0.58139534883720922</v>
      </c>
      <c r="M35" s="120">
        <v>1280</v>
      </c>
      <c r="N35" s="121">
        <f t="shared" si="7"/>
        <v>-0.15343915343915349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2003</v>
      </c>
      <c r="F36" s="121" t="str">
        <f t="shared" si="6"/>
        <v>-</v>
      </c>
      <c r="G36" s="120">
        <v>1369</v>
      </c>
      <c r="H36" s="121">
        <f t="shared" si="6"/>
        <v>-0.31652521218172736</v>
      </c>
      <c r="I36" s="120">
        <v>2638</v>
      </c>
      <c r="J36" s="121">
        <f t="shared" si="6"/>
        <v>0.92695398100803517</v>
      </c>
      <c r="K36" s="120">
        <v>1891</v>
      </c>
      <c r="L36" s="121">
        <f t="shared" si="6"/>
        <v>-0.28316906747536008</v>
      </c>
      <c r="M36" s="120">
        <v>5317</v>
      </c>
      <c r="N36" s="121">
        <f t="shared" si="7"/>
        <v>1.8117398202009518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2615</v>
      </c>
      <c r="F37" s="121" t="str">
        <f t="shared" si="6"/>
        <v>-</v>
      </c>
      <c r="G37" s="120">
        <v>1203</v>
      </c>
      <c r="H37" s="121">
        <f t="shared" si="6"/>
        <v>-0.539961759082218</v>
      </c>
      <c r="I37" s="120">
        <v>2644</v>
      </c>
      <c r="J37" s="121">
        <f t="shared" si="6"/>
        <v>1.1978387364921033</v>
      </c>
      <c r="K37" s="120">
        <v>2110</v>
      </c>
      <c r="L37" s="121">
        <f t="shared" si="6"/>
        <v>-0.20196671709531011</v>
      </c>
      <c r="M37" s="120"/>
      <c r="N37" s="121"/>
    </row>
    <row r="38" spans="2:15" x14ac:dyDescent="0.25">
      <c r="B38" s="119" t="s">
        <v>87</v>
      </c>
      <c r="C38" s="120">
        <v>2492</v>
      </c>
      <c r="D38" s="121">
        <v>-0.29524886877828049</v>
      </c>
      <c r="E38" s="120">
        <v>3375</v>
      </c>
      <c r="F38" s="121">
        <f t="shared" si="6"/>
        <v>0.3543338683788122</v>
      </c>
      <c r="G38" s="120">
        <v>3184</v>
      </c>
      <c r="H38" s="121">
        <f t="shared" si="6"/>
        <v>-5.6592592592592639E-2</v>
      </c>
      <c r="I38" s="120">
        <v>2887</v>
      </c>
      <c r="J38" s="121">
        <f t="shared" si="6"/>
        <v>-9.3278894472361817E-2</v>
      </c>
      <c r="K38" s="120">
        <v>2116</v>
      </c>
      <c r="L38" s="121">
        <f t="shared" si="6"/>
        <v>-0.26705923103567719</v>
      </c>
      <c r="M38" s="120"/>
      <c r="N38" s="121"/>
    </row>
    <row r="39" spans="2:15" x14ac:dyDescent="0.25">
      <c r="B39" s="119" t="s">
        <v>89</v>
      </c>
      <c r="C39" s="120">
        <v>485</v>
      </c>
      <c r="D39" s="121">
        <v>-0.8847707293894036</v>
      </c>
      <c r="E39" s="120">
        <v>2108</v>
      </c>
      <c r="F39" s="121">
        <f t="shared" si="6"/>
        <v>3.3463917525773192</v>
      </c>
      <c r="G39" s="120">
        <v>1825</v>
      </c>
      <c r="H39" s="121">
        <f t="shared" si="6"/>
        <v>-0.13425047438330173</v>
      </c>
      <c r="I39" s="120">
        <v>3190</v>
      </c>
      <c r="J39" s="121">
        <f t="shared" si="6"/>
        <v>0.74794520547945198</v>
      </c>
      <c r="K39" s="120">
        <v>2770</v>
      </c>
      <c r="L39" s="121">
        <f t="shared" si="6"/>
        <v>-0.13166144200626961</v>
      </c>
      <c r="M39" s="120"/>
      <c r="N39" s="121"/>
    </row>
    <row r="40" spans="2:15" x14ac:dyDescent="0.25">
      <c r="B40" s="119" t="s">
        <v>91</v>
      </c>
      <c r="C40" s="120">
        <v>528</v>
      </c>
      <c r="D40" s="121">
        <v>-0.85506450727422456</v>
      </c>
      <c r="E40" s="120">
        <v>2051</v>
      </c>
      <c r="F40" s="121">
        <f t="shared" si="6"/>
        <v>2.8844696969696968</v>
      </c>
      <c r="G40" s="120">
        <v>2115</v>
      </c>
      <c r="H40" s="121">
        <f t="shared" si="6"/>
        <v>3.1204290589956107E-2</v>
      </c>
      <c r="I40" s="120">
        <v>2565</v>
      </c>
      <c r="J40" s="121">
        <f t="shared" si="6"/>
        <v>0.2127659574468086</v>
      </c>
      <c r="K40" s="120">
        <v>2189</v>
      </c>
      <c r="L40" s="121">
        <f t="shared" si="6"/>
        <v>-0.14658869395711505</v>
      </c>
      <c r="M40" s="120"/>
      <c r="N40" s="121"/>
    </row>
    <row r="41" spans="2:15" x14ac:dyDescent="0.25">
      <c r="B41" s="119" t="s">
        <v>93</v>
      </c>
      <c r="C41" s="120">
        <v>509</v>
      </c>
      <c r="D41" s="121">
        <v>-0.70980615735461794</v>
      </c>
      <c r="E41" s="120">
        <v>807</v>
      </c>
      <c r="F41" s="121">
        <f t="shared" si="6"/>
        <v>0.58546168958742628</v>
      </c>
      <c r="G41" s="120">
        <v>2957</v>
      </c>
      <c r="H41" s="121">
        <f t="shared" si="6"/>
        <v>2.6641883519206941</v>
      </c>
      <c r="I41" s="120">
        <v>2171</v>
      </c>
      <c r="J41" s="121">
        <f t="shared" si="6"/>
        <v>-0.26580994250930001</v>
      </c>
      <c r="K41" s="120">
        <v>682</v>
      </c>
      <c r="L41" s="121">
        <f t="shared" si="6"/>
        <v>-0.6858590511285122</v>
      </c>
      <c r="M41" s="120"/>
      <c r="N41" s="121"/>
    </row>
    <row r="42" spans="2:15" x14ac:dyDescent="0.25">
      <c r="B42" s="119" t="s">
        <v>95</v>
      </c>
      <c r="C42" s="120">
        <v>9</v>
      </c>
      <c r="D42" s="121">
        <v>-0.99235344095157174</v>
      </c>
      <c r="E42" s="120">
        <v>1060</v>
      </c>
      <c r="F42" s="121">
        <f t="shared" si="6"/>
        <v>116.77777777777777</v>
      </c>
      <c r="G42" s="120">
        <v>2919</v>
      </c>
      <c r="H42" s="121">
        <f t="shared" si="6"/>
        <v>1.7537735849056606</v>
      </c>
      <c r="I42" s="120">
        <v>4029</v>
      </c>
      <c r="J42" s="121">
        <f t="shared" si="6"/>
        <v>0.38026721479958892</v>
      </c>
      <c r="K42" s="120">
        <v>2061</v>
      </c>
      <c r="L42" s="121">
        <f t="shared" si="6"/>
        <v>-0.4884586746090841</v>
      </c>
      <c r="M42" s="120"/>
      <c r="N42" s="121"/>
    </row>
    <row r="43" spans="2:15" ht="15.75" x14ac:dyDescent="0.25">
      <c r="B43" s="122" t="s">
        <v>32</v>
      </c>
      <c r="C43" s="123">
        <v>6950</v>
      </c>
      <c r="D43" s="124">
        <v>-0.77558203364654976</v>
      </c>
      <c r="E43" s="123">
        <v>17286</v>
      </c>
      <c r="F43" s="124">
        <f t="shared" si="6"/>
        <v>1.4871942446043165</v>
      </c>
      <c r="G43" s="123">
        <v>21218</v>
      </c>
      <c r="H43" s="124">
        <f t="shared" si="6"/>
        <v>0.2274673145898416</v>
      </c>
      <c r="I43" s="123">
        <v>40235</v>
      </c>
      <c r="J43" s="124">
        <f t="shared" si="6"/>
        <v>0.89626732019983035</v>
      </c>
      <c r="K43" s="123">
        <v>25819</v>
      </c>
      <c r="L43" s="124">
        <f t="shared" si="6"/>
        <v>-0.35829501677643838</v>
      </c>
      <c r="M43" s="123">
        <v>13820</v>
      </c>
      <c r="N43" s="124">
        <v>-5.1112230940897341E-3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76" t="s">
        <v>266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f>$C$7</f>
        <v>2020</v>
      </c>
      <c r="D51" s="304"/>
      <c r="E51" s="305">
        <f>$E$7</f>
        <v>2021</v>
      </c>
      <c r="F51" s="304"/>
      <c r="G51" s="305">
        <f>$G$7</f>
        <v>2022</v>
      </c>
      <c r="H51" s="304"/>
      <c r="I51" s="305">
        <f>$I$7</f>
        <v>2023</v>
      </c>
      <c r="J51" s="304"/>
      <c r="K51" s="305">
        <f>$K$7</f>
        <v>2024</v>
      </c>
      <c r="L51" s="304"/>
      <c r="M51" s="305">
        <f>$M$7</f>
        <v>2025</v>
      </c>
      <c r="N51" s="306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243</v>
      </c>
      <c r="G52" s="118" t="s">
        <v>71</v>
      </c>
      <c r="H52" s="117" t="s">
        <v>243</v>
      </c>
      <c r="I52" s="118" t="s">
        <v>71</v>
      </c>
      <c r="J52" s="117" t="s">
        <v>243</v>
      </c>
      <c r="K52" s="118" t="s">
        <v>71</v>
      </c>
      <c r="L52" s="117" t="s">
        <v>243</v>
      </c>
      <c r="M52" s="118" t="s">
        <v>71</v>
      </c>
      <c r="N52" s="117" t="s">
        <v>265</v>
      </c>
    </row>
    <row r="53" spans="1:15" x14ac:dyDescent="0.25">
      <c r="A53" s="1">
        <v>1</v>
      </c>
      <c r="B53" s="119" t="s">
        <v>73</v>
      </c>
      <c r="C53" s="120">
        <v>563</v>
      </c>
      <c r="D53" s="121">
        <v>-0.57796101949025491</v>
      </c>
      <c r="E53" s="120">
        <v>258</v>
      </c>
      <c r="F53" s="121">
        <f>IFERROR(E53/C53-1,"-")</f>
        <v>-0.54174067495559508</v>
      </c>
      <c r="G53" s="120">
        <v>843</v>
      </c>
      <c r="H53" s="121">
        <f>IFERROR(G53/E53-1,"-")</f>
        <v>2.2674418604651163</v>
      </c>
      <c r="I53" s="120">
        <v>1740</v>
      </c>
      <c r="J53" s="121">
        <f>IFERROR(I53/G53-1,"-")</f>
        <v>1.0640569395017794</v>
      </c>
      <c r="K53" s="120">
        <v>940</v>
      </c>
      <c r="L53" s="121">
        <f>IFERROR(K53/I53-1,"-")</f>
        <v>-0.45977011494252873</v>
      </c>
      <c r="M53" s="120">
        <v>1491</v>
      </c>
      <c r="N53" s="121">
        <f t="shared" ref="N53:N58" si="8">IFERROR(M53/K53-1,"-")</f>
        <v>0.58617021276595738</v>
      </c>
    </row>
    <row r="54" spans="1:15" x14ac:dyDescent="0.25">
      <c r="A54" s="1">
        <v>2</v>
      </c>
      <c r="B54" s="119" t="s">
        <v>75</v>
      </c>
      <c r="C54" s="120">
        <v>504</v>
      </c>
      <c r="D54" s="121">
        <v>-0.52631578947368429</v>
      </c>
      <c r="E54" s="120">
        <v>16</v>
      </c>
      <c r="F54" s="121">
        <f t="shared" ref="F54:L65" si="9">IFERROR(E54/C54-1,"-")</f>
        <v>-0.96825396825396826</v>
      </c>
      <c r="G54" s="120">
        <v>552</v>
      </c>
      <c r="H54" s="121">
        <f t="shared" si="9"/>
        <v>33.5</v>
      </c>
      <c r="I54" s="120">
        <v>1148</v>
      </c>
      <c r="J54" s="121">
        <f t="shared" si="9"/>
        <v>1.0797101449275361</v>
      </c>
      <c r="K54" s="120">
        <v>1412</v>
      </c>
      <c r="L54" s="121">
        <f t="shared" si="9"/>
        <v>0.2299651567944252</v>
      </c>
      <c r="M54" s="120">
        <v>791</v>
      </c>
      <c r="N54" s="121">
        <f t="shared" si="8"/>
        <v>-0.4398016997167139</v>
      </c>
    </row>
    <row r="55" spans="1:15" x14ac:dyDescent="0.25">
      <c r="A55" s="1">
        <v>3</v>
      </c>
      <c r="B55" s="119" t="s">
        <v>77</v>
      </c>
      <c r="C55" s="120">
        <v>522</v>
      </c>
      <c r="D55" s="121">
        <v>-0.60122230710466007</v>
      </c>
      <c r="E55" s="120">
        <v>359</v>
      </c>
      <c r="F55" s="121">
        <f t="shared" si="9"/>
        <v>-0.3122605363984674</v>
      </c>
      <c r="G55" s="120">
        <v>1584</v>
      </c>
      <c r="H55" s="121">
        <f t="shared" si="9"/>
        <v>3.4122562674094707</v>
      </c>
      <c r="I55" s="120">
        <v>1437</v>
      </c>
      <c r="J55" s="121">
        <f t="shared" si="9"/>
        <v>-9.2803030303030276E-2</v>
      </c>
      <c r="K55" s="120">
        <v>1780</v>
      </c>
      <c r="L55" s="121">
        <f t="shared" si="9"/>
        <v>0.23869171885873341</v>
      </c>
      <c r="M55" s="120">
        <v>801</v>
      </c>
      <c r="N55" s="121">
        <f t="shared" si="8"/>
        <v>-0.55000000000000004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188</v>
      </c>
      <c r="F56" s="121" t="str">
        <f t="shared" si="9"/>
        <v>-</v>
      </c>
      <c r="G56" s="120">
        <v>851</v>
      </c>
      <c r="H56" s="121">
        <f t="shared" si="9"/>
        <v>3.5265957446808507</v>
      </c>
      <c r="I56" s="120">
        <v>1028</v>
      </c>
      <c r="J56" s="121">
        <f t="shared" si="9"/>
        <v>0.20799059929494712</v>
      </c>
      <c r="K56" s="120">
        <v>652</v>
      </c>
      <c r="L56" s="121">
        <f t="shared" si="9"/>
        <v>-0.36575875486381326</v>
      </c>
      <c r="M56" s="120">
        <v>461</v>
      </c>
      <c r="N56" s="121">
        <f t="shared" si="8"/>
        <v>-0.29294478527607359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467</v>
      </c>
      <c r="F57" s="121" t="str">
        <f t="shared" si="9"/>
        <v>-</v>
      </c>
      <c r="G57" s="120">
        <v>944</v>
      </c>
      <c r="H57" s="121">
        <f t="shared" si="9"/>
        <v>1.0214132762312635</v>
      </c>
      <c r="I57" s="120">
        <v>841</v>
      </c>
      <c r="J57" s="121">
        <f t="shared" si="9"/>
        <v>-0.10911016949152541</v>
      </c>
      <c r="K57" s="120">
        <v>401</v>
      </c>
      <c r="L57" s="121">
        <f t="shared" si="9"/>
        <v>-0.52318668252080858</v>
      </c>
      <c r="M57" s="120">
        <v>694</v>
      </c>
      <c r="N57" s="121">
        <f t="shared" si="8"/>
        <v>0.73067331670822933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1196</v>
      </c>
      <c r="F58" s="121" t="str">
        <f t="shared" si="9"/>
        <v>-</v>
      </c>
      <c r="G58" s="120">
        <v>862</v>
      </c>
      <c r="H58" s="121">
        <f t="shared" si="9"/>
        <v>-0.27926421404682278</v>
      </c>
      <c r="I58" s="120">
        <v>1029</v>
      </c>
      <c r="J58" s="121">
        <f t="shared" si="9"/>
        <v>0.19373549883990715</v>
      </c>
      <c r="K58" s="120">
        <v>1248</v>
      </c>
      <c r="L58" s="121">
        <f t="shared" si="9"/>
        <v>0.2128279883381925</v>
      </c>
      <c r="M58" s="120">
        <v>753</v>
      </c>
      <c r="N58" s="121">
        <f t="shared" si="8"/>
        <v>-0.39663461538461542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1527</v>
      </c>
      <c r="F59" s="121" t="str">
        <f t="shared" si="9"/>
        <v>-</v>
      </c>
      <c r="G59" s="120">
        <v>739</v>
      </c>
      <c r="H59" s="121">
        <f t="shared" si="9"/>
        <v>-0.51604453176162413</v>
      </c>
      <c r="I59" s="120">
        <v>857</v>
      </c>
      <c r="J59" s="121">
        <f t="shared" si="9"/>
        <v>0.15967523680649531</v>
      </c>
      <c r="K59" s="120">
        <v>786</v>
      </c>
      <c r="L59" s="121">
        <f t="shared" si="9"/>
        <v>-8.2847141190198315E-2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2183</v>
      </c>
      <c r="F60" s="121" t="str">
        <f t="shared" si="9"/>
        <v>-</v>
      </c>
      <c r="G60" s="120">
        <v>1413</v>
      </c>
      <c r="H60" s="121">
        <f t="shared" si="9"/>
        <v>-0.35272560696289512</v>
      </c>
      <c r="I60" s="120">
        <v>1437</v>
      </c>
      <c r="J60" s="121">
        <f t="shared" si="9"/>
        <v>1.6985138004246281E-2</v>
      </c>
      <c r="K60" s="120">
        <v>1083</v>
      </c>
      <c r="L60" s="121">
        <f t="shared" si="9"/>
        <v>-0.24634655532359084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144</v>
      </c>
      <c r="D61" s="121">
        <v>-0.94588500563697853</v>
      </c>
      <c r="E61" s="120">
        <v>1251</v>
      </c>
      <c r="F61" s="121">
        <f t="shared" si="9"/>
        <v>7.6875</v>
      </c>
      <c r="G61" s="120">
        <v>1401</v>
      </c>
      <c r="H61" s="121">
        <f t="shared" si="9"/>
        <v>0.11990407673860903</v>
      </c>
      <c r="I61" s="120">
        <v>925</v>
      </c>
      <c r="J61" s="121">
        <f t="shared" si="9"/>
        <v>-0.33975731620271232</v>
      </c>
      <c r="K61" s="120">
        <v>779</v>
      </c>
      <c r="L61" s="121">
        <f t="shared" si="9"/>
        <v>-0.15783783783783789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106</v>
      </c>
      <c r="D62" s="121">
        <v>-0.9642133693450371</v>
      </c>
      <c r="E62" s="120">
        <v>1256</v>
      </c>
      <c r="F62" s="121">
        <f t="shared" si="9"/>
        <v>10.849056603773585</v>
      </c>
      <c r="G62" s="120">
        <v>1534</v>
      </c>
      <c r="H62" s="121">
        <f t="shared" si="9"/>
        <v>0.22133757961783429</v>
      </c>
      <c r="I62" s="120">
        <v>1410</v>
      </c>
      <c r="J62" s="121">
        <f t="shared" si="9"/>
        <v>-8.0834419817470637E-2</v>
      </c>
      <c r="K62" s="120">
        <v>775</v>
      </c>
      <c r="L62" s="121">
        <f t="shared" si="9"/>
        <v>-0.45035460992907805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99</v>
      </c>
      <c r="D63" s="121">
        <v>-0.89389067524115751</v>
      </c>
      <c r="E63" s="120">
        <v>757</v>
      </c>
      <c r="F63" s="121">
        <f t="shared" si="9"/>
        <v>6.6464646464646462</v>
      </c>
      <c r="G63" s="120">
        <v>1893</v>
      </c>
      <c r="H63" s="121">
        <f t="shared" si="9"/>
        <v>1.500660501981506</v>
      </c>
      <c r="I63" s="120">
        <v>1531</v>
      </c>
      <c r="J63" s="121">
        <f t="shared" si="9"/>
        <v>-0.19123085050184896</v>
      </c>
      <c r="K63" s="120">
        <v>566</v>
      </c>
      <c r="L63" s="121">
        <f t="shared" si="9"/>
        <v>-0.63030698889614634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9</v>
      </c>
      <c r="D64" s="121">
        <v>-0.98562300319488816</v>
      </c>
      <c r="E64" s="120">
        <v>838</v>
      </c>
      <c r="F64" s="121">
        <f t="shared" si="9"/>
        <v>92.111111111111114</v>
      </c>
      <c r="G64" s="120">
        <v>1612</v>
      </c>
      <c r="H64" s="121">
        <f t="shared" si="9"/>
        <v>0.92362768496420045</v>
      </c>
      <c r="I64" s="120">
        <v>1688</v>
      </c>
      <c r="J64" s="121">
        <f t="shared" si="9"/>
        <v>4.7146401985111552E-2</v>
      </c>
      <c r="K64" s="120">
        <v>1073</v>
      </c>
      <c r="L64" s="121">
        <f t="shared" si="9"/>
        <v>-0.36433649289099523</v>
      </c>
      <c r="M64" s="120"/>
      <c r="N64" s="121"/>
    </row>
    <row r="65" spans="1:15" ht="15.75" x14ac:dyDescent="0.25">
      <c r="B65" s="122" t="s">
        <v>32</v>
      </c>
      <c r="C65" s="123">
        <v>1947</v>
      </c>
      <c r="D65" s="124">
        <v>-0.89188138605064415</v>
      </c>
      <c r="E65" s="123">
        <v>10296</v>
      </c>
      <c r="F65" s="124">
        <f t="shared" si="9"/>
        <v>4.2881355932203391</v>
      </c>
      <c r="G65" s="123">
        <v>14228</v>
      </c>
      <c r="H65" s="124">
        <f t="shared" si="9"/>
        <v>0.38189588189588197</v>
      </c>
      <c r="I65" s="123">
        <v>15071</v>
      </c>
      <c r="J65" s="124">
        <f t="shared" si="9"/>
        <v>5.924936744447562E-2</v>
      </c>
      <c r="K65" s="123">
        <v>11495</v>
      </c>
      <c r="L65" s="124">
        <f t="shared" si="9"/>
        <v>-0.23727688939021963</v>
      </c>
      <c r="M65" s="123">
        <v>4991</v>
      </c>
      <c r="N65" s="124">
        <v>-0.22415669205658328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76" t="s">
        <v>267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f>$C$7</f>
        <v>2020</v>
      </c>
      <c r="D73" s="304"/>
      <c r="E73" s="305">
        <f>$E$7</f>
        <v>2021</v>
      </c>
      <c r="F73" s="304"/>
      <c r="G73" s="305">
        <f>$G$7</f>
        <v>2022</v>
      </c>
      <c r="H73" s="304"/>
      <c r="I73" s="305">
        <f>$I$7</f>
        <v>2023</v>
      </c>
      <c r="J73" s="304"/>
      <c r="K73" s="305">
        <f>$K$7</f>
        <v>2024</v>
      </c>
      <c r="L73" s="304"/>
      <c r="M73" s="305">
        <f>$M$7</f>
        <v>2025</v>
      </c>
      <c r="N73" s="306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243</v>
      </c>
      <c r="G74" s="118" t="s">
        <v>71</v>
      </c>
      <c r="H74" s="117" t="s">
        <v>243</v>
      </c>
      <c r="I74" s="118" t="s">
        <v>71</v>
      </c>
      <c r="J74" s="117" t="s">
        <v>243</v>
      </c>
      <c r="K74" s="118" t="s">
        <v>71</v>
      </c>
      <c r="L74" s="117" t="s">
        <v>243</v>
      </c>
      <c r="M74" s="118" t="s">
        <v>71</v>
      </c>
      <c r="N74" s="117" t="s">
        <v>265</v>
      </c>
    </row>
    <row r="75" spans="1:15" x14ac:dyDescent="0.25">
      <c r="A75" s="1">
        <v>1</v>
      </c>
      <c r="B75" s="119" t="s">
        <v>73</v>
      </c>
      <c r="C75" s="120">
        <v>651</v>
      </c>
      <c r="D75" s="121">
        <v>-0.25684931506849318</v>
      </c>
      <c r="E75" s="120">
        <v>262</v>
      </c>
      <c r="F75" s="121">
        <f>IFERROR(E75/C75-1,"-")</f>
        <v>-0.59754224270353307</v>
      </c>
      <c r="G75" s="120">
        <v>99</v>
      </c>
      <c r="H75" s="121">
        <f>IFERROR(G75/E75-1,"-")</f>
        <v>-0.62213740458015265</v>
      </c>
      <c r="I75" s="120">
        <v>4982</v>
      </c>
      <c r="J75" s="121">
        <f>IFERROR(I75/G75-1,"-")</f>
        <v>49.323232323232325</v>
      </c>
      <c r="K75" s="120">
        <v>500</v>
      </c>
      <c r="L75" s="121">
        <f>IFERROR(K75/I75-1,"-")</f>
        <v>-0.89963869931754314</v>
      </c>
      <c r="M75" s="120">
        <v>1308</v>
      </c>
      <c r="N75" s="121">
        <f t="shared" ref="N75:N80" si="10">IFERROR(M75/K75-1,"-")</f>
        <v>1.6160000000000001</v>
      </c>
    </row>
    <row r="76" spans="1:15" x14ac:dyDescent="0.25">
      <c r="A76" s="1">
        <v>2</v>
      </c>
      <c r="B76" s="119" t="s">
        <v>75</v>
      </c>
      <c r="C76" s="120">
        <v>400</v>
      </c>
      <c r="D76" s="121">
        <v>-0.5299647473560517</v>
      </c>
      <c r="E76" s="120">
        <v>495</v>
      </c>
      <c r="F76" s="121">
        <f t="shared" ref="F76:L87" si="11">IFERROR(E76/C76-1,"-")</f>
        <v>0.23750000000000004</v>
      </c>
      <c r="G76" s="120">
        <v>58</v>
      </c>
      <c r="H76" s="121">
        <f t="shared" si="11"/>
        <v>-0.88282828282828285</v>
      </c>
      <c r="I76" s="120">
        <v>2158</v>
      </c>
      <c r="J76" s="121">
        <f t="shared" si="11"/>
        <v>36.206896551724135</v>
      </c>
      <c r="K76" s="120">
        <v>677</v>
      </c>
      <c r="L76" s="121">
        <f t="shared" si="11"/>
        <v>-0.68628359592215016</v>
      </c>
      <c r="M76" s="120">
        <v>770</v>
      </c>
      <c r="N76" s="121">
        <f t="shared" si="10"/>
        <v>0.13737075332348603</v>
      </c>
    </row>
    <row r="77" spans="1:15" x14ac:dyDescent="0.25">
      <c r="A77" s="1">
        <v>3</v>
      </c>
      <c r="B77" s="119" t="s">
        <v>77</v>
      </c>
      <c r="C77" s="120">
        <v>265</v>
      </c>
      <c r="D77" s="121">
        <v>-0.68187274909963991</v>
      </c>
      <c r="E77" s="120">
        <v>372</v>
      </c>
      <c r="F77" s="121">
        <f t="shared" si="11"/>
        <v>0.40377358490566029</v>
      </c>
      <c r="G77" s="120">
        <v>200</v>
      </c>
      <c r="H77" s="121">
        <f t="shared" si="11"/>
        <v>-0.4623655913978495</v>
      </c>
      <c r="I77" s="120">
        <v>1635</v>
      </c>
      <c r="J77" s="121">
        <f t="shared" si="11"/>
        <v>7.1750000000000007</v>
      </c>
      <c r="K77" s="120">
        <v>3047</v>
      </c>
      <c r="L77" s="121">
        <f t="shared" si="11"/>
        <v>0.8636085626911314</v>
      </c>
      <c r="M77" s="120">
        <v>774</v>
      </c>
      <c r="N77" s="121">
        <f t="shared" si="10"/>
        <v>-0.74597965211683626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524</v>
      </c>
      <c r="F78" s="121" t="str">
        <f t="shared" si="11"/>
        <v>-</v>
      </c>
      <c r="G78" s="120">
        <v>52</v>
      </c>
      <c r="H78" s="121">
        <f t="shared" si="11"/>
        <v>-0.9007633587786259</v>
      </c>
      <c r="I78" s="120">
        <v>2371</v>
      </c>
      <c r="J78" s="121">
        <f t="shared" si="11"/>
        <v>44.596153846153847</v>
      </c>
      <c r="K78" s="120">
        <v>1480</v>
      </c>
      <c r="L78" s="121">
        <f t="shared" si="11"/>
        <v>-0.37579080556727118</v>
      </c>
      <c r="M78" s="120">
        <v>827</v>
      </c>
      <c r="N78" s="121">
        <f t="shared" si="10"/>
        <v>-0.44121621621621621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326</v>
      </c>
      <c r="F79" s="121" t="str">
        <f t="shared" si="11"/>
        <v>-</v>
      </c>
      <c r="G79" s="120">
        <v>463</v>
      </c>
      <c r="H79" s="121">
        <f t="shared" si="11"/>
        <v>0.42024539877300615</v>
      </c>
      <c r="I79" s="120">
        <v>2771</v>
      </c>
      <c r="J79" s="121">
        <f t="shared" si="11"/>
        <v>4.9848812095032393</v>
      </c>
      <c r="K79" s="120">
        <v>1111</v>
      </c>
      <c r="L79" s="121">
        <f t="shared" si="11"/>
        <v>-0.59906171057380009</v>
      </c>
      <c r="M79" s="120">
        <v>586</v>
      </c>
      <c r="N79" s="121">
        <f t="shared" si="10"/>
        <v>-0.47254725472547254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807</v>
      </c>
      <c r="F80" s="121" t="str">
        <f t="shared" si="11"/>
        <v>-</v>
      </c>
      <c r="G80" s="120">
        <v>507</v>
      </c>
      <c r="H80" s="121">
        <f t="shared" si="11"/>
        <v>-0.37174721189591076</v>
      </c>
      <c r="I80" s="120">
        <v>1609</v>
      </c>
      <c r="J80" s="121">
        <f t="shared" si="11"/>
        <v>2.1735700197238659</v>
      </c>
      <c r="K80" s="120">
        <v>643</v>
      </c>
      <c r="L80" s="121">
        <f t="shared" si="11"/>
        <v>-0.60037290242386576</v>
      </c>
      <c r="M80" s="120">
        <v>4564</v>
      </c>
      <c r="N80" s="121">
        <f t="shared" si="10"/>
        <v>6.0979782270606533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1088</v>
      </c>
      <c r="F81" s="121" t="str">
        <f t="shared" si="11"/>
        <v>-</v>
      </c>
      <c r="G81" s="120">
        <v>464</v>
      </c>
      <c r="H81" s="121">
        <f t="shared" si="11"/>
        <v>-0.57352941176470584</v>
      </c>
      <c r="I81" s="120">
        <v>1787</v>
      </c>
      <c r="J81" s="121">
        <f t="shared" si="11"/>
        <v>2.8512931034482758</v>
      </c>
      <c r="K81" s="120">
        <v>1324</v>
      </c>
      <c r="L81" s="121">
        <f t="shared" si="11"/>
        <v>-0.25909345271404594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2492</v>
      </c>
      <c r="D82" s="121">
        <v>0.25795053003533575</v>
      </c>
      <c r="E82" s="120">
        <v>1192</v>
      </c>
      <c r="F82" s="121">
        <f t="shared" si="11"/>
        <v>-0.521669341894061</v>
      </c>
      <c r="G82" s="120">
        <v>1771</v>
      </c>
      <c r="H82" s="121">
        <f t="shared" si="11"/>
        <v>0.48573825503355694</v>
      </c>
      <c r="I82" s="120">
        <v>1450</v>
      </c>
      <c r="J82" s="121">
        <f t="shared" si="11"/>
        <v>-0.181253529079616</v>
      </c>
      <c r="K82" s="120">
        <v>1033</v>
      </c>
      <c r="L82" s="121">
        <f t="shared" si="11"/>
        <v>-0.28758620689655168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341</v>
      </c>
      <c r="D83" s="121">
        <v>-0.77971576227390182</v>
      </c>
      <c r="E83" s="120">
        <v>857</v>
      </c>
      <c r="F83" s="121">
        <f t="shared" si="11"/>
        <v>1.5131964809384164</v>
      </c>
      <c r="G83" s="120">
        <v>424</v>
      </c>
      <c r="H83" s="121">
        <f t="shared" si="11"/>
        <v>-0.50525087514585765</v>
      </c>
      <c r="I83" s="120">
        <v>2265</v>
      </c>
      <c r="J83" s="121">
        <f t="shared" si="11"/>
        <v>4.341981132075472</v>
      </c>
      <c r="K83" s="120">
        <v>1991</v>
      </c>
      <c r="L83" s="121">
        <f t="shared" si="11"/>
        <v>-0.12097130242825604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422</v>
      </c>
      <c r="D84" s="121">
        <v>-0.38032305433186486</v>
      </c>
      <c r="E84" s="120">
        <v>795</v>
      </c>
      <c r="F84" s="121">
        <f t="shared" si="11"/>
        <v>0.88388625592417069</v>
      </c>
      <c r="G84" s="120">
        <v>581</v>
      </c>
      <c r="H84" s="121">
        <f t="shared" si="11"/>
        <v>-0.26918238993710697</v>
      </c>
      <c r="I84" s="120">
        <v>1155</v>
      </c>
      <c r="J84" s="121">
        <f t="shared" si="11"/>
        <v>0.98795180722891573</v>
      </c>
      <c r="K84" s="120">
        <v>1414</v>
      </c>
      <c r="L84" s="121">
        <f t="shared" si="11"/>
        <v>0.22424242424242413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410</v>
      </c>
      <c r="D85" s="121">
        <v>-0.50060901339829478</v>
      </c>
      <c r="E85" s="120">
        <v>50</v>
      </c>
      <c r="F85" s="121">
        <f t="shared" si="11"/>
        <v>-0.87804878048780488</v>
      </c>
      <c r="G85" s="120">
        <v>1064</v>
      </c>
      <c r="H85" s="121">
        <f t="shared" si="11"/>
        <v>20.28</v>
      </c>
      <c r="I85" s="120">
        <v>640</v>
      </c>
      <c r="J85" s="121">
        <f t="shared" si="11"/>
        <v>-0.39849624060150379</v>
      </c>
      <c r="K85" s="120">
        <v>116</v>
      </c>
      <c r="L85" s="121">
        <f t="shared" si="11"/>
        <v>-0.81874999999999998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222</v>
      </c>
      <c r="F86" s="121" t="str">
        <f t="shared" si="11"/>
        <v>-</v>
      </c>
      <c r="G86" s="120">
        <v>1307</v>
      </c>
      <c r="H86" s="121">
        <f t="shared" si="11"/>
        <v>4.8873873873873874</v>
      </c>
      <c r="I86" s="120">
        <v>2341</v>
      </c>
      <c r="J86" s="121">
        <f t="shared" si="11"/>
        <v>0.79112471308339716</v>
      </c>
      <c r="K86" s="120">
        <v>988</v>
      </c>
      <c r="L86" s="121">
        <f t="shared" si="11"/>
        <v>-0.57795813754805636</v>
      </c>
      <c r="M86" s="120"/>
      <c r="N86" s="121"/>
    </row>
    <row r="87" spans="1:15" ht="15.75" x14ac:dyDescent="0.25">
      <c r="B87" s="122" t="s">
        <v>32</v>
      </c>
      <c r="C87" s="123">
        <v>5003</v>
      </c>
      <c r="D87" s="124">
        <v>-0.61399583365481059</v>
      </c>
      <c r="E87" s="123">
        <v>6990</v>
      </c>
      <c r="F87" s="124">
        <f t="shared" si="11"/>
        <v>0.39716170297821307</v>
      </c>
      <c r="G87" s="123">
        <v>6990</v>
      </c>
      <c r="H87" s="124">
        <f t="shared" si="11"/>
        <v>0</v>
      </c>
      <c r="I87" s="123">
        <v>25164</v>
      </c>
      <c r="J87" s="124">
        <f t="shared" si="11"/>
        <v>2.6</v>
      </c>
      <c r="K87" s="123">
        <v>14324</v>
      </c>
      <c r="L87" s="124">
        <f t="shared" si="11"/>
        <v>-0.43077412176124619</v>
      </c>
      <c r="M87" s="123">
        <v>8829</v>
      </c>
      <c r="N87" s="124">
        <v>0.18382944489139175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76" t="s">
        <v>268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f>$C$7</f>
        <v>2020</v>
      </c>
      <c r="D95" s="304"/>
      <c r="E95" s="305">
        <f>$E$7</f>
        <v>2021</v>
      </c>
      <c r="F95" s="304"/>
      <c r="G95" s="305">
        <f>$G$7</f>
        <v>2022</v>
      </c>
      <c r="H95" s="304"/>
      <c r="I95" s="305">
        <f>$I$7</f>
        <v>2023</v>
      </c>
      <c r="J95" s="304"/>
      <c r="K95" s="305">
        <f>$K$7</f>
        <v>2024</v>
      </c>
      <c r="L95" s="304"/>
      <c r="M95" s="305">
        <f>$M$7</f>
        <v>2025</v>
      </c>
      <c r="N95" s="306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243</v>
      </c>
      <c r="G96" s="118" t="s">
        <v>71</v>
      </c>
      <c r="H96" s="117" t="s">
        <v>243</v>
      </c>
      <c r="I96" s="118" t="s">
        <v>71</v>
      </c>
      <c r="J96" s="117" t="s">
        <v>243</v>
      </c>
      <c r="K96" s="118" t="s">
        <v>71</v>
      </c>
      <c r="L96" s="117" t="s">
        <v>243</v>
      </c>
      <c r="M96" s="118" t="s">
        <v>71</v>
      </c>
      <c r="N96" s="117" t="s">
        <v>265</v>
      </c>
    </row>
    <row r="97" spans="2:14" x14ac:dyDescent="0.25">
      <c r="B97" s="119" t="s">
        <v>73</v>
      </c>
      <c r="C97" s="120">
        <v>19810</v>
      </c>
      <c r="D97" s="121">
        <v>-0.11447856600062578</v>
      </c>
      <c r="E97" s="120">
        <v>2440</v>
      </c>
      <c r="F97" s="121">
        <f t="shared" ref="F97:L109" si="12">IFERROR(E97/C97-1,"-")</f>
        <v>-0.87682988389702166</v>
      </c>
      <c r="G97" s="120">
        <v>12980</v>
      </c>
      <c r="H97" s="121">
        <f t="shared" si="12"/>
        <v>4.3196721311475406</v>
      </c>
      <c r="I97" s="120">
        <v>11260</v>
      </c>
      <c r="J97" s="121">
        <f t="shared" si="12"/>
        <v>-0.13251155624036981</v>
      </c>
      <c r="K97" s="120">
        <v>19857</v>
      </c>
      <c r="L97" s="121">
        <f t="shared" si="12"/>
        <v>0.76349911190053277</v>
      </c>
      <c r="M97" s="120">
        <v>18221</v>
      </c>
      <c r="N97" s="121">
        <f t="shared" ref="N97:N102" si="13">IFERROR(M97/K97-1,"-")</f>
        <v>-8.2389081935841268E-2</v>
      </c>
    </row>
    <row r="98" spans="2:14" x14ac:dyDescent="0.25">
      <c r="B98" s="119" t="s">
        <v>75</v>
      </c>
      <c r="C98" s="120">
        <v>19473</v>
      </c>
      <c r="D98" s="121">
        <v>8.369970504758184E-2</v>
      </c>
      <c r="E98" s="120">
        <v>1495</v>
      </c>
      <c r="F98" s="121">
        <f t="shared" si="12"/>
        <v>-0.9232270323011349</v>
      </c>
      <c r="G98" s="120">
        <v>12607</v>
      </c>
      <c r="H98" s="121">
        <f t="shared" si="12"/>
        <v>7.4327759197324408</v>
      </c>
      <c r="I98" s="120">
        <v>12875</v>
      </c>
      <c r="J98" s="121">
        <f t="shared" si="12"/>
        <v>2.1258031252478826E-2</v>
      </c>
      <c r="K98" s="120">
        <v>16570</v>
      </c>
      <c r="L98" s="121">
        <f t="shared" si="12"/>
        <v>0.28699029126213582</v>
      </c>
      <c r="M98" s="120">
        <v>16395</v>
      </c>
      <c r="N98" s="121">
        <f t="shared" si="13"/>
        <v>-1.0561255280627679E-2</v>
      </c>
    </row>
    <row r="99" spans="2:14" x14ac:dyDescent="0.25">
      <c r="B99" s="119" t="s">
        <v>77</v>
      </c>
      <c r="C99" s="120">
        <v>11550</v>
      </c>
      <c r="D99" s="121">
        <v>-0.47421131697546315</v>
      </c>
      <c r="E99" s="120">
        <v>3150</v>
      </c>
      <c r="F99" s="121">
        <f t="shared" si="12"/>
        <v>-0.72727272727272729</v>
      </c>
      <c r="G99" s="120">
        <v>15236</v>
      </c>
      <c r="H99" s="121">
        <f t="shared" si="12"/>
        <v>3.8368253968253967</v>
      </c>
      <c r="I99" s="120">
        <v>15197</v>
      </c>
      <c r="J99" s="121">
        <f t="shared" si="12"/>
        <v>-2.5597269624573205E-3</v>
      </c>
      <c r="K99" s="120">
        <v>15970</v>
      </c>
      <c r="L99" s="121">
        <f t="shared" si="12"/>
        <v>5.086530236230824E-2</v>
      </c>
      <c r="M99" s="120">
        <v>16202</v>
      </c>
      <c r="N99" s="121">
        <f t="shared" si="13"/>
        <v>1.4527238572323187E-2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2889</v>
      </c>
      <c r="F100" s="121" t="str">
        <f t="shared" si="12"/>
        <v>-</v>
      </c>
      <c r="G100" s="120">
        <v>11210</v>
      </c>
      <c r="H100" s="121">
        <f t="shared" si="12"/>
        <v>2.8802353755624783</v>
      </c>
      <c r="I100" s="120">
        <v>9718</v>
      </c>
      <c r="J100" s="121">
        <f t="shared" si="12"/>
        <v>-0.13309545049063332</v>
      </c>
      <c r="K100" s="120">
        <v>12454</v>
      </c>
      <c r="L100" s="121">
        <f t="shared" si="12"/>
        <v>0.28153941140152305</v>
      </c>
      <c r="M100" s="120">
        <v>12623</v>
      </c>
      <c r="N100" s="121">
        <f t="shared" si="13"/>
        <v>1.3569937369519725E-2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2528</v>
      </c>
      <c r="F101" s="121" t="str">
        <f t="shared" si="12"/>
        <v>-</v>
      </c>
      <c r="G101" s="120">
        <v>9691</v>
      </c>
      <c r="H101" s="121">
        <f t="shared" si="12"/>
        <v>2.8334651898734178</v>
      </c>
      <c r="I101" s="120">
        <v>7128</v>
      </c>
      <c r="J101" s="121">
        <f t="shared" si="12"/>
        <v>-0.26447219069239503</v>
      </c>
      <c r="K101" s="120">
        <v>6305</v>
      </c>
      <c r="L101" s="121">
        <f t="shared" si="12"/>
        <v>-0.11546015712682378</v>
      </c>
      <c r="M101" s="120">
        <v>8769</v>
      </c>
      <c r="N101" s="121">
        <f t="shared" si="13"/>
        <v>0.39080095162569384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3769</v>
      </c>
      <c r="F102" s="121" t="str">
        <f t="shared" si="12"/>
        <v>-</v>
      </c>
      <c r="G102" s="120">
        <v>10445</v>
      </c>
      <c r="H102" s="121">
        <f t="shared" si="12"/>
        <v>1.7712921199257097</v>
      </c>
      <c r="I102" s="120">
        <v>8496</v>
      </c>
      <c r="J102" s="121">
        <f t="shared" si="12"/>
        <v>-0.18659645763523214</v>
      </c>
      <c r="K102" s="120">
        <v>10392</v>
      </c>
      <c r="L102" s="121">
        <f t="shared" si="12"/>
        <v>0.2231638418079096</v>
      </c>
      <c r="M102" s="120">
        <v>12166</v>
      </c>
      <c r="N102" s="121">
        <f t="shared" si="13"/>
        <v>0.17070823710546579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6074</v>
      </c>
      <c r="F103" s="121" t="str">
        <f t="shared" si="12"/>
        <v>-</v>
      </c>
      <c r="G103" s="120">
        <v>10268</v>
      </c>
      <c r="H103" s="121">
        <f t="shared" si="12"/>
        <v>0.69048403029305239</v>
      </c>
      <c r="I103" s="120">
        <v>7870</v>
      </c>
      <c r="J103" s="121">
        <f t="shared" si="12"/>
        <v>-0.2335410985586287</v>
      </c>
      <c r="K103" s="120">
        <v>10403</v>
      </c>
      <c r="L103" s="121">
        <f t="shared" si="12"/>
        <v>0.32185514612452359</v>
      </c>
      <c r="M103" s="120"/>
      <c r="N103" s="121"/>
    </row>
    <row r="104" spans="2:14" x14ac:dyDescent="0.25">
      <c r="B104" s="119" t="s">
        <v>87</v>
      </c>
      <c r="C104" s="120">
        <v>1140</v>
      </c>
      <c r="D104" s="121">
        <v>-0.91272393201653657</v>
      </c>
      <c r="E104" s="120">
        <v>7232</v>
      </c>
      <c r="F104" s="121">
        <f t="shared" si="12"/>
        <v>5.3438596491228072</v>
      </c>
      <c r="G104" s="120">
        <v>11661</v>
      </c>
      <c r="H104" s="121">
        <f t="shared" si="12"/>
        <v>0.61241703539823011</v>
      </c>
      <c r="I104" s="120">
        <v>9642</v>
      </c>
      <c r="J104" s="121">
        <f t="shared" si="12"/>
        <v>-0.17314124003087217</v>
      </c>
      <c r="K104" s="120">
        <v>14537</v>
      </c>
      <c r="L104" s="121">
        <f t="shared" si="12"/>
        <v>0.50767475627463177</v>
      </c>
      <c r="M104" s="120"/>
      <c r="N104" s="121"/>
    </row>
    <row r="105" spans="2:14" x14ac:dyDescent="0.25">
      <c r="B105" s="119" t="s">
        <v>89</v>
      </c>
      <c r="C105" s="120">
        <v>544</v>
      </c>
      <c r="D105" s="121">
        <v>-0.96650452558340005</v>
      </c>
      <c r="E105" s="120">
        <v>10006</v>
      </c>
      <c r="F105" s="121">
        <f t="shared" si="12"/>
        <v>17.393382352941178</v>
      </c>
      <c r="G105" s="120">
        <v>11793</v>
      </c>
      <c r="H105" s="121">
        <f t="shared" si="12"/>
        <v>0.17859284429342392</v>
      </c>
      <c r="I105" s="120">
        <v>10546</v>
      </c>
      <c r="J105" s="121">
        <f t="shared" si="12"/>
        <v>-0.10574069363181549</v>
      </c>
      <c r="K105" s="120">
        <v>14922</v>
      </c>
      <c r="L105" s="121">
        <f t="shared" si="12"/>
        <v>0.41494405461786465</v>
      </c>
      <c r="M105" s="120"/>
      <c r="N105" s="121"/>
    </row>
    <row r="106" spans="2:14" x14ac:dyDescent="0.25">
      <c r="B106" s="119" t="s">
        <v>91</v>
      </c>
      <c r="C106" s="120">
        <v>579</v>
      </c>
      <c r="D106" s="121">
        <v>-0.9612916165262736</v>
      </c>
      <c r="E106" s="120">
        <v>12470</v>
      </c>
      <c r="F106" s="121">
        <f t="shared" si="12"/>
        <v>20.537132987910191</v>
      </c>
      <c r="G106" s="120">
        <v>12523</v>
      </c>
      <c r="H106" s="121">
        <f t="shared" si="12"/>
        <v>4.2502004811548755E-3</v>
      </c>
      <c r="I106" s="120">
        <v>15246</v>
      </c>
      <c r="J106" s="121">
        <f t="shared" si="12"/>
        <v>0.21743991056456125</v>
      </c>
      <c r="K106" s="120">
        <v>15697</v>
      </c>
      <c r="L106" s="121">
        <f t="shared" si="12"/>
        <v>2.9581529581529598E-2</v>
      </c>
      <c r="M106" s="120"/>
      <c r="N106" s="121"/>
    </row>
    <row r="107" spans="2:14" x14ac:dyDescent="0.25">
      <c r="B107" s="119" t="s">
        <v>93</v>
      </c>
      <c r="C107" s="120">
        <v>1877</v>
      </c>
      <c r="D107" s="121">
        <v>-0.91069134510158445</v>
      </c>
      <c r="E107" s="120">
        <v>15652</v>
      </c>
      <c r="F107" s="121">
        <f t="shared" si="12"/>
        <v>7.3388385721896636</v>
      </c>
      <c r="G107" s="120">
        <v>13556</v>
      </c>
      <c r="H107" s="121">
        <f t="shared" si="12"/>
        <v>-0.13391259902887809</v>
      </c>
      <c r="I107" s="120">
        <v>17924</v>
      </c>
      <c r="J107" s="121">
        <f t="shared" si="12"/>
        <v>0.32221894364119219</v>
      </c>
      <c r="K107" s="120">
        <v>15263</v>
      </c>
      <c r="L107" s="121">
        <f t="shared" si="12"/>
        <v>-0.14846016514170945</v>
      </c>
      <c r="M107" s="120"/>
      <c r="N107" s="121"/>
    </row>
    <row r="108" spans="2:14" x14ac:dyDescent="0.25">
      <c r="B108" s="119" t="s">
        <v>95</v>
      </c>
      <c r="C108" s="120">
        <v>2995</v>
      </c>
      <c r="D108" s="121">
        <v>-0.85609263886219489</v>
      </c>
      <c r="E108" s="120">
        <v>13771</v>
      </c>
      <c r="F108" s="121">
        <f t="shared" si="12"/>
        <v>3.5979966611018366</v>
      </c>
      <c r="G108" s="120">
        <v>15151</v>
      </c>
      <c r="H108" s="121">
        <f t="shared" si="12"/>
        <v>0.10021058746641498</v>
      </c>
      <c r="I108" s="120">
        <v>15898</v>
      </c>
      <c r="J108" s="121">
        <f t="shared" si="12"/>
        <v>4.9303676324994994E-2</v>
      </c>
      <c r="K108" s="120">
        <v>16453</v>
      </c>
      <c r="L108" s="121">
        <f t="shared" si="12"/>
        <v>3.4910051578814993E-2</v>
      </c>
      <c r="M108" s="120"/>
      <c r="N108" s="121"/>
    </row>
    <row r="109" spans="2:14" ht="15.75" x14ac:dyDescent="0.25">
      <c r="B109" s="122" t="s">
        <v>32</v>
      </c>
      <c r="C109" s="123">
        <v>58325</v>
      </c>
      <c r="D109" s="124">
        <v>-0.71383783571617809</v>
      </c>
      <c r="E109" s="123">
        <v>81476</v>
      </c>
      <c r="F109" s="124">
        <f t="shared" si="12"/>
        <v>0.39693099014144884</v>
      </c>
      <c r="G109" s="123">
        <v>147121</v>
      </c>
      <c r="H109" s="124">
        <f t="shared" si="12"/>
        <v>0.80569738327851148</v>
      </c>
      <c r="I109" s="123">
        <v>141800</v>
      </c>
      <c r="J109" s="124">
        <f t="shared" si="12"/>
        <v>-3.6167508377457969E-2</v>
      </c>
      <c r="K109" s="123">
        <v>168823</v>
      </c>
      <c r="L109" s="124">
        <f t="shared" si="12"/>
        <v>0.19057122708039498</v>
      </c>
      <c r="M109" s="123">
        <v>84376</v>
      </c>
      <c r="N109" s="124">
        <v>3.4678962083680709E-2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76" t="s">
        <v>269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f>$C$7</f>
        <v>2020</v>
      </c>
      <c r="D117" s="304"/>
      <c r="E117" s="305">
        <f>$E$7</f>
        <v>2021</v>
      </c>
      <c r="F117" s="304"/>
      <c r="G117" s="305">
        <f>$G$7</f>
        <v>2022</v>
      </c>
      <c r="H117" s="304"/>
      <c r="I117" s="305">
        <f>$I$7</f>
        <v>2023</v>
      </c>
      <c r="J117" s="304"/>
      <c r="K117" s="305">
        <f>$K$7</f>
        <v>2024</v>
      </c>
      <c r="L117" s="304"/>
      <c r="M117" s="305">
        <f>$M$7</f>
        <v>2025</v>
      </c>
      <c r="N117" s="306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243</v>
      </c>
      <c r="G118" s="118" t="s">
        <v>71</v>
      </c>
      <c r="H118" s="117" t="s">
        <v>243</v>
      </c>
      <c r="I118" s="118" t="s">
        <v>71</v>
      </c>
      <c r="J118" s="117" t="s">
        <v>243</v>
      </c>
      <c r="K118" s="118" t="s">
        <v>71</v>
      </c>
      <c r="L118" s="117" t="s">
        <v>243</v>
      </c>
      <c r="M118" s="118" t="s">
        <v>71</v>
      </c>
      <c r="N118" s="117" t="s">
        <v>265</v>
      </c>
    </row>
    <row r="119" spans="1:15" x14ac:dyDescent="0.25">
      <c r="B119" s="119" t="s">
        <v>73</v>
      </c>
      <c r="C119" s="120">
        <v>5266</v>
      </c>
      <c r="D119" s="121">
        <v>-0.1048784633690294</v>
      </c>
      <c r="E119" s="120">
        <v>108</v>
      </c>
      <c r="F119" s="121">
        <f t="shared" ref="F119:L131" si="14">IFERROR(E119/C119-1,"-")</f>
        <v>-0.97949107481959741</v>
      </c>
      <c r="G119" s="120">
        <v>4195</v>
      </c>
      <c r="H119" s="121">
        <f t="shared" si="14"/>
        <v>37.842592592592595</v>
      </c>
      <c r="I119" s="120">
        <v>4671</v>
      </c>
      <c r="J119" s="121">
        <f t="shared" si="14"/>
        <v>0.11346841477949932</v>
      </c>
      <c r="K119" s="120">
        <v>5648</v>
      </c>
      <c r="L119" s="121">
        <f t="shared" si="14"/>
        <v>0.20916292014557913</v>
      </c>
      <c r="M119" s="120">
        <v>6773</v>
      </c>
      <c r="N119" s="121">
        <f t="shared" ref="N119:N124" si="15">IFERROR(M119/K119-1,"-")</f>
        <v>0.19918555240793201</v>
      </c>
    </row>
    <row r="120" spans="1:15" x14ac:dyDescent="0.25">
      <c r="B120" s="119" t="s">
        <v>75</v>
      </c>
      <c r="C120" s="120">
        <v>6304</v>
      </c>
      <c r="D120" s="121">
        <v>0.12471008028545949</v>
      </c>
      <c r="E120" s="120">
        <v>93</v>
      </c>
      <c r="F120" s="121">
        <f t="shared" si="14"/>
        <v>-0.98524746192893398</v>
      </c>
      <c r="G120" s="120">
        <v>5743</v>
      </c>
      <c r="H120" s="121">
        <f t="shared" si="14"/>
        <v>60.752688172043008</v>
      </c>
      <c r="I120" s="120">
        <v>5059</v>
      </c>
      <c r="J120" s="121">
        <f t="shared" si="14"/>
        <v>-0.11910151488768939</v>
      </c>
      <c r="K120" s="120">
        <v>5918</v>
      </c>
      <c r="L120" s="121">
        <f t="shared" si="14"/>
        <v>0.16979640245107719</v>
      </c>
      <c r="M120" s="120">
        <v>5656</v>
      </c>
      <c r="N120" s="121">
        <f t="shared" si="15"/>
        <v>-4.427171341669478E-2</v>
      </c>
    </row>
    <row r="121" spans="1:15" x14ac:dyDescent="0.25">
      <c r="B121" s="119" t="s">
        <v>77</v>
      </c>
      <c r="C121" s="120">
        <v>7338</v>
      </c>
      <c r="D121" s="121">
        <v>9.5714499029416089E-2</v>
      </c>
      <c r="E121" s="120">
        <v>88</v>
      </c>
      <c r="F121" s="121">
        <f t="shared" si="14"/>
        <v>-0.98800763150722271</v>
      </c>
      <c r="G121" s="120">
        <v>6750</v>
      </c>
      <c r="H121" s="121">
        <f t="shared" si="14"/>
        <v>75.704545454545453</v>
      </c>
      <c r="I121" s="120">
        <v>5407</v>
      </c>
      <c r="J121" s="121">
        <f t="shared" si="14"/>
        <v>-0.19896296296296301</v>
      </c>
      <c r="K121" s="120">
        <v>5789</v>
      </c>
      <c r="L121" s="121">
        <f t="shared" si="14"/>
        <v>7.0649158498242937E-2</v>
      </c>
      <c r="M121" s="120">
        <v>6562</v>
      </c>
      <c r="N121" s="121">
        <f t="shared" si="15"/>
        <v>0.13352910692693043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101</v>
      </c>
      <c r="F122" s="121" t="str">
        <f t="shared" si="14"/>
        <v>-</v>
      </c>
      <c r="G122" s="120">
        <v>5198</v>
      </c>
      <c r="H122" s="121">
        <f t="shared" si="14"/>
        <v>50.465346534653463</v>
      </c>
      <c r="I122" s="120">
        <v>3130</v>
      </c>
      <c r="J122" s="121">
        <f t="shared" si="14"/>
        <v>-0.39784532512504811</v>
      </c>
      <c r="K122" s="120">
        <v>4286</v>
      </c>
      <c r="L122" s="121">
        <f t="shared" si="14"/>
        <v>0.36932907348242816</v>
      </c>
      <c r="M122" s="120">
        <v>4952</v>
      </c>
      <c r="N122" s="121">
        <f t="shared" si="15"/>
        <v>0.15538964069062056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103</v>
      </c>
      <c r="F123" s="121" t="str">
        <f t="shared" si="14"/>
        <v>-</v>
      </c>
      <c r="G123" s="120">
        <v>5387</v>
      </c>
      <c r="H123" s="121">
        <f t="shared" si="14"/>
        <v>51.300970873786405</v>
      </c>
      <c r="I123" s="120">
        <v>4056</v>
      </c>
      <c r="J123" s="121">
        <f t="shared" si="14"/>
        <v>-0.2470762947837386</v>
      </c>
      <c r="K123" s="120">
        <v>4481</v>
      </c>
      <c r="L123" s="121">
        <f t="shared" si="14"/>
        <v>0.10478303747534512</v>
      </c>
      <c r="M123" s="120">
        <v>4822</v>
      </c>
      <c r="N123" s="121">
        <f t="shared" si="15"/>
        <v>7.6099085025663982E-2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173</v>
      </c>
      <c r="F124" s="121" t="str">
        <f t="shared" si="14"/>
        <v>-</v>
      </c>
      <c r="G124" s="120">
        <v>5659</v>
      </c>
      <c r="H124" s="121">
        <f t="shared" si="14"/>
        <v>31.710982658959537</v>
      </c>
      <c r="I124" s="120">
        <v>4750</v>
      </c>
      <c r="J124" s="121">
        <f t="shared" si="14"/>
        <v>-0.16062908641102669</v>
      </c>
      <c r="K124" s="120">
        <v>8026</v>
      </c>
      <c r="L124" s="121">
        <f t="shared" si="14"/>
        <v>0.6896842105263159</v>
      </c>
      <c r="M124" s="120">
        <v>5749</v>
      </c>
      <c r="N124" s="121">
        <f t="shared" si="15"/>
        <v>-0.28370296536257167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304</v>
      </c>
      <c r="F125" s="121" t="str">
        <f t="shared" si="14"/>
        <v>-</v>
      </c>
      <c r="G125" s="120">
        <v>5584</v>
      </c>
      <c r="H125" s="121">
        <f t="shared" si="14"/>
        <v>17.368421052631579</v>
      </c>
      <c r="I125" s="120">
        <v>3580</v>
      </c>
      <c r="J125" s="121">
        <f t="shared" si="14"/>
        <v>-0.35888252148997135</v>
      </c>
      <c r="K125" s="120">
        <v>4630</v>
      </c>
      <c r="L125" s="121">
        <f t="shared" si="14"/>
        <v>0.2932960893854748</v>
      </c>
      <c r="M125" s="120"/>
      <c r="N125" s="121"/>
    </row>
    <row r="126" spans="1:15" x14ac:dyDescent="0.25">
      <c r="B126" s="119" t="s">
        <v>87</v>
      </c>
      <c r="C126" s="120">
        <v>81</v>
      </c>
      <c r="D126" s="121">
        <v>-0.98361650485436891</v>
      </c>
      <c r="E126" s="120">
        <v>1468</v>
      </c>
      <c r="F126" s="121">
        <f t="shared" si="14"/>
        <v>17.123456790123456</v>
      </c>
      <c r="G126" s="120">
        <v>5102</v>
      </c>
      <c r="H126" s="121">
        <f t="shared" si="14"/>
        <v>2.4754768392370572</v>
      </c>
      <c r="I126" s="120">
        <v>3569</v>
      </c>
      <c r="J126" s="121">
        <f t="shared" si="14"/>
        <v>-0.30047040376323009</v>
      </c>
      <c r="K126" s="120">
        <v>6181</v>
      </c>
      <c r="L126" s="121">
        <f t="shared" si="14"/>
        <v>0.73185766321098344</v>
      </c>
      <c r="M126" s="120"/>
      <c r="N126" s="121"/>
    </row>
    <row r="127" spans="1:15" x14ac:dyDescent="0.25">
      <c r="B127" s="119" t="s">
        <v>89</v>
      </c>
      <c r="C127" s="120">
        <v>119</v>
      </c>
      <c r="D127" s="121">
        <v>-0.98330995792426368</v>
      </c>
      <c r="E127" s="120">
        <v>4607</v>
      </c>
      <c r="F127" s="121">
        <f t="shared" si="14"/>
        <v>37.714285714285715</v>
      </c>
      <c r="G127" s="120">
        <v>5315</v>
      </c>
      <c r="H127" s="121">
        <f t="shared" si="14"/>
        <v>0.15367918385066193</v>
      </c>
      <c r="I127" s="120">
        <v>5343</v>
      </c>
      <c r="J127" s="121">
        <f t="shared" si="14"/>
        <v>5.2681091251176593E-3</v>
      </c>
      <c r="K127" s="120">
        <v>6777</v>
      </c>
      <c r="L127" s="121">
        <f t="shared" si="14"/>
        <v>0.26838854576080862</v>
      </c>
      <c r="M127" s="120"/>
      <c r="N127" s="121"/>
    </row>
    <row r="128" spans="1:15" x14ac:dyDescent="0.25">
      <c r="A128" s="125"/>
      <c r="B128" s="119" t="s">
        <v>91</v>
      </c>
      <c r="C128" s="120">
        <v>110</v>
      </c>
      <c r="D128" s="121">
        <v>-0.98116115773248846</v>
      </c>
      <c r="E128" s="120">
        <v>4920</v>
      </c>
      <c r="F128" s="121">
        <f t="shared" si="14"/>
        <v>43.727272727272727</v>
      </c>
      <c r="G128" s="120">
        <v>5929</v>
      </c>
      <c r="H128" s="121">
        <f t="shared" si="14"/>
        <v>0.20508130081300813</v>
      </c>
      <c r="I128" s="120">
        <v>5420</v>
      </c>
      <c r="J128" s="121">
        <f t="shared" si="14"/>
        <v>-8.5849215719345562E-2</v>
      </c>
      <c r="K128" s="120">
        <v>6559</v>
      </c>
      <c r="L128" s="121">
        <f t="shared" si="14"/>
        <v>0.21014760147601486</v>
      </c>
      <c r="M128" s="120"/>
      <c r="N128" s="121"/>
    </row>
    <row r="129" spans="2:15" x14ac:dyDescent="0.25">
      <c r="B129" s="119" t="s">
        <v>93</v>
      </c>
      <c r="C129" s="120">
        <v>164</v>
      </c>
      <c r="D129" s="121">
        <v>-0.96824782187802516</v>
      </c>
      <c r="E129" s="120">
        <v>5007</v>
      </c>
      <c r="F129" s="121">
        <f t="shared" si="14"/>
        <v>29.530487804878049</v>
      </c>
      <c r="G129" s="120">
        <v>5060</v>
      </c>
      <c r="H129" s="121">
        <f t="shared" si="14"/>
        <v>1.0585180746954359E-2</v>
      </c>
      <c r="I129" s="120">
        <v>5036</v>
      </c>
      <c r="J129" s="121">
        <f t="shared" si="14"/>
        <v>-4.7430830039525418E-3</v>
      </c>
      <c r="K129" s="120">
        <v>5563</v>
      </c>
      <c r="L129" s="121">
        <f t="shared" si="14"/>
        <v>0.10464654487688652</v>
      </c>
      <c r="M129" s="120"/>
      <c r="N129" s="121"/>
    </row>
    <row r="130" spans="2:15" x14ac:dyDescent="0.25">
      <c r="B130" s="119" t="s">
        <v>95</v>
      </c>
      <c r="C130" s="120">
        <v>350</v>
      </c>
      <c r="D130" s="121">
        <v>-0.93652520856002908</v>
      </c>
      <c r="E130" s="120">
        <v>3721</v>
      </c>
      <c r="F130" s="121">
        <f t="shared" si="14"/>
        <v>9.6314285714285717</v>
      </c>
      <c r="G130" s="120">
        <v>5200</v>
      </c>
      <c r="H130" s="121">
        <f t="shared" si="14"/>
        <v>0.3974737973662994</v>
      </c>
      <c r="I130" s="120">
        <v>5463</v>
      </c>
      <c r="J130" s="121">
        <f t="shared" si="14"/>
        <v>5.0576923076923075E-2</v>
      </c>
      <c r="K130" s="120">
        <v>5875</v>
      </c>
      <c r="L130" s="121">
        <f t="shared" si="14"/>
        <v>7.541643785465868E-2</v>
      </c>
      <c r="M130" s="120"/>
      <c r="N130" s="121"/>
    </row>
    <row r="131" spans="2:15" ht="15.75" x14ac:dyDescent="0.25">
      <c r="B131" s="122" t="s">
        <v>32</v>
      </c>
      <c r="C131" s="123">
        <v>19771</v>
      </c>
      <c r="D131" s="124">
        <v>-0.70810387846396883</v>
      </c>
      <c r="E131" s="123">
        <v>20693</v>
      </c>
      <c r="F131" s="124">
        <f t="shared" si="14"/>
        <v>4.6633958828587341E-2</v>
      </c>
      <c r="G131" s="123">
        <v>65122</v>
      </c>
      <c r="H131" s="124">
        <f t="shared" si="14"/>
        <v>2.1470545595128789</v>
      </c>
      <c r="I131" s="123">
        <v>55484</v>
      </c>
      <c r="J131" s="124">
        <f t="shared" si="14"/>
        <v>-0.14799914007555048</v>
      </c>
      <c r="K131" s="123">
        <v>69733</v>
      </c>
      <c r="L131" s="124">
        <f t="shared" si="14"/>
        <v>0.25681277485401188</v>
      </c>
      <c r="M131" s="123">
        <v>34514</v>
      </c>
      <c r="N131" s="124">
        <v>1.0718050837530857E-2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76" t="s">
        <v>270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f>$C$7</f>
        <v>2020</v>
      </c>
      <c r="D139" s="304"/>
      <c r="E139" s="305">
        <f>$E$7</f>
        <v>2021</v>
      </c>
      <c r="F139" s="304"/>
      <c r="G139" s="305">
        <f>$G$7</f>
        <v>2022</v>
      </c>
      <c r="H139" s="304"/>
      <c r="I139" s="305">
        <f>$I$7</f>
        <v>2023</v>
      </c>
      <c r="J139" s="304"/>
      <c r="K139" s="305">
        <f>$K$7</f>
        <v>2024</v>
      </c>
      <c r="L139" s="304"/>
      <c r="M139" s="305">
        <f>$M$7</f>
        <v>2025</v>
      </c>
      <c r="N139" s="306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243</v>
      </c>
      <c r="G140" s="118" t="s">
        <v>71</v>
      </c>
      <c r="H140" s="117" t="s">
        <v>243</v>
      </c>
      <c r="I140" s="118" t="s">
        <v>71</v>
      </c>
      <c r="J140" s="117" t="s">
        <v>243</v>
      </c>
      <c r="K140" s="118" t="s">
        <v>71</v>
      </c>
      <c r="L140" s="117" t="s">
        <v>243</v>
      </c>
      <c r="M140" s="118" t="s">
        <v>71</v>
      </c>
      <c r="N140" s="117" t="s">
        <v>265</v>
      </c>
    </row>
    <row r="141" spans="2:15" x14ac:dyDescent="0.25">
      <c r="B141" s="119" t="s">
        <v>73</v>
      </c>
      <c r="C141" s="120">
        <v>6545</v>
      </c>
      <c r="D141" s="121">
        <v>-4.3687901811805929E-2</v>
      </c>
      <c r="E141" s="120">
        <v>999</v>
      </c>
      <c r="F141" s="121">
        <f t="shared" ref="F141:L153" si="16">IFERROR(E141/C141-1,"-")</f>
        <v>-0.8473644003055768</v>
      </c>
      <c r="G141" s="120">
        <v>4563</v>
      </c>
      <c r="H141" s="121">
        <f t="shared" si="16"/>
        <v>3.5675675675675675</v>
      </c>
      <c r="I141" s="120">
        <v>1909</v>
      </c>
      <c r="J141" s="121">
        <f t="shared" si="16"/>
        <v>-0.58163488932719698</v>
      </c>
      <c r="K141" s="120">
        <v>6720</v>
      </c>
      <c r="L141" s="121">
        <f t="shared" si="16"/>
        <v>2.5201676270298585</v>
      </c>
      <c r="M141" s="120">
        <v>4621</v>
      </c>
      <c r="N141" s="121">
        <f t="shared" ref="N141:N146" si="17">IFERROR(M141/K141-1,"-")</f>
        <v>-0.31235119047619042</v>
      </c>
    </row>
    <row r="142" spans="2:15" x14ac:dyDescent="0.25">
      <c r="B142" s="119" t="s">
        <v>75</v>
      </c>
      <c r="C142" s="120">
        <v>6280</v>
      </c>
      <c r="D142" s="121">
        <v>-0.10015761570425563</v>
      </c>
      <c r="E142" s="120">
        <v>977</v>
      </c>
      <c r="F142" s="121">
        <f t="shared" si="16"/>
        <v>-0.84442675159235669</v>
      </c>
      <c r="G142" s="120">
        <v>2880</v>
      </c>
      <c r="H142" s="121">
        <f t="shared" si="16"/>
        <v>1.9477993858751281</v>
      </c>
      <c r="I142" s="120">
        <v>3000</v>
      </c>
      <c r="J142" s="121">
        <f t="shared" si="16"/>
        <v>4.1666666666666741E-2</v>
      </c>
      <c r="K142" s="120">
        <v>4191</v>
      </c>
      <c r="L142" s="121">
        <f t="shared" si="16"/>
        <v>0.39700000000000002</v>
      </c>
      <c r="M142" s="120">
        <v>4410</v>
      </c>
      <c r="N142" s="121">
        <f t="shared" si="17"/>
        <v>5.2254831782390765E-2</v>
      </c>
    </row>
    <row r="143" spans="2:15" x14ac:dyDescent="0.25">
      <c r="B143" s="119" t="s">
        <v>77</v>
      </c>
      <c r="C143" s="120">
        <v>1807</v>
      </c>
      <c r="D143" s="121">
        <v>-0.80081569664902996</v>
      </c>
      <c r="E143" s="120">
        <v>1444</v>
      </c>
      <c r="F143" s="121">
        <f t="shared" si="16"/>
        <v>-0.20088544548976206</v>
      </c>
      <c r="G143" s="120">
        <v>4119</v>
      </c>
      <c r="H143" s="121">
        <f t="shared" si="16"/>
        <v>1.8524930747922439</v>
      </c>
      <c r="I143" s="120">
        <v>4413</v>
      </c>
      <c r="J143" s="121">
        <f t="shared" si="16"/>
        <v>7.1376547705753746E-2</v>
      </c>
      <c r="K143" s="120">
        <v>4701</v>
      </c>
      <c r="L143" s="121">
        <f t="shared" si="16"/>
        <v>6.5261726716519419E-2</v>
      </c>
      <c r="M143" s="120">
        <v>4240</v>
      </c>
      <c r="N143" s="121">
        <f t="shared" si="17"/>
        <v>-9.8064241650712591E-2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1194</v>
      </c>
      <c r="F144" s="121" t="str">
        <f t="shared" si="16"/>
        <v>-</v>
      </c>
      <c r="G144" s="120">
        <v>2495</v>
      </c>
      <c r="H144" s="121">
        <f t="shared" si="16"/>
        <v>1.0896147403685092</v>
      </c>
      <c r="I144" s="120">
        <v>2417</v>
      </c>
      <c r="J144" s="121">
        <f t="shared" si="16"/>
        <v>-3.1262525050100187E-2</v>
      </c>
      <c r="K144" s="120">
        <v>3247</v>
      </c>
      <c r="L144" s="121">
        <f t="shared" si="16"/>
        <v>0.3434009102192801</v>
      </c>
      <c r="M144" s="120">
        <v>3274</v>
      </c>
      <c r="N144" s="121">
        <f t="shared" si="17"/>
        <v>8.3153680320295909E-3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782</v>
      </c>
      <c r="F145" s="121" t="str">
        <f t="shared" si="16"/>
        <v>-</v>
      </c>
      <c r="G145" s="120">
        <v>1509</v>
      </c>
      <c r="H145" s="121">
        <f t="shared" si="16"/>
        <v>0.92966751918158574</v>
      </c>
      <c r="I145" s="120">
        <v>635</v>
      </c>
      <c r="J145" s="121">
        <f t="shared" si="16"/>
        <v>-0.57919151756129894</v>
      </c>
      <c r="K145" s="120">
        <v>365</v>
      </c>
      <c r="L145" s="121">
        <f t="shared" si="16"/>
        <v>-0.42519685039370081</v>
      </c>
      <c r="M145" s="120">
        <v>1121</v>
      </c>
      <c r="N145" s="121">
        <f t="shared" si="17"/>
        <v>2.0712328767123287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1480</v>
      </c>
      <c r="F146" s="121" t="str">
        <f t="shared" si="16"/>
        <v>-</v>
      </c>
      <c r="G146" s="120">
        <v>2083</v>
      </c>
      <c r="H146" s="121">
        <f t="shared" si="16"/>
        <v>0.40743243243243232</v>
      </c>
      <c r="I146" s="120">
        <v>1387</v>
      </c>
      <c r="J146" s="121">
        <f t="shared" si="16"/>
        <v>-0.33413346135381661</v>
      </c>
      <c r="K146" s="120">
        <v>767</v>
      </c>
      <c r="L146" s="121">
        <f t="shared" si="16"/>
        <v>-0.44700793078586876</v>
      </c>
      <c r="M146" s="120">
        <v>2108</v>
      </c>
      <c r="N146" s="121">
        <f t="shared" si="17"/>
        <v>1.7483702737940026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2519</v>
      </c>
      <c r="F147" s="121" t="str">
        <f t="shared" si="16"/>
        <v>-</v>
      </c>
      <c r="G147" s="120">
        <v>1894</v>
      </c>
      <c r="H147" s="121">
        <f t="shared" si="16"/>
        <v>-0.24811433108376335</v>
      </c>
      <c r="I147" s="120">
        <v>1550</v>
      </c>
      <c r="J147" s="121">
        <f t="shared" si="16"/>
        <v>-0.18162618796198526</v>
      </c>
      <c r="K147" s="120">
        <v>2203</v>
      </c>
      <c r="L147" s="121">
        <f t="shared" si="16"/>
        <v>0.42129032258064525</v>
      </c>
      <c r="M147" s="120"/>
      <c r="N147" s="121"/>
    </row>
    <row r="148" spans="1:15" x14ac:dyDescent="0.25">
      <c r="B148" s="119" t="s">
        <v>87</v>
      </c>
      <c r="C148" s="120">
        <v>256</v>
      </c>
      <c r="D148" s="121">
        <v>-0.91779062299293512</v>
      </c>
      <c r="E148" s="120">
        <v>2212</v>
      </c>
      <c r="F148" s="121">
        <f t="shared" si="16"/>
        <v>7.640625</v>
      </c>
      <c r="G148" s="120">
        <v>2314</v>
      </c>
      <c r="H148" s="121">
        <f t="shared" si="16"/>
        <v>4.6112115732368952E-2</v>
      </c>
      <c r="I148" s="120">
        <v>1791</v>
      </c>
      <c r="J148" s="121">
        <f t="shared" si="16"/>
        <v>-0.22601555747623159</v>
      </c>
      <c r="K148" s="120">
        <v>2519</v>
      </c>
      <c r="L148" s="121">
        <f t="shared" si="16"/>
        <v>0.40647682858738143</v>
      </c>
      <c r="M148" s="120"/>
      <c r="N148" s="121"/>
    </row>
    <row r="149" spans="1:15" x14ac:dyDescent="0.25">
      <c r="B149" s="119" t="s">
        <v>89</v>
      </c>
      <c r="C149" s="120">
        <v>221</v>
      </c>
      <c r="D149" s="121">
        <v>-0.9588454376163873</v>
      </c>
      <c r="E149" s="120">
        <v>2697</v>
      </c>
      <c r="F149" s="121">
        <f t="shared" si="16"/>
        <v>11.203619909502262</v>
      </c>
      <c r="G149" s="120">
        <v>2011</v>
      </c>
      <c r="H149" s="121">
        <f t="shared" si="16"/>
        <v>-0.25435669262143124</v>
      </c>
      <c r="I149" s="120">
        <v>2284</v>
      </c>
      <c r="J149" s="121">
        <f t="shared" si="16"/>
        <v>0.1357533565390352</v>
      </c>
      <c r="K149" s="120">
        <v>2496</v>
      </c>
      <c r="L149" s="121">
        <f t="shared" si="16"/>
        <v>9.2819614711033172E-2</v>
      </c>
      <c r="M149" s="120"/>
      <c r="N149" s="121"/>
    </row>
    <row r="150" spans="1:15" x14ac:dyDescent="0.25">
      <c r="A150" s="125"/>
      <c r="B150" s="119" t="s">
        <v>91</v>
      </c>
      <c r="C150" s="120">
        <v>210</v>
      </c>
      <c r="D150" s="121">
        <v>-0.95385629531970995</v>
      </c>
      <c r="E150" s="120">
        <v>3806</v>
      </c>
      <c r="F150" s="121">
        <f t="shared" si="16"/>
        <v>17.123809523809523</v>
      </c>
      <c r="G150" s="120">
        <v>2086</v>
      </c>
      <c r="H150" s="121">
        <f t="shared" si="16"/>
        <v>-0.45191802417235938</v>
      </c>
      <c r="I150" s="120">
        <v>3442</v>
      </c>
      <c r="J150" s="121">
        <f t="shared" si="16"/>
        <v>0.65004793863854271</v>
      </c>
      <c r="K150" s="120">
        <v>3103</v>
      </c>
      <c r="L150" s="121">
        <f t="shared" si="16"/>
        <v>-9.8489250435793152E-2</v>
      </c>
      <c r="M150" s="120"/>
      <c r="N150" s="121"/>
    </row>
    <row r="151" spans="1:15" x14ac:dyDescent="0.25">
      <c r="B151" s="119" t="s">
        <v>93</v>
      </c>
      <c r="C151" s="120">
        <v>1354</v>
      </c>
      <c r="D151" s="121">
        <v>-0.85135580195411131</v>
      </c>
      <c r="E151" s="120">
        <v>6820</v>
      </c>
      <c r="F151" s="121">
        <f t="shared" si="16"/>
        <v>4.0369276218611523</v>
      </c>
      <c r="G151" s="120">
        <v>3576</v>
      </c>
      <c r="H151" s="121">
        <f t="shared" si="16"/>
        <v>-0.47565982404692086</v>
      </c>
      <c r="I151" s="120">
        <v>6832</v>
      </c>
      <c r="J151" s="121">
        <f t="shared" si="16"/>
        <v>0.91051454138702459</v>
      </c>
      <c r="K151" s="120">
        <v>4594</v>
      </c>
      <c r="L151" s="121">
        <f t="shared" si="16"/>
        <v>-0.32757611241217799</v>
      </c>
      <c r="M151" s="120"/>
      <c r="N151" s="121"/>
    </row>
    <row r="152" spans="1:15" x14ac:dyDescent="0.25">
      <c r="B152" s="119" t="s">
        <v>95</v>
      </c>
      <c r="C152" s="120">
        <v>1915</v>
      </c>
      <c r="D152" s="121">
        <v>-0.78832762241627052</v>
      </c>
      <c r="E152" s="120">
        <v>6300</v>
      </c>
      <c r="F152" s="121">
        <f t="shared" si="16"/>
        <v>2.2898172323759791</v>
      </c>
      <c r="G152" s="120">
        <v>4554</v>
      </c>
      <c r="H152" s="121">
        <f t="shared" si="16"/>
        <v>-0.27714285714285714</v>
      </c>
      <c r="I152" s="120">
        <v>4805</v>
      </c>
      <c r="J152" s="121">
        <f t="shared" si="16"/>
        <v>5.5116381203337728E-2</v>
      </c>
      <c r="K152" s="120">
        <v>4165</v>
      </c>
      <c r="L152" s="121">
        <f t="shared" si="16"/>
        <v>-0.13319458896982306</v>
      </c>
      <c r="M152" s="120"/>
      <c r="N152" s="121"/>
    </row>
    <row r="153" spans="1:15" ht="15.75" x14ac:dyDescent="0.25">
      <c r="B153" s="122" t="s">
        <v>32</v>
      </c>
      <c r="C153" s="123">
        <v>18669</v>
      </c>
      <c r="D153" s="124">
        <v>-0.73307120388904767</v>
      </c>
      <c r="E153" s="123">
        <v>31230</v>
      </c>
      <c r="F153" s="124">
        <f t="shared" si="16"/>
        <v>0.67282661095934437</v>
      </c>
      <c r="G153" s="123">
        <v>34084</v>
      </c>
      <c r="H153" s="124">
        <f t="shared" si="16"/>
        <v>9.1386487351905243E-2</v>
      </c>
      <c r="I153" s="123">
        <v>34465</v>
      </c>
      <c r="J153" s="124">
        <f t="shared" si="16"/>
        <v>1.117826546180023E-2</v>
      </c>
      <c r="K153" s="123">
        <v>39071</v>
      </c>
      <c r="L153" s="124">
        <f t="shared" si="16"/>
        <v>0.13364282605541855</v>
      </c>
      <c r="M153" s="123">
        <v>19774</v>
      </c>
      <c r="N153" s="124">
        <v>-1.0854884698114131E-2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76" t="s">
        <v>271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f>$C$7</f>
        <v>2020</v>
      </c>
      <c r="D161" s="304"/>
      <c r="E161" s="305">
        <f>$E$7</f>
        <v>2021</v>
      </c>
      <c r="F161" s="304"/>
      <c r="G161" s="305">
        <f>$G$7</f>
        <v>2022</v>
      </c>
      <c r="H161" s="304"/>
      <c r="I161" s="305">
        <f>$I$7</f>
        <v>2023</v>
      </c>
      <c r="J161" s="304"/>
      <c r="K161" s="305">
        <f>$K$7</f>
        <v>2024</v>
      </c>
      <c r="L161" s="304"/>
      <c r="M161" s="305">
        <f>$M$7</f>
        <v>2025</v>
      </c>
      <c r="N161" s="306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243</v>
      </c>
      <c r="G162" s="118" t="s">
        <v>71</v>
      </c>
      <c r="H162" s="117" t="s">
        <v>243</v>
      </c>
      <c r="I162" s="118" t="s">
        <v>71</v>
      </c>
      <c r="J162" s="117" t="s">
        <v>243</v>
      </c>
      <c r="K162" s="118" t="s">
        <v>71</v>
      </c>
      <c r="L162" s="117" t="s">
        <v>243</v>
      </c>
      <c r="M162" s="118" t="s">
        <v>71</v>
      </c>
      <c r="N162" s="117" t="s">
        <v>265</v>
      </c>
    </row>
    <row r="163" spans="2:14" x14ac:dyDescent="0.25">
      <c r="B163" s="119" t="s">
        <v>73</v>
      </c>
      <c r="C163" s="120">
        <v>416</v>
      </c>
      <c r="D163" s="121">
        <v>-0.37817638266068765</v>
      </c>
      <c r="E163" s="120">
        <v>107</v>
      </c>
      <c r="F163" s="121">
        <f t="shared" ref="F163:L175" si="18">IFERROR(E163/C163-1,"-")</f>
        <v>-0.74278846153846156</v>
      </c>
      <c r="G163" s="120">
        <v>274</v>
      </c>
      <c r="H163" s="121">
        <f t="shared" si="18"/>
        <v>1.5607476635514019</v>
      </c>
      <c r="I163" s="120">
        <v>617</v>
      </c>
      <c r="J163" s="121">
        <f t="shared" si="18"/>
        <v>1.2518248175182483</v>
      </c>
      <c r="K163" s="120">
        <v>747</v>
      </c>
      <c r="L163" s="121">
        <f t="shared" si="18"/>
        <v>0.21069692058346834</v>
      </c>
      <c r="M163" s="120">
        <v>468</v>
      </c>
      <c r="N163" s="121">
        <f t="shared" ref="N163:N168" si="19">IFERROR(M163/K163-1,"-")</f>
        <v>-0.37349397590361444</v>
      </c>
    </row>
    <row r="164" spans="2:14" x14ac:dyDescent="0.25">
      <c r="B164" s="119" t="s">
        <v>75</v>
      </c>
      <c r="C164" s="120">
        <v>641</v>
      </c>
      <c r="D164" s="121">
        <v>0.35517970401691334</v>
      </c>
      <c r="E164" s="120">
        <v>48</v>
      </c>
      <c r="F164" s="121">
        <f t="shared" si="18"/>
        <v>-0.9251170046801872</v>
      </c>
      <c r="G164" s="120">
        <v>444</v>
      </c>
      <c r="H164" s="121">
        <f t="shared" si="18"/>
        <v>8.25</v>
      </c>
      <c r="I164" s="120">
        <v>654</v>
      </c>
      <c r="J164" s="121">
        <f t="shared" si="18"/>
        <v>0.47297297297297303</v>
      </c>
      <c r="K164" s="120">
        <v>490</v>
      </c>
      <c r="L164" s="121">
        <f t="shared" si="18"/>
        <v>-0.25076452599388377</v>
      </c>
      <c r="M164" s="120">
        <v>579</v>
      </c>
      <c r="N164" s="121">
        <f t="shared" si="19"/>
        <v>0.18163265306122445</v>
      </c>
    </row>
    <row r="165" spans="2:14" x14ac:dyDescent="0.25">
      <c r="B165" s="119" t="s">
        <v>77</v>
      </c>
      <c r="C165" s="120">
        <v>63</v>
      </c>
      <c r="D165" s="121">
        <v>-0.85746606334841635</v>
      </c>
      <c r="E165" s="120">
        <v>463</v>
      </c>
      <c r="F165" s="121">
        <f t="shared" si="18"/>
        <v>6.3492063492063489</v>
      </c>
      <c r="G165" s="120">
        <v>624</v>
      </c>
      <c r="H165" s="121">
        <f t="shared" si="18"/>
        <v>0.3477321814254859</v>
      </c>
      <c r="I165" s="120">
        <v>785</v>
      </c>
      <c r="J165" s="121">
        <f t="shared" si="18"/>
        <v>0.25801282051282048</v>
      </c>
      <c r="K165" s="120">
        <v>707</v>
      </c>
      <c r="L165" s="121">
        <f t="shared" si="18"/>
        <v>-9.9363057324840742E-2</v>
      </c>
      <c r="M165" s="120">
        <v>451</v>
      </c>
      <c r="N165" s="121">
        <f t="shared" si="19"/>
        <v>-0.36209335219236205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104</v>
      </c>
      <c r="F166" s="121" t="str">
        <f t="shared" si="18"/>
        <v>-</v>
      </c>
      <c r="G166" s="120">
        <v>540</v>
      </c>
      <c r="H166" s="121">
        <f t="shared" si="18"/>
        <v>4.1923076923076925</v>
      </c>
      <c r="I166" s="120">
        <v>749</v>
      </c>
      <c r="J166" s="121">
        <f t="shared" si="18"/>
        <v>0.38703703703703707</v>
      </c>
      <c r="K166" s="120">
        <v>471</v>
      </c>
      <c r="L166" s="121">
        <f t="shared" si="18"/>
        <v>-0.3711615487316422</v>
      </c>
      <c r="M166" s="120">
        <v>425</v>
      </c>
      <c r="N166" s="121">
        <f t="shared" si="19"/>
        <v>-9.7664543524416114E-2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384</v>
      </c>
      <c r="F167" s="121" t="str">
        <f t="shared" si="18"/>
        <v>-</v>
      </c>
      <c r="G167" s="120">
        <v>386</v>
      </c>
      <c r="H167" s="121">
        <f t="shared" si="18"/>
        <v>5.2083333333332593E-3</v>
      </c>
      <c r="I167" s="120">
        <v>298</v>
      </c>
      <c r="J167" s="121">
        <f t="shared" si="18"/>
        <v>-0.227979274611399</v>
      </c>
      <c r="K167" s="120">
        <v>131</v>
      </c>
      <c r="L167" s="121">
        <f t="shared" si="18"/>
        <v>-0.56040268456375841</v>
      </c>
      <c r="M167" s="120">
        <v>370</v>
      </c>
      <c r="N167" s="121">
        <f t="shared" si="19"/>
        <v>1.8244274809160306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367</v>
      </c>
      <c r="F168" s="121" t="str">
        <f t="shared" si="18"/>
        <v>-</v>
      </c>
      <c r="G168" s="120">
        <v>313</v>
      </c>
      <c r="H168" s="121">
        <f t="shared" si="18"/>
        <v>-0.14713896457765663</v>
      </c>
      <c r="I168" s="120">
        <v>385</v>
      </c>
      <c r="J168" s="121">
        <f t="shared" si="18"/>
        <v>0.23003194888178924</v>
      </c>
      <c r="K168" s="120">
        <v>222</v>
      </c>
      <c r="L168" s="121">
        <f t="shared" si="18"/>
        <v>-0.42337662337662341</v>
      </c>
      <c r="M168" s="120">
        <v>398</v>
      </c>
      <c r="N168" s="121">
        <f t="shared" si="19"/>
        <v>0.79279279279279269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244</v>
      </c>
      <c r="F169" s="121" t="str">
        <f t="shared" si="18"/>
        <v>-</v>
      </c>
      <c r="G169" s="120">
        <v>423</v>
      </c>
      <c r="H169" s="121">
        <f t="shared" si="18"/>
        <v>0.73360655737704916</v>
      </c>
      <c r="I169" s="120">
        <v>332</v>
      </c>
      <c r="J169" s="121">
        <f t="shared" si="18"/>
        <v>-0.21513002364066192</v>
      </c>
      <c r="K169" s="120">
        <v>181</v>
      </c>
      <c r="L169" s="121">
        <f t="shared" si="18"/>
        <v>-0.45481927710843373</v>
      </c>
      <c r="M169" s="120"/>
      <c r="N169" s="121"/>
    </row>
    <row r="170" spans="2:14" x14ac:dyDescent="0.25">
      <c r="B170" s="119" t="s">
        <v>87</v>
      </c>
      <c r="C170" s="120">
        <v>227</v>
      </c>
      <c r="D170" s="121">
        <v>-0.7408675799086758</v>
      </c>
      <c r="E170" s="120">
        <v>656</v>
      </c>
      <c r="F170" s="121">
        <f t="shared" si="18"/>
        <v>1.8898678414096914</v>
      </c>
      <c r="G170" s="120">
        <v>844</v>
      </c>
      <c r="H170" s="121">
        <f t="shared" si="18"/>
        <v>0.28658536585365857</v>
      </c>
      <c r="I170" s="120">
        <v>638</v>
      </c>
      <c r="J170" s="121">
        <f t="shared" si="18"/>
        <v>-0.24407582938388628</v>
      </c>
      <c r="K170" s="120">
        <v>993</v>
      </c>
      <c r="L170" s="121">
        <f t="shared" si="18"/>
        <v>0.55642633228840133</v>
      </c>
      <c r="M170" s="120"/>
      <c r="N170" s="121"/>
    </row>
    <row r="171" spans="2:14" x14ac:dyDescent="0.25">
      <c r="B171" s="119" t="s">
        <v>89</v>
      </c>
      <c r="C171" s="120">
        <v>58</v>
      </c>
      <c r="D171" s="121">
        <v>-0.81931464174454827</v>
      </c>
      <c r="E171" s="120">
        <v>269</v>
      </c>
      <c r="F171" s="121">
        <f t="shared" si="18"/>
        <v>3.6379310344827589</v>
      </c>
      <c r="G171" s="120">
        <v>658</v>
      </c>
      <c r="H171" s="121">
        <f t="shared" si="18"/>
        <v>1.446096654275093</v>
      </c>
      <c r="I171" s="120">
        <v>379</v>
      </c>
      <c r="J171" s="121">
        <f t="shared" si="18"/>
        <v>-0.42401215805471126</v>
      </c>
      <c r="K171" s="120">
        <v>1070</v>
      </c>
      <c r="L171" s="121">
        <f t="shared" si="18"/>
        <v>1.8232189973614776</v>
      </c>
      <c r="M171" s="120"/>
      <c r="N171" s="121"/>
    </row>
    <row r="172" spans="2:14" x14ac:dyDescent="0.25">
      <c r="B172" s="119" t="s">
        <v>91</v>
      </c>
      <c r="C172" s="120">
        <v>10</v>
      </c>
      <c r="D172" s="121">
        <v>-0.97023809523809523</v>
      </c>
      <c r="E172" s="120">
        <v>582</v>
      </c>
      <c r="F172" s="121">
        <f t="shared" si="18"/>
        <v>57.2</v>
      </c>
      <c r="G172" s="120">
        <v>562</v>
      </c>
      <c r="H172" s="121">
        <f t="shared" si="18"/>
        <v>-3.4364261168384869E-2</v>
      </c>
      <c r="I172" s="120">
        <v>717</v>
      </c>
      <c r="J172" s="121">
        <f t="shared" si="18"/>
        <v>0.27580071174377219</v>
      </c>
      <c r="K172" s="120">
        <v>709</v>
      </c>
      <c r="L172" s="121">
        <f t="shared" si="18"/>
        <v>-1.1157601115760141E-2</v>
      </c>
      <c r="M172" s="120"/>
      <c r="N172" s="121"/>
    </row>
    <row r="173" spans="2:14" x14ac:dyDescent="0.25">
      <c r="B173" s="119" t="s">
        <v>93</v>
      </c>
      <c r="C173" s="120">
        <v>17</v>
      </c>
      <c r="D173" s="121">
        <v>-0.95595854922279788</v>
      </c>
      <c r="E173" s="120">
        <v>339</v>
      </c>
      <c r="F173" s="121">
        <f t="shared" si="18"/>
        <v>18.941176470588236</v>
      </c>
      <c r="G173" s="120">
        <v>499</v>
      </c>
      <c r="H173" s="121">
        <f t="shared" si="18"/>
        <v>0.471976401179941</v>
      </c>
      <c r="I173" s="120">
        <v>631</v>
      </c>
      <c r="J173" s="121">
        <f t="shared" si="18"/>
        <v>0.26452905811623251</v>
      </c>
      <c r="K173" s="120">
        <v>478</v>
      </c>
      <c r="L173" s="121">
        <f t="shared" si="18"/>
        <v>-0.24247226624405704</v>
      </c>
      <c r="M173" s="120"/>
      <c r="N173" s="121"/>
    </row>
    <row r="174" spans="2:14" x14ac:dyDescent="0.25">
      <c r="B174" s="119" t="s">
        <v>95</v>
      </c>
      <c r="C174" s="120">
        <v>42</v>
      </c>
      <c r="D174" s="121">
        <v>-0.82203389830508478</v>
      </c>
      <c r="E174" s="120">
        <v>310</v>
      </c>
      <c r="F174" s="121">
        <f t="shared" si="18"/>
        <v>6.3809523809523814</v>
      </c>
      <c r="G174" s="120">
        <v>830</v>
      </c>
      <c r="H174" s="121">
        <f t="shared" si="18"/>
        <v>1.6774193548387095</v>
      </c>
      <c r="I174" s="120">
        <v>599</v>
      </c>
      <c r="J174" s="121">
        <f t="shared" si="18"/>
        <v>-0.27831325301204823</v>
      </c>
      <c r="K174" s="120">
        <v>475</v>
      </c>
      <c r="L174" s="121">
        <f t="shared" si="18"/>
        <v>-0.20701168614357257</v>
      </c>
      <c r="M174" s="120"/>
      <c r="N174" s="121"/>
    </row>
    <row r="175" spans="2:14" ht="15.75" x14ac:dyDescent="0.25">
      <c r="B175" s="122" t="s">
        <v>32</v>
      </c>
      <c r="C175" s="123">
        <v>1519</v>
      </c>
      <c r="D175" s="124">
        <v>-0.77635453474676086</v>
      </c>
      <c r="E175" s="123">
        <v>3873</v>
      </c>
      <c r="F175" s="124">
        <f t="shared" si="18"/>
        <v>1.5497037524687296</v>
      </c>
      <c r="G175" s="123">
        <v>6397</v>
      </c>
      <c r="H175" s="124">
        <f t="shared" si="18"/>
        <v>0.65169119545571919</v>
      </c>
      <c r="I175" s="123">
        <v>6784</v>
      </c>
      <c r="J175" s="124">
        <f t="shared" si="18"/>
        <v>6.0497108019384127E-2</v>
      </c>
      <c r="K175" s="123">
        <v>6674</v>
      </c>
      <c r="L175" s="124">
        <f t="shared" si="18"/>
        <v>-1.6214622641509413E-2</v>
      </c>
      <c r="M175" s="123">
        <v>2691</v>
      </c>
      <c r="N175" s="124">
        <v>-2.7817919075144526E-2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76" t="s">
        <v>272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f>$C$7</f>
        <v>2020</v>
      </c>
      <c r="D183" s="304"/>
      <c r="E183" s="305">
        <f>$E$7</f>
        <v>2021</v>
      </c>
      <c r="F183" s="304"/>
      <c r="G183" s="305">
        <f>$G$7</f>
        <v>2022</v>
      </c>
      <c r="H183" s="304"/>
      <c r="I183" s="305">
        <f>$I$7</f>
        <v>2023</v>
      </c>
      <c r="J183" s="304"/>
      <c r="K183" s="305">
        <f>$K$7</f>
        <v>2024</v>
      </c>
      <c r="L183" s="304"/>
      <c r="M183" s="305">
        <f>$M$7</f>
        <v>2025</v>
      </c>
      <c r="N183" s="306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243</v>
      </c>
      <c r="G184" s="118" t="s">
        <v>71</v>
      </c>
      <c r="H184" s="117" t="s">
        <v>243</v>
      </c>
      <c r="I184" s="118" t="s">
        <v>71</v>
      </c>
      <c r="J184" s="117" t="s">
        <v>243</v>
      </c>
      <c r="K184" s="118" t="s">
        <v>71</v>
      </c>
      <c r="L184" s="117" t="s">
        <v>243</v>
      </c>
      <c r="M184" s="118" t="s">
        <v>71</v>
      </c>
      <c r="N184" s="117" t="s">
        <v>265</v>
      </c>
    </row>
    <row r="185" spans="1:15" x14ac:dyDescent="0.25">
      <c r="A185" s="125"/>
      <c r="B185" s="119" t="s">
        <v>73</v>
      </c>
      <c r="C185" s="120">
        <v>270</v>
      </c>
      <c r="D185" s="121">
        <v>-0.59459459459459452</v>
      </c>
      <c r="E185" s="120">
        <v>74</v>
      </c>
      <c r="F185" s="121">
        <f t="shared" ref="F185:L197" si="20">IFERROR(E185/C185-1,"-")</f>
        <v>-0.72592592592592586</v>
      </c>
      <c r="G185" s="120">
        <v>358</v>
      </c>
      <c r="H185" s="121">
        <f t="shared" si="20"/>
        <v>3.8378378378378377</v>
      </c>
      <c r="I185" s="120">
        <v>248</v>
      </c>
      <c r="J185" s="121">
        <f t="shared" si="20"/>
        <v>-0.30726256983240219</v>
      </c>
      <c r="K185" s="120">
        <v>659</v>
      </c>
      <c r="L185" s="121">
        <f t="shared" si="20"/>
        <v>1.657258064516129</v>
      </c>
      <c r="M185" s="120">
        <v>368</v>
      </c>
      <c r="N185" s="121">
        <f t="shared" ref="N185:N190" si="21">IFERROR(M185/K185-1,"-")</f>
        <v>-0.44157814871016687</v>
      </c>
    </row>
    <row r="186" spans="1:15" x14ac:dyDescent="0.25">
      <c r="B186" s="119" t="s">
        <v>75</v>
      </c>
      <c r="C186" s="120">
        <v>364</v>
      </c>
      <c r="D186" s="121">
        <v>-0.53689567430025442</v>
      </c>
      <c r="E186" s="120">
        <v>6</v>
      </c>
      <c r="F186" s="121">
        <f t="shared" si="20"/>
        <v>-0.98351648351648346</v>
      </c>
      <c r="G186" s="120">
        <v>221</v>
      </c>
      <c r="H186" s="121">
        <f t="shared" si="20"/>
        <v>35.833333333333336</v>
      </c>
      <c r="I186" s="120">
        <v>250</v>
      </c>
      <c r="J186" s="121">
        <f t="shared" si="20"/>
        <v>0.13122171945701355</v>
      </c>
      <c r="K186" s="120">
        <v>262</v>
      </c>
      <c r="L186" s="121">
        <f t="shared" si="20"/>
        <v>4.8000000000000043E-2</v>
      </c>
      <c r="M186" s="120">
        <v>458</v>
      </c>
      <c r="N186" s="121">
        <f t="shared" si="21"/>
        <v>0.74809160305343503</v>
      </c>
    </row>
    <row r="187" spans="1:15" x14ac:dyDescent="0.25">
      <c r="B187" s="119" t="s">
        <v>77</v>
      </c>
      <c r="C187" s="120">
        <v>91</v>
      </c>
      <c r="D187" s="121">
        <v>-0.87308228730822868</v>
      </c>
      <c r="E187" s="120">
        <v>22</v>
      </c>
      <c r="F187" s="121">
        <f t="shared" si="20"/>
        <v>-0.75824175824175821</v>
      </c>
      <c r="G187" s="120">
        <v>223</v>
      </c>
      <c r="H187" s="121">
        <f t="shared" si="20"/>
        <v>9.1363636363636367</v>
      </c>
      <c r="I187" s="120">
        <v>394</v>
      </c>
      <c r="J187" s="121">
        <f t="shared" si="20"/>
        <v>0.76681614349775784</v>
      </c>
      <c r="K187" s="120">
        <v>268</v>
      </c>
      <c r="L187" s="121">
        <f t="shared" si="20"/>
        <v>-0.31979695431472077</v>
      </c>
      <c r="M187" s="120">
        <v>136</v>
      </c>
      <c r="N187" s="121">
        <f t="shared" si="21"/>
        <v>-0.4925373134328358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26</v>
      </c>
      <c r="F188" s="121" t="str">
        <f t="shared" si="20"/>
        <v>-</v>
      </c>
      <c r="G188" s="120">
        <v>291</v>
      </c>
      <c r="H188" s="121">
        <f t="shared" si="20"/>
        <v>10.192307692307692</v>
      </c>
      <c r="I188" s="120">
        <v>302</v>
      </c>
      <c r="J188" s="121">
        <f t="shared" si="20"/>
        <v>3.7800687285223455E-2</v>
      </c>
      <c r="K188" s="120">
        <v>249</v>
      </c>
      <c r="L188" s="121">
        <f t="shared" si="20"/>
        <v>-0.17549668874172186</v>
      </c>
      <c r="M188" s="120">
        <v>269</v>
      </c>
      <c r="N188" s="121">
        <f t="shared" si="21"/>
        <v>8.032128514056236E-2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69</v>
      </c>
      <c r="F189" s="121" t="str">
        <f t="shared" si="20"/>
        <v>-</v>
      </c>
      <c r="G189" s="120">
        <v>106</v>
      </c>
      <c r="H189" s="121">
        <f t="shared" si="20"/>
        <v>0.53623188405797095</v>
      </c>
      <c r="I189" s="120">
        <v>109</v>
      </c>
      <c r="J189" s="121">
        <f t="shared" si="20"/>
        <v>2.8301886792452935E-2</v>
      </c>
      <c r="K189" s="120">
        <v>12</v>
      </c>
      <c r="L189" s="121">
        <f t="shared" si="20"/>
        <v>-0.88990825688073394</v>
      </c>
      <c r="M189" s="120">
        <v>113</v>
      </c>
      <c r="N189" s="121">
        <f t="shared" si="21"/>
        <v>8.4166666666666661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96</v>
      </c>
      <c r="F190" s="121" t="str">
        <f t="shared" si="20"/>
        <v>-</v>
      </c>
      <c r="G190" s="120">
        <v>105</v>
      </c>
      <c r="H190" s="121">
        <f t="shared" si="20"/>
        <v>9.375E-2</v>
      </c>
      <c r="I190" s="120">
        <v>133</v>
      </c>
      <c r="J190" s="121">
        <f t="shared" si="20"/>
        <v>0.26666666666666661</v>
      </c>
      <c r="K190" s="120">
        <v>19</v>
      </c>
      <c r="L190" s="121">
        <f t="shared" si="20"/>
        <v>-0.85714285714285721</v>
      </c>
      <c r="M190" s="120">
        <v>289</v>
      </c>
      <c r="N190" s="121">
        <f t="shared" si="21"/>
        <v>14.210526315789474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209</v>
      </c>
      <c r="F191" s="121" t="str">
        <f t="shared" si="20"/>
        <v>-</v>
      </c>
      <c r="G191" s="120">
        <v>93</v>
      </c>
      <c r="H191" s="121">
        <f t="shared" si="20"/>
        <v>-0.55502392344497609</v>
      </c>
      <c r="I191" s="120">
        <v>117</v>
      </c>
      <c r="J191" s="121">
        <f t="shared" si="20"/>
        <v>0.25806451612903225</v>
      </c>
      <c r="K191" s="120">
        <v>10</v>
      </c>
      <c r="L191" s="121">
        <f t="shared" si="20"/>
        <v>-0.9145299145299145</v>
      </c>
      <c r="M191" s="120"/>
      <c r="N191" s="121"/>
    </row>
    <row r="192" spans="1:15" x14ac:dyDescent="0.25">
      <c r="B192" s="119" t="s">
        <v>87</v>
      </c>
      <c r="C192" s="120">
        <v>68</v>
      </c>
      <c r="D192" s="121">
        <v>-0.41379310344827591</v>
      </c>
      <c r="E192" s="120">
        <v>132</v>
      </c>
      <c r="F192" s="121">
        <f t="shared" si="20"/>
        <v>0.94117647058823528</v>
      </c>
      <c r="G192" s="120">
        <v>313</v>
      </c>
      <c r="H192" s="121">
        <f t="shared" si="20"/>
        <v>1.3712121212121211</v>
      </c>
      <c r="I192" s="120">
        <v>284</v>
      </c>
      <c r="J192" s="121">
        <f t="shared" si="20"/>
        <v>-9.2651757188498385E-2</v>
      </c>
      <c r="K192" s="120">
        <v>282</v>
      </c>
      <c r="L192" s="121">
        <f t="shared" si="20"/>
        <v>-7.0422535211267512E-3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-0.96941896024464835</v>
      </c>
      <c r="E193" s="120">
        <v>130</v>
      </c>
      <c r="F193" s="121">
        <f t="shared" si="20"/>
        <v>12</v>
      </c>
      <c r="G193" s="120">
        <v>194</v>
      </c>
      <c r="H193" s="121">
        <f t="shared" si="20"/>
        <v>0.49230769230769234</v>
      </c>
      <c r="I193" s="120">
        <v>55</v>
      </c>
      <c r="J193" s="121">
        <f t="shared" si="20"/>
        <v>-0.71649484536082475</v>
      </c>
      <c r="K193" s="120">
        <v>464</v>
      </c>
      <c r="L193" s="121">
        <f t="shared" si="20"/>
        <v>7.4363636363636356</v>
      </c>
      <c r="M193" s="120"/>
      <c r="N193" s="121"/>
    </row>
    <row r="194" spans="2:15" x14ac:dyDescent="0.25">
      <c r="B194" s="119" t="s">
        <v>91</v>
      </c>
      <c r="C194" s="120">
        <v>25</v>
      </c>
      <c r="D194" s="121">
        <v>-0.78813559322033899</v>
      </c>
      <c r="E194" s="120">
        <v>156</v>
      </c>
      <c r="F194" s="121">
        <f t="shared" si="20"/>
        <v>5.24</v>
      </c>
      <c r="G194" s="120">
        <v>46</v>
      </c>
      <c r="H194" s="121">
        <f t="shared" si="20"/>
        <v>-0.70512820512820507</v>
      </c>
      <c r="I194" s="120">
        <v>181</v>
      </c>
      <c r="J194" s="121">
        <f t="shared" si="20"/>
        <v>2.9347826086956523</v>
      </c>
      <c r="K194" s="120">
        <v>440</v>
      </c>
      <c r="L194" s="121">
        <f t="shared" si="20"/>
        <v>1.430939226519337</v>
      </c>
      <c r="M194" s="120"/>
      <c r="N194" s="121"/>
    </row>
    <row r="195" spans="2:15" x14ac:dyDescent="0.25">
      <c r="B195" s="119" t="s">
        <v>93</v>
      </c>
      <c r="C195" s="120">
        <v>42</v>
      </c>
      <c r="D195" s="121">
        <v>-0.86274509803921573</v>
      </c>
      <c r="E195" s="120">
        <v>392</v>
      </c>
      <c r="F195" s="121">
        <f t="shared" si="20"/>
        <v>8.3333333333333339</v>
      </c>
      <c r="G195" s="120">
        <v>81</v>
      </c>
      <c r="H195" s="121">
        <f t="shared" si="20"/>
        <v>-0.79336734693877553</v>
      </c>
      <c r="I195" s="120">
        <v>301</v>
      </c>
      <c r="J195" s="121">
        <f t="shared" si="20"/>
        <v>2.7160493827160495</v>
      </c>
      <c r="K195" s="120">
        <v>280</v>
      </c>
      <c r="L195" s="121">
        <f t="shared" si="20"/>
        <v>-6.9767441860465129E-2</v>
      </c>
      <c r="M195" s="120"/>
      <c r="N195" s="121"/>
    </row>
    <row r="196" spans="2:15" x14ac:dyDescent="0.25">
      <c r="B196" s="119" t="s">
        <v>95</v>
      </c>
      <c r="C196" s="120">
        <v>213</v>
      </c>
      <c r="D196" s="121">
        <v>0.54347826086956519</v>
      </c>
      <c r="E196" s="120">
        <v>147</v>
      </c>
      <c r="F196" s="121">
        <f t="shared" si="20"/>
        <v>-0.3098591549295775</v>
      </c>
      <c r="G196" s="120">
        <v>223</v>
      </c>
      <c r="H196" s="121">
        <f t="shared" si="20"/>
        <v>0.51700680272108834</v>
      </c>
      <c r="I196" s="120">
        <v>254</v>
      </c>
      <c r="J196" s="121">
        <f t="shared" si="20"/>
        <v>0.13901345291479816</v>
      </c>
      <c r="K196" s="120">
        <v>363</v>
      </c>
      <c r="L196" s="121">
        <f t="shared" si="20"/>
        <v>0.42913385826771644</v>
      </c>
      <c r="M196" s="120"/>
      <c r="N196" s="121"/>
    </row>
    <row r="197" spans="2:15" ht="15.75" x14ac:dyDescent="0.25">
      <c r="B197" s="122" t="s">
        <v>32</v>
      </c>
      <c r="C197" s="123">
        <v>1095</v>
      </c>
      <c r="D197" s="124">
        <v>-0.74445740956826145</v>
      </c>
      <c r="E197" s="123">
        <v>1459</v>
      </c>
      <c r="F197" s="124">
        <f t="shared" si="20"/>
        <v>0.33242009132420081</v>
      </c>
      <c r="G197" s="123">
        <v>2254</v>
      </c>
      <c r="H197" s="124">
        <f t="shared" si="20"/>
        <v>0.544893762851268</v>
      </c>
      <c r="I197" s="123">
        <v>2628</v>
      </c>
      <c r="J197" s="124">
        <f t="shared" si="20"/>
        <v>0.16592724046140206</v>
      </c>
      <c r="K197" s="123">
        <v>3308</v>
      </c>
      <c r="L197" s="124">
        <f t="shared" si="20"/>
        <v>0.25875190258751912</v>
      </c>
      <c r="M197" s="123">
        <v>1633</v>
      </c>
      <c r="N197" s="124">
        <v>0.11164057181756304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76" t="s">
        <v>273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f>$C$7</f>
        <v>2020</v>
      </c>
      <c r="D205" s="304"/>
      <c r="E205" s="305">
        <f>$E$7</f>
        <v>2021</v>
      </c>
      <c r="F205" s="304"/>
      <c r="G205" s="305">
        <f>$G$7</f>
        <v>2022</v>
      </c>
      <c r="H205" s="304"/>
      <c r="I205" s="305">
        <f>$I$7</f>
        <v>2023</v>
      </c>
      <c r="J205" s="304"/>
      <c r="K205" s="305">
        <f>$K$7</f>
        <v>2024</v>
      </c>
      <c r="L205" s="304"/>
      <c r="M205" s="305">
        <f>$M$7</f>
        <v>2025</v>
      </c>
      <c r="N205" s="306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243</v>
      </c>
      <c r="G206" s="118" t="s">
        <v>71</v>
      </c>
      <c r="H206" s="117" t="s">
        <v>243</v>
      </c>
      <c r="I206" s="118" t="s">
        <v>71</v>
      </c>
      <c r="J206" s="117" t="s">
        <v>243</v>
      </c>
      <c r="K206" s="118" t="s">
        <v>71</v>
      </c>
      <c r="L206" s="117" t="s">
        <v>243</v>
      </c>
      <c r="M206" s="118" t="s">
        <v>71</v>
      </c>
      <c r="N206" s="117" t="s">
        <v>265</v>
      </c>
    </row>
    <row r="207" spans="2:15" x14ac:dyDescent="0.25">
      <c r="B207" s="119" t="s">
        <v>73</v>
      </c>
      <c r="C207" s="120">
        <v>275</v>
      </c>
      <c r="D207" s="121">
        <v>-0.44556451612903225</v>
      </c>
      <c r="E207" s="120">
        <v>51</v>
      </c>
      <c r="F207" s="121">
        <f t="shared" ref="F207:L219" si="22">IFERROR(E207/C207-1,"-")</f>
        <v>-0.81454545454545457</v>
      </c>
      <c r="G207" s="120">
        <v>459</v>
      </c>
      <c r="H207" s="121">
        <f t="shared" si="22"/>
        <v>8</v>
      </c>
      <c r="I207" s="120">
        <v>201</v>
      </c>
      <c r="J207" s="121">
        <f t="shared" si="22"/>
        <v>-0.56209150326797386</v>
      </c>
      <c r="K207" s="120">
        <v>520</v>
      </c>
      <c r="L207" s="121">
        <f t="shared" si="22"/>
        <v>1.5870646766169156</v>
      </c>
      <c r="M207" s="120">
        <v>669</v>
      </c>
      <c r="N207" s="121">
        <f t="shared" ref="N207:N212" si="23">IFERROR(M207/K207-1,"-")</f>
        <v>0.28653846153846163</v>
      </c>
    </row>
    <row r="208" spans="2:15" x14ac:dyDescent="0.25">
      <c r="B208" s="119" t="s">
        <v>75</v>
      </c>
      <c r="C208" s="120">
        <v>303</v>
      </c>
      <c r="D208" s="121">
        <v>-0.41279069767441856</v>
      </c>
      <c r="E208" s="120">
        <v>101</v>
      </c>
      <c r="F208" s="121">
        <f t="shared" si="22"/>
        <v>-0.66666666666666674</v>
      </c>
      <c r="G208" s="120">
        <v>335</v>
      </c>
      <c r="H208" s="121">
        <f t="shared" si="22"/>
        <v>2.3168316831683167</v>
      </c>
      <c r="I208" s="120">
        <v>189</v>
      </c>
      <c r="J208" s="121">
        <f t="shared" si="22"/>
        <v>-0.43582089552238801</v>
      </c>
      <c r="K208" s="120">
        <v>670</v>
      </c>
      <c r="L208" s="121">
        <f t="shared" si="22"/>
        <v>2.5449735449735451</v>
      </c>
      <c r="M208" s="120">
        <v>437</v>
      </c>
      <c r="N208" s="121">
        <f t="shared" si="23"/>
        <v>-0.34776119402985073</v>
      </c>
    </row>
    <row r="209" spans="2:15" x14ac:dyDescent="0.25">
      <c r="B209" s="119" t="s">
        <v>77</v>
      </c>
      <c r="C209" s="120">
        <v>10</v>
      </c>
      <c r="D209" s="121">
        <v>-0.98373983739837401</v>
      </c>
      <c r="E209" s="120">
        <v>82</v>
      </c>
      <c r="F209" s="121">
        <f t="shared" si="22"/>
        <v>7.1999999999999993</v>
      </c>
      <c r="G209" s="120">
        <v>257</v>
      </c>
      <c r="H209" s="121">
        <f t="shared" si="22"/>
        <v>2.1341463414634148</v>
      </c>
      <c r="I209" s="120">
        <v>324</v>
      </c>
      <c r="J209" s="121">
        <f t="shared" si="22"/>
        <v>0.26070038910505833</v>
      </c>
      <c r="K209" s="120">
        <v>586</v>
      </c>
      <c r="L209" s="121">
        <f t="shared" si="22"/>
        <v>0.80864197530864201</v>
      </c>
      <c r="M209" s="120">
        <v>430</v>
      </c>
      <c r="N209" s="121">
        <f t="shared" si="23"/>
        <v>-0.2662116040955631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110</v>
      </c>
      <c r="F210" s="121" t="str">
        <f t="shared" si="22"/>
        <v>-</v>
      </c>
      <c r="G210" s="120">
        <v>150</v>
      </c>
      <c r="H210" s="121">
        <f t="shared" si="22"/>
        <v>0.36363636363636354</v>
      </c>
      <c r="I210" s="120">
        <v>135</v>
      </c>
      <c r="J210" s="121">
        <f t="shared" si="22"/>
        <v>-9.9999999999999978E-2</v>
      </c>
      <c r="K210" s="120">
        <v>430</v>
      </c>
      <c r="L210" s="121">
        <f t="shared" si="22"/>
        <v>2.1851851851851851</v>
      </c>
      <c r="M210" s="120">
        <v>289</v>
      </c>
      <c r="N210" s="121">
        <f t="shared" si="23"/>
        <v>-0.32790697674418601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131</v>
      </c>
      <c r="F211" s="121" t="str">
        <f t="shared" si="22"/>
        <v>-</v>
      </c>
      <c r="G211" s="120">
        <v>131</v>
      </c>
      <c r="H211" s="121">
        <f t="shared" si="22"/>
        <v>0</v>
      </c>
      <c r="I211" s="120">
        <v>93</v>
      </c>
      <c r="J211" s="121">
        <f t="shared" si="22"/>
        <v>-0.29007633587786263</v>
      </c>
      <c r="K211" s="120">
        <v>61</v>
      </c>
      <c r="L211" s="121">
        <f t="shared" si="22"/>
        <v>-0.34408602150537637</v>
      </c>
      <c r="M211" s="120">
        <v>112</v>
      </c>
      <c r="N211" s="121">
        <f t="shared" si="23"/>
        <v>0.83606557377049184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96</v>
      </c>
      <c r="F212" s="121" t="str">
        <f t="shared" si="22"/>
        <v>-</v>
      </c>
      <c r="G212" s="120">
        <v>154</v>
      </c>
      <c r="H212" s="121">
        <f t="shared" si="22"/>
        <v>0.60416666666666674</v>
      </c>
      <c r="I212" s="120">
        <v>117</v>
      </c>
      <c r="J212" s="121">
        <f t="shared" si="22"/>
        <v>-0.24025974025974028</v>
      </c>
      <c r="K212" s="120">
        <v>40</v>
      </c>
      <c r="L212" s="121">
        <f t="shared" si="22"/>
        <v>-0.65811965811965811</v>
      </c>
      <c r="M212" s="120">
        <v>459</v>
      </c>
      <c r="N212" s="121">
        <f t="shared" si="23"/>
        <v>10.475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162</v>
      </c>
      <c r="F213" s="121" t="str">
        <f t="shared" si="22"/>
        <v>-</v>
      </c>
      <c r="G213" s="120">
        <v>377</v>
      </c>
      <c r="H213" s="121">
        <f t="shared" si="22"/>
        <v>1.3271604938271606</v>
      </c>
      <c r="I213" s="120">
        <v>118</v>
      </c>
      <c r="J213" s="121">
        <f t="shared" si="22"/>
        <v>-0.6870026525198939</v>
      </c>
      <c r="K213" s="120">
        <v>232</v>
      </c>
      <c r="L213" s="121">
        <f t="shared" si="22"/>
        <v>0.96610169491525433</v>
      </c>
      <c r="M213" s="120"/>
      <c r="N213" s="121"/>
    </row>
    <row r="214" spans="2:15" x14ac:dyDescent="0.25">
      <c r="B214" s="119" t="s">
        <v>87</v>
      </c>
      <c r="C214" s="120">
        <v>323</v>
      </c>
      <c r="D214" s="121">
        <v>-9.0140845070422526E-2</v>
      </c>
      <c r="E214" s="120">
        <v>341</v>
      </c>
      <c r="F214" s="121">
        <f t="shared" si="22"/>
        <v>5.5727554179566541E-2</v>
      </c>
      <c r="G214" s="120">
        <v>218</v>
      </c>
      <c r="H214" s="121">
        <f t="shared" si="22"/>
        <v>-0.36070381231671556</v>
      </c>
      <c r="I214" s="120">
        <v>96</v>
      </c>
      <c r="J214" s="121">
        <f t="shared" si="22"/>
        <v>-0.55963302752293576</v>
      </c>
      <c r="K214" s="120">
        <v>510</v>
      </c>
      <c r="L214" s="121">
        <f t="shared" si="22"/>
        <v>4.3125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216</v>
      </c>
      <c r="F215" s="121" t="str">
        <f t="shared" si="22"/>
        <v>-</v>
      </c>
      <c r="G215" s="120">
        <v>101</v>
      </c>
      <c r="H215" s="121">
        <f t="shared" si="22"/>
        <v>-0.53240740740740744</v>
      </c>
      <c r="I215" s="120">
        <v>141</v>
      </c>
      <c r="J215" s="121">
        <f t="shared" si="22"/>
        <v>0.39603960396039595</v>
      </c>
      <c r="K215" s="120">
        <v>436</v>
      </c>
      <c r="L215" s="121">
        <f t="shared" si="22"/>
        <v>2.0921985815602837</v>
      </c>
      <c r="M215" s="120"/>
      <c r="N215" s="121"/>
    </row>
    <row r="216" spans="2:15" x14ac:dyDescent="0.25">
      <c r="B216" s="119" t="s">
        <v>91</v>
      </c>
      <c r="C216" s="120">
        <v>17</v>
      </c>
      <c r="D216" s="121">
        <v>-0.93772893772893773</v>
      </c>
      <c r="E216" s="120">
        <v>272</v>
      </c>
      <c r="F216" s="121">
        <f t="shared" si="22"/>
        <v>15</v>
      </c>
      <c r="G216" s="120">
        <v>281</v>
      </c>
      <c r="H216" s="121">
        <f t="shared" si="22"/>
        <v>3.3088235294117752E-2</v>
      </c>
      <c r="I216" s="120">
        <v>435</v>
      </c>
      <c r="J216" s="121">
        <f t="shared" si="22"/>
        <v>0.54804270462633453</v>
      </c>
      <c r="K216" s="120">
        <v>490</v>
      </c>
      <c r="L216" s="121">
        <f t="shared" si="22"/>
        <v>0.12643678160919536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-0.9923371647509579</v>
      </c>
      <c r="E217" s="120">
        <v>301</v>
      </c>
      <c r="F217" s="121">
        <f t="shared" si="22"/>
        <v>149.5</v>
      </c>
      <c r="G217" s="120">
        <v>323</v>
      </c>
      <c r="H217" s="121">
        <f t="shared" si="22"/>
        <v>7.3089700996677776E-2</v>
      </c>
      <c r="I217" s="120">
        <v>698</v>
      </c>
      <c r="J217" s="121">
        <f t="shared" si="22"/>
        <v>1.1609907120743035</v>
      </c>
      <c r="K217" s="120">
        <v>392</v>
      </c>
      <c r="L217" s="121">
        <f t="shared" si="22"/>
        <v>-0.43839541547277938</v>
      </c>
      <c r="M217" s="120"/>
      <c r="N217" s="121"/>
    </row>
    <row r="218" spans="2:15" x14ac:dyDescent="0.25">
      <c r="B218" s="119" t="s">
        <v>95</v>
      </c>
      <c r="C218" s="120">
        <v>45</v>
      </c>
      <c r="D218" s="121">
        <v>-0.47058823529411764</v>
      </c>
      <c r="E218" s="120">
        <v>328</v>
      </c>
      <c r="F218" s="121">
        <f t="shared" si="22"/>
        <v>6.2888888888888888</v>
      </c>
      <c r="G218" s="120">
        <v>267</v>
      </c>
      <c r="H218" s="121">
        <f t="shared" si="22"/>
        <v>-0.18597560975609762</v>
      </c>
      <c r="I218" s="120">
        <v>264</v>
      </c>
      <c r="J218" s="121">
        <f t="shared" si="22"/>
        <v>-1.1235955056179803E-2</v>
      </c>
      <c r="K218" s="120">
        <v>470</v>
      </c>
      <c r="L218" s="121">
        <f t="shared" si="22"/>
        <v>0.78030303030303028</v>
      </c>
      <c r="M218" s="120"/>
      <c r="N218" s="121"/>
    </row>
    <row r="219" spans="2:15" ht="15.75" x14ac:dyDescent="0.25">
      <c r="B219" s="122" t="s">
        <v>32</v>
      </c>
      <c r="C219" s="123">
        <v>1082</v>
      </c>
      <c r="D219" s="124">
        <v>-0.70859143549690273</v>
      </c>
      <c r="E219" s="123">
        <v>2191</v>
      </c>
      <c r="F219" s="124">
        <f t="shared" si="22"/>
        <v>1.0249537892791127</v>
      </c>
      <c r="G219" s="123">
        <v>3053</v>
      </c>
      <c r="H219" s="124">
        <f t="shared" si="22"/>
        <v>0.39342765860337736</v>
      </c>
      <c r="I219" s="123">
        <v>2811</v>
      </c>
      <c r="J219" s="124">
        <f t="shared" si="22"/>
        <v>-7.9266295447101176E-2</v>
      </c>
      <c r="K219" s="123">
        <v>4837</v>
      </c>
      <c r="L219" s="124">
        <f t="shared" si="22"/>
        <v>0.72073995019565995</v>
      </c>
      <c r="M219" s="123">
        <v>2396</v>
      </c>
      <c r="N219" s="124">
        <v>3.8578240138708253E-2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76" t="s">
        <v>274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1" t="s">
        <v>130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f>$C$7</f>
        <v>2020</v>
      </c>
      <c r="D227" s="304"/>
      <c r="E227" s="305">
        <f>$E$7</f>
        <v>2021</v>
      </c>
      <c r="F227" s="304"/>
      <c r="G227" s="305">
        <f>$G$7</f>
        <v>2022</v>
      </c>
      <c r="H227" s="304"/>
      <c r="I227" s="305">
        <f>$I$7</f>
        <v>2023</v>
      </c>
      <c r="J227" s="304"/>
      <c r="K227" s="305">
        <f>$K$7</f>
        <v>2024</v>
      </c>
      <c r="L227" s="304"/>
      <c r="M227" s="305">
        <f>$M$7</f>
        <v>2025</v>
      </c>
      <c r="N227" s="306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243</v>
      </c>
      <c r="G228" s="118" t="s">
        <v>71</v>
      </c>
      <c r="H228" s="117" t="s">
        <v>243</v>
      </c>
      <c r="I228" s="118" t="s">
        <v>71</v>
      </c>
      <c r="J228" s="117" t="s">
        <v>243</v>
      </c>
      <c r="K228" s="118" t="s">
        <v>71</v>
      </c>
      <c r="L228" s="117" t="s">
        <v>243</v>
      </c>
      <c r="M228" s="118" t="s">
        <v>71</v>
      </c>
      <c r="N228" s="117" t="s">
        <v>265</v>
      </c>
    </row>
    <row r="229" spans="2:15" x14ac:dyDescent="0.25">
      <c r="B229" s="119" t="s">
        <v>73</v>
      </c>
      <c r="C229" s="120">
        <v>438</v>
      </c>
      <c r="D229" s="121">
        <v>-0.35302806499261452</v>
      </c>
      <c r="E229" s="120">
        <v>5</v>
      </c>
      <c r="F229" s="121">
        <f t="shared" ref="F229:L241" si="24">IFERROR(E229/C229-1,"-")</f>
        <v>-0.98858447488584478</v>
      </c>
      <c r="G229" s="120">
        <v>69</v>
      </c>
      <c r="H229" s="121">
        <f t="shared" si="24"/>
        <v>12.8</v>
      </c>
      <c r="I229" s="120">
        <v>111</v>
      </c>
      <c r="J229" s="121">
        <f t="shared" si="24"/>
        <v>0.60869565217391308</v>
      </c>
      <c r="K229" s="120">
        <v>153</v>
      </c>
      <c r="L229" s="121">
        <f t="shared" si="24"/>
        <v>0.37837837837837829</v>
      </c>
      <c r="M229" s="120">
        <v>143</v>
      </c>
      <c r="N229" s="121">
        <f t="shared" ref="N229:N234" si="25">IFERROR(M229/K229-1,"-")</f>
        <v>-6.5359477124182996E-2</v>
      </c>
    </row>
    <row r="230" spans="2:15" x14ac:dyDescent="0.25">
      <c r="B230" s="119" t="s">
        <v>75</v>
      </c>
      <c r="C230" s="120">
        <v>52</v>
      </c>
      <c r="D230" s="121">
        <v>-0.69047619047619047</v>
      </c>
      <c r="E230" s="120">
        <v>0</v>
      </c>
      <c r="F230" s="121">
        <f t="shared" si="24"/>
        <v>-1</v>
      </c>
      <c r="G230" s="120">
        <v>56</v>
      </c>
      <c r="H230" s="121" t="str">
        <f t="shared" si="24"/>
        <v>-</v>
      </c>
      <c r="I230" s="120">
        <v>210</v>
      </c>
      <c r="J230" s="121">
        <f t="shared" si="24"/>
        <v>2.75</v>
      </c>
      <c r="K230" s="120">
        <v>120</v>
      </c>
      <c r="L230" s="121">
        <f t="shared" si="24"/>
        <v>-0.4285714285714286</v>
      </c>
      <c r="M230" s="120">
        <v>139</v>
      </c>
      <c r="N230" s="121">
        <f t="shared" si="25"/>
        <v>0.15833333333333344</v>
      </c>
    </row>
    <row r="231" spans="2:15" x14ac:dyDescent="0.25">
      <c r="B231" s="119" t="s">
        <v>77</v>
      </c>
      <c r="C231" s="120">
        <v>223</v>
      </c>
      <c r="D231" s="121">
        <v>1.50561797752809</v>
      </c>
      <c r="E231" s="120">
        <v>15</v>
      </c>
      <c r="F231" s="121">
        <f t="shared" si="24"/>
        <v>-0.93273542600896864</v>
      </c>
      <c r="G231" s="120">
        <v>56</v>
      </c>
      <c r="H231" s="121">
        <f t="shared" si="24"/>
        <v>2.7333333333333334</v>
      </c>
      <c r="I231" s="120">
        <v>126</v>
      </c>
      <c r="J231" s="121">
        <f t="shared" si="24"/>
        <v>1.25</v>
      </c>
      <c r="K231" s="120">
        <v>82</v>
      </c>
      <c r="L231" s="121">
        <f t="shared" si="24"/>
        <v>-0.34920634920634919</v>
      </c>
      <c r="M231" s="120">
        <v>227</v>
      </c>
      <c r="N231" s="121">
        <f t="shared" si="25"/>
        <v>1.7682926829268291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23</v>
      </c>
      <c r="F232" s="121" t="str">
        <f t="shared" si="24"/>
        <v>-</v>
      </c>
      <c r="G232" s="120">
        <v>16</v>
      </c>
      <c r="H232" s="121">
        <f t="shared" si="24"/>
        <v>-0.30434782608695654</v>
      </c>
      <c r="I232" s="120">
        <v>29</v>
      </c>
      <c r="J232" s="121">
        <f t="shared" si="24"/>
        <v>0.8125</v>
      </c>
      <c r="K232" s="120">
        <v>2</v>
      </c>
      <c r="L232" s="121">
        <f t="shared" si="24"/>
        <v>-0.93103448275862066</v>
      </c>
      <c r="M232" s="120">
        <v>73</v>
      </c>
      <c r="N232" s="121">
        <f t="shared" si="25"/>
        <v>35.5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64</v>
      </c>
      <c r="F233" s="121" t="str">
        <f t="shared" si="24"/>
        <v>-</v>
      </c>
      <c r="G233" s="120">
        <v>4</v>
      </c>
      <c r="H233" s="121">
        <f t="shared" si="24"/>
        <v>-0.9375</v>
      </c>
      <c r="I233" s="120">
        <v>12</v>
      </c>
      <c r="J233" s="121">
        <f t="shared" si="24"/>
        <v>2</v>
      </c>
      <c r="K233" s="120">
        <v>0</v>
      </c>
      <c r="L233" s="121">
        <f t="shared" si="24"/>
        <v>-1</v>
      </c>
      <c r="M233" s="120">
        <v>12</v>
      </c>
      <c r="N233" s="121" t="str">
        <f t="shared" si="25"/>
        <v>-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0</v>
      </c>
      <c r="H234" s="121">
        <f t="shared" si="24"/>
        <v>-1</v>
      </c>
      <c r="I234" s="120">
        <v>24</v>
      </c>
      <c r="J234" s="121" t="str">
        <f t="shared" si="24"/>
        <v>-</v>
      </c>
      <c r="K234" s="120">
        <v>0</v>
      </c>
      <c r="L234" s="121">
        <f t="shared" si="24"/>
        <v>-1</v>
      </c>
      <c r="M234" s="120">
        <v>2</v>
      </c>
      <c r="N234" s="121" t="str">
        <f t="shared" si="25"/>
        <v>-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61</v>
      </c>
      <c r="F235" s="121" t="str">
        <f t="shared" si="24"/>
        <v>-</v>
      </c>
      <c r="G235" s="120">
        <v>63</v>
      </c>
      <c r="H235" s="121">
        <f t="shared" si="24"/>
        <v>3.2786885245901676E-2</v>
      </c>
      <c r="I235" s="120">
        <v>14</v>
      </c>
      <c r="J235" s="121">
        <f t="shared" si="24"/>
        <v>-0.77777777777777779</v>
      </c>
      <c r="K235" s="120">
        <v>48</v>
      </c>
      <c r="L235" s="121">
        <f t="shared" si="24"/>
        <v>2.4285714285714284</v>
      </c>
      <c r="M235" s="120"/>
      <c r="N235" s="121"/>
    </row>
    <row r="236" spans="2:15" x14ac:dyDescent="0.25">
      <c r="B236" s="119" t="s">
        <v>87</v>
      </c>
      <c r="C236" s="120">
        <v>0</v>
      </c>
      <c r="D236" s="121">
        <v>-1</v>
      </c>
      <c r="E236" s="120">
        <v>30</v>
      </c>
      <c r="F236" s="121" t="str">
        <f t="shared" si="24"/>
        <v>-</v>
      </c>
      <c r="G236" s="120">
        <v>21</v>
      </c>
      <c r="H236" s="121">
        <f t="shared" si="24"/>
        <v>-0.30000000000000004</v>
      </c>
      <c r="I236" s="120">
        <v>29</v>
      </c>
      <c r="J236" s="121">
        <f t="shared" si="24"/>
        <v>0.38095238095238093</v>
      </c>
      <c r="K236" s="120">
        <v>35</v>
      </c>
      <c r="L236" s="121">
        <f t="shared" si="24"/>
        <v>0.2068965517241379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0</v>
      </c>
      <c r="F237" s="121" t="str">
        <f t="shared" si="24"/>
        <v>-</v>
      </c>
      <c r="G237" s="120">
        <v>13</v>
      </c>
      <c r="H237" s="121" t="str">
        <f t="shared" si="24"/>
        <v>-</v>
      </c>
      <c r="I237" s="120">
        <v>28</v>
      </c>
      <c r="J237" s="121">
        <f t="shared" si="24"/>
        <v>1.1538461538461537</v>
      </c>
      <c r="K237" s="120">
        <v>10</v>
      </c>
      <c r="L237" s="121">
        <f t="shared" si="24"/>
        <v>-0.64285714285714279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20</v>
      </c>
      <c r="F238" s="121" t="str">
        <f t="shared" si="24"/>
        <v>-</v>
      </c>
      <c r="G238" s="120">
        <v>17</v>
      </c>
      <c r="H238" s="121">
        <f t="shared" si="24"/>
        <v>-0.15000000000000002</v>
      </c>
      <c r="I238" s="120">
        <v>20</v>
      </c>
      <c r="J238" s="121">
        <f t="shared" si="24"/>
        <v>0.17647058823529416</v>
      </c>
      <c r="K238" s="120">
        <v>10</v>
      </c>
      <c r="L238" s="121">
        <f t="shared" si="24"/>
        <v>-0.5</v>
      </c>
      <c r="M238" s="120"/>
      <c r="N238" s="121"/>
    </row>
    <row r="239" spans="2:15" x14ac:dyDescent="0.25">
      <c r="B239" s="119" t="s">
        <v>93</v>
      </c>
      <c r="C239" s="120">
        <v>0</v>
      </c>
      <c r="D239" s="121">
        <v>-1</v>
      </c>
      <c r="E239" s="120">
        <v>96</v>
      </c>
      <c r="F239" s="121" t="str">
        <f t="shared" si="24"/>
        <v>-</v>
      </c>
      <c r="G239" s="120">
        <v>62</v>
      </c>
      <c r="H239" s="121">
        <f t="shared" si="24"/>
        <v>-0.35416666666666663</v>
      </c>
      <c r="I239" s="120">
        <v>62</v>
      </c>
      <c r="J239" s="121">
        <f t="shared" si="24"/>
        <v>0</v>
      </c>
      <c r="K239" s="120">
        <v>31</v>
      </c>
      <c r="L239" s="121">
        <f t="shared" si="24"/>
        <v>-0.5</v>
      </c>
      <c r="M239" s="120"/>
      <c r="N239" s="121"/>
    </row>
    <row r="240" spans="2:15" x14ac:dyDescent="0.25">
      <c r="B240" s="119" t="s">
        <v>95</v>
      </c>
      <c r="C240" s="120">
        <v>0</v>
      </c>
      <c r="D240" s="121">
        <v>-1</v>
      </c>
      <c r="E240" s="120">
        <v>105</v>
      </c>
      <c r="F240" s="121" t="str">
        <f t="shared" si="24"/>
        <v>-</v>
      </c>
      <c r="G240" s="120">
        <v>177</v>
      </c>
      <c r="H240" s="121">
        <f t="shared" si="24"/>
        <v>0.68571428571428572</v>
      </c>
      <c r="I240" s="120">
        <v>139</v>
      </c>
      <c r="J240" s="121">
        <f t="shared" si="24"/>
        <v>-0.21468926553672318</v>
      </c>
      <c r="K240" s="120">
        <v>145</v>
      </c>
      <c r="L240" s="121">
        <f t="shared" si="24"/>
        <v>4.3165467625899234E-2</v>
      </c>
      <c r="M240" s="120"/>
      <c r="N240" s="121"/>
    </row>
    <row r="241" spans="2:15" ht="15.75" x14ac:dyDescent="0.25">
      <c r="B241" s="122" t="s">
        <v>32</v>
      </c>
      <c r="C241" s="123">
        <v>713</v>
      </c>
      <c r="D241" s="124">
        <v>-0.60011217049915877</v>
      </c>
      <c r="E241" s="123">
        <v>445</v>
      </c>
      <c r="F241" s="124">
        <f t="shared" si="24"/>
        <v>-0.37587657784011219</v>
      </c>
      <c r="G241" s="123">
        <v>554</v>
      </c>
      <c r="H241" s="124">
        <f t="shared" si="24"/>
        <v>0.24494382022471917</v>
      </c>
      <c r="I241" s="123">
        <v>804</v>
      </c>
      <c r="J241" s="124">
        <f t="shared" si="24"/>
        <v>0.45126353790613716</v>
      </c>
      <c r="K241" s="123">
        <v>636</v>
      </c>
      <c r="L241" s="124">
        <f t="shared" si="24"/>
        <v>-0.20895522388059706</v>
      </c>
      <c r="M241" s="123">
        <v>596</v>
      </c>
      <c r="N241" s="124">
        <v>0.669467787114846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76" t="s">
        <v>275</v>
      </c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1" t="s">
        <v>133</v>
      </c>
      <c r="D252" s="302"/>
      <c r="E252" s="302"/>
      <c r="F252" s="302"/>
      <c r="G252" s="302"/>
      <c r="H252" s="302"/>
      <c r="I252" s="302"/>
      <c r="J252" s="302"/>
      <c r="K252" s="302"/>
      <c r="L252" s="302"/>
      <c r="M252" s="302"/>
      <c r="N252" s="302"/>
    </row>
    <row r="253" spans="2:15" ht="22.5" thickTop="1" thickBot="1" x14ac:dyDescent="0.3">
      <c r="B253" s="111"/>
      <c r="C253" s="303">
        <f>$C$7</f>
        <v>2020</v>
      </c>
      <c r="D253" s="304"/>
      <c r="E253" s="305">
        <f>$E$7</f>
        <v>2021</v>
      </c>
      <c r="F253" s="304"/>
      <c r="G253" s="305">
        <f>$G$7</f>
        <v>2022</v>
      </c>
      <c r="H253" s="304"/>
      <c r="I253" s="305">
        <f>$I$7</f>
        <v>2023</v>
      </c>
      <c r="J253" s="304"/>
      <c r="K253" s="305">
        <f>$K$7</f>
        <v>2024</v>
      </c>
      <c r="L253" s="304"/>
      <c r="M253" s="305">
        <f>$M$7</f>
        <v>2025</v>
      </c>
      <c r="N253" s="306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243</v>
      </c>
      <c r="G254" s="118" t="s">
        <v>71</v>
      </c>
      <c r="H254" s="117" t="s">
        <v>243</v>
      </c>
      <c r="I254" s="118" t="s">
        <v>71</v>
      </c>
      <c r="J254" s="117" t="s">
        <v>243</v>
      </c>
      <c r="K254" s="118" t="s">
        <v>71</v>
      </c>
      <c r="L254" s="117" t="s">
        <v>243</v>
      </c>
      <c r="M254" s="118" t="s">
        <v>71</v>
      </c>
      <c r="N254" s="117" t="s">
        <v>265</v>
      </c>
    </row>
    <row r="255" spans="2:15" x14ac:dyDescent="0.25">
      <c r="B255" s="119" t="s">
        <v>73</v>
      </c>
      <c r="C255" s="120">
        <v>1077</v>
      </c>
      <c r="D255" s="121">
        <v>-0.10100166944908184</v>
      </c>
      <c r="E255" s="120">
        <v>14</v>
      </c>
      <c r="F255" s="121">
        <f t="shared" ref="F255:L267" si="26">IFERROR(E255/C255-1,"-")</f>
        <v>-0.98700092850510679</v>
      </c>
      <c r="G255" s="120">
        <v>82</v>
      </c>
      <c r="H255" s="121">
        <f t="shared" si="26"/>
        <v>4.8571428571428568</v>
      </c>
      <c r="I255" s="120">
        <v>135</v>
      </c>
      <c r="J255" s="121">
        <f t="shared" si="26"/>
        <v>0.64634146341463405</v>
      </c>
      <c r="K255" s="120">
        <v>49</v>
      </c>
      <c r="L255" s="121">
        <f t="shared" si="26"/>
        <v>-0.63703703703703707</v>
      </c>
      <c r="M255" s="120">
        <v>393</v>
      </c>
      <c r="N255" s="121">
        <f t="shared" ref="N255:N260" si="27">IFERROR(M255/K255-1,"-")</f>
        <v>7.0204081632653068</v>
      </c>
    </row>
    <row r="256" spans="2:15" x14ac:dyDescent="0.25">
      <c r="B256" s="119" t="s">
        <v>75</v>
      </c>
      <c r="C256" s="120">
        <v>252</v>
      </c>
      <c r="D256" s="121">
        <v>0.17209302325581399</v>
      </c>
      <c r="E256" s="120">
        <v>0</v>
      </c>
      <c r="F256" s="121">
        <f t="shared" si="26"/>
        <v>-1</v>
      </c>
      <c r="G256" s="120">
        <v>102</v>
      </c>
      <c r="H256" s="121" t="str">
        <f t="shared" si="26"/>
        <v>-</v>
      </c>
      <c r="I256" s="120">
        <v>147</v>
      </c>
      <c r="J256" s="121">
        <f t="shared" si="26"/>
        <v>0.44117647058823528</v>
      </c>
      <c r="K256" s="120">
        <v>198</v>
      </c>
      <c r="L256" s="121">
        <f t="shared" si="26"/>
        <v>0.34693877551020402</v>
      </c>
      <c r="M256" s="120">
        <v>71</v>
      </c>
      <c r="N256" s="121">
        <f t="shared" si="27"/>
        <v>-0.64141414141414144</v>
      </c>
    </row>
    <row r="257" spans="2:14" x14ac:dyDescent="0.25">
      <c r="B257" s="119" t="s">
        <v>77</v>
      </c>
      <c r="C257" s="120">
        <v>159</v>
      </c>
      <c r="D257" s="121">
        <v>1.65</v>
      </c>
      <c r="E257" s="120">
        <v>26</v>
      </c>
      <c r="F257" s="121">
        <f t="shared" si="26"/>
        <v>-0.83647798742138368</v>
      </c>
      <c r="G257" s="120">
        <v>41</v>
      </c>
      <c r="H257" s="121">
        <f t="shared" si="26"/>
        <v>0.57692307692307687</v>
      </c>
      <c r="I257" s="120">
        <v>100</v>
      </c>
      <c r="J257" s="121">
        <f t="shared" si="26"/>
        <v>1.4390243902439024</v>
      </c>
      <c r="K257" s="120">
        <v>40</v>
      </c>
      <c r="L257" s="121">
        <f t="shared" si="26"/>
        <v>-0.6</v>
      </c>
      <c r="M257" s="120">
        <v>152</v>
      </c>
      <c r="N257" s="121">
        <f t="shared" si="27"/>
        <v>2.8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6</v>
      </c>
      <c r="F258" s="121" t="str">
        <f t="shared" si="26"/>
        <v>-</v>
      </c>
      <c r="G258" s="120">
        <v>7</v>
      </c>
      <c r="H258" s="121">
        <f t="shared" si="26"/>
        <v>0.16666666666666674</v>
      </c>
      <c r="I258" s="120">
        <v>54</v>
      </c>
      <c r="J258" s="121">
        <f t="shared" si="26"/>
        <v>6.7142857142857144</v>
      </c>
      <c r="K258" s="120">
        <v>77</v>
      </c>
      <c r="L258" s="121">
        <f t="shared" si="26"/>
        <v>0.42592592592592582</v>
      </c>
      <c r="M258" s="120">
        <v>26</v>
      </c>
      <c r="N258" s="121">
        <f t="shared" si="27"/>
        <v>-0.66233766233766234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9</v>
      </c>
      <c r="F259" s="121" t="str">
        <f t="shared" si="26"/>
        <v>-</v>
      </c>
      <c r="G259" s="120">
        <v>10</v>
      </c>
      <c r="H259" s="121">
        <f t="shared" si="26"/>
        <v>0.11111111111111116</v>
      </c>
      <c r="I259" s="120">
        <v>2</v>
      </c>
      <c r="J259" s="121">
        <f t="shared" si="26"/>
        <v>-0.8</v>
      </c>
      <c r="K259" s="120">
        <v>0</v>
      </c>
      <c r="L259" s="121">
        <f t="shared" si="26"/>
        <v>-1</v>
      </c>
      <c r="M259" s="120">
        <v>218</v>
      </c>
      <c r="N259" s="121" t="str">
        <f t="shared" si="27"/>
        <v>-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1</v>
      </c>
      <c r="H260" s="121" t="str">
        <f t="shared" si="26"/>
        <v>-</v>
      </c>
      <c r="I260" s="120">
        <v>5</v>
      </c>
      <c r="J260" s="121">
        <f t="shared" si="26"/>
        <v>4</v>
      </c>
      <c r="K260" s="120">
        <v>1</v>
      </c>
      <c r="L260" s="121">
        <f t="shared" si="26"/>
        <v>-0.8</v>
      </c>
      <c r="M260" s="120">
        <v>97</v>
      </c>
      <c r="N260" s="121">
        <f t="shared" si="27"/>
        <v>96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17</v>
      </c>
      <c r="F261" s="121" t="str">
        <f t="shared" si="26"/>
        <v>-</v>
      </c>
      <c r="G261" s="120">
        <v>11</v>
      </c>
      <c r="H261" s="121">
        <f t="shared" si="26"/>
        <v>-0.3529411764705882</v>
      </c>
      <c r="I261" s="120">
        <v>0</v>
      </c>
      <c r="J261" s="121">
        <f t="shared" si="26"/>
        <v>-1</v>
      </c>
      <c r="K261" s="120">
        <v>0</v>
      </c>
      <c r="L261" s="121" t="str">
        <f t="shared" si="26"/>
        <v>-</v>
      </c>
      <c r="M261" s="120"/>
      <c r="N261" s="121"/>
    </row>
    <row r="262" spans="2:14" x14ac:dyDescent="0.25">
      <c r="B262" s="119" t="s">
        <v>87</v>
      </c>
      <c r="C262" s="120">
        <v>0</v>
      </c>
      <c r="D262" s="121">
        <v>-1</v>
      </c>
      <c r="E262" s="120">
        <v>38</v>
      </c>
      <c r="F262" s="121" t="str">
        <f t="shared" si="26"/>
        <v>-</v>
      </c>
      <c r="G262" s="120">
        <v>4</v>
      </c>
      <c r="H262" s="121">
        <f t="shared" si="26"/>
        <v>-0.89473684210526316</v>
      </c>
      <c r="I262" s="120">
        <v>15</v>
      </c>
      <c r="J262" s="121">
        <f t="shared" si="26"/>
        <v>2.75</v>
      </c>
      <c r="K262" s="120">
        <v>13</v>
      </c>
      <c r="L262" s="121">
        <f t="shared" si="26"/>
        <v>-0.1333333333333333</v>
      </c>
      <c r="M262" s="120"/>
      <c r="N262" s="121"/>
    </row>
    <row r="263" spans="2:14" x14ac:dyDescent="0.25">
      <c r="B263" s="119" t="s">
        <v>89</v>
      </c>
      <c r="C263" s="120">
        <v>0</v>
      </c>
      <c r="D263" s="121">
        <v>-1</v>
      </c>
      <c r="E263" s="120">
        <v>2</v>
      </c>
      <c r="F263" s="121" t="str">
        <f t="shared" si="26"/>
        <v>-</v>
      </c>
      <c r="G263" s="120">
        <v>0</v>
      </c>
      <c r="H263" s="121">
        <f t="shared" si="26"/>
        <v>-1</v>
      </c>
      <c r="I263" s="120">
        <v>0</v>
      </c>
      <c r="J263" s="121" t="str">
        <f t="shared" si="26"/>
        <v>-</v>
      </c>
      <c r="K263" s="120">
        <v>9</v>
      </c>
      <c r="L263" s="121" t="str">
        <f t="shared" si="26"/>
        <v>-</v>
      </c>
      <c r="M263" s="120"/>
      <c r="N263" s="121"/>
    </row>
    <row r="264" spans="2:14" x14ac:dyDescent="0.25">
      <c r="B264" s="119" t="s">
        <v>91</v>
      </c>
      <c r="C264" s="120">
        <v>6</v>
      </c>
      <c r="D264" s="121">
        <v>-0.93258426966292141</v>
      </c>
      <c r="E264" s="120">
        <v>52</v>
      </c>
      <c r="F264" s="121">
        <f t="shared" si="26"/>
        <v>7.6666666666666661</v>
      </c>
      <c r="G264" s="120">
        <v>13</v>
      </c>
      <c r="H264" s="121">
        <f t="shared" si="26"/>
        <v>-0.75</v>
      </c>
      <c r="I264" s="120">
        <v>62</v>
      </c>
      <c r="J264" s="121">
        <f t="shared" si="26"/>
        <v>3.7692307692307692</v>
      </c>
      <c r="K264" s="120">
        <v>26</v>
      </c>
      <c r="L264" s="121">
        <f t="shared" si="26"/>
        <v>-0.58064516129032251</v>
      </c>
      <c r="M264" s="120"/>
      <c r="N264" s="121"/>
    </row>
    <row r="265" spans="2:14" x14ac:dyDescent="0.25">
      <c r="B265" s="119" t="s">
        <v>93</v>
      </c>
      <c r="C265" s="120">
        <v>15</v>
      </c>
      <c r="D265" s="121">
        <v>-0.97645211930926212</v>
      </c>
      <c r="E265" s="120">
        <v>157</v>
      </c>
      <c r="F265" s="121">
        <f t="shared" si="26"/>
        <v>9.4666666666666668</v>
      </c>
      <c r="G265" s="120">
        <v>16</v>
      </c>
      <c r="H265" s="121">
        <f t="shared" si="26"/>
        <v>-0.89808917197452232</v>
      </c>
      <c r="I265" s="120">
        <v>42</v>
      </c>
      <c r="J265" s="121">
        <f t="shared" si="26"/>
        <v>1.625</v>
      </c>
      <c r="K265" s="120">
        <v>56</v>
      </c>
      <c r="L265" s="121">
        <f t="shared" si="26"/>
        <v>0.33333333333333326</v>
      </c>
      <c r="M265" s="120"/>
      <c r="N265" s="121"/>
    </row>
    <row r="266" spans="2:14" x14ac:dyDescent="0.25">
      <c r="B266" s="119" t="s">
        <v>95</v>
      </c>
      <c r="C266" s="120">
        <v>19</v>
      </c>
      <c r="D266" s="121">
        <v>-0.98129921259842523</v>
      </c>
      <c r="E266" s="120">
        <v>111</v>
      </c>
      <c r="F266" s="121">
        <f t="shared" si="26"/>
        <v>4.8421052631578947</v>
      </c>
      <c r="G266" s="120">
        <v>131</v>
      </c>
      <c r="H266" s="121">
        <f t="shared" si="26"/>
        <v>0.18018018018018012</v>
      </c>
      <c r="I266" s="120">
        <v>73</v>
      </c>
      <c r="J266" s="121">
        <f t="shared" si="26"/>
        <v>-0.4427480916030534</v>
      </c>
      <c r="K266" s="120">
        <v>164</v>
      </c>
      <c r="L266" s="121">
        <f t="shared" si="26"/>
        <v>1.2465753424657535</v>
      </c>
      <c r="M266" s="120"/>
      <c r="N266" s="121"/>
    </row>
    <row r="267" spans="2:14" ht="15.75" x14ac:dyDescent="0.25">
      <c r="B267" s="122" t="s">
        <v>32</v>
      </c>
      <c r="C267" s="123">
        <v>1531</v>
      </c>
      <c r="D267" s="124">
        <v>-0.55942446043165472</v>
      </c>
      <c r="E267" s="123">
        <v>432</v>
      </c>
      <c r="F267" s="124">
        <f t="shared" si="26"/>
        <v>-0.71783148269105168</v>
      </c>
      <c r="G267" s="123">
        <v>418</v>
      </c>
      <c r="H267" s="124">
        <f t="shared" si="26"/>
        <v>-3.240740740740744E-2</v>
      </c>
      <c r="I267" s="123">
        <v>635</v>
      </c>
      <c r="J267" s="124">
        <f t="shared" si="26"/>
        <v>0.51913875598086134</v>
      </c>
      <c r="K267" s="123">
        <v>633</v>
      </c>
      <c r="L267" s="124">
        <f t="shared" si="26"/>
        <v>-3.1496062992125706E-3</v>
      </c>
      <c r="M267" s="123">
        <v>957</v>
      </c>
      <c r="N267" s="124">
        <v>1.6219178082191781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18455-0646-4B61-B86F-9B7C8097DF65}">
  <sheetPr>
    <tabColor rgb="FFF29140"/>
  </sheetPr>
  <dimension ref="A4:O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6" t="s">
        <v>263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5">
        <f>E7-1</f>
        <v>2020</v>
      </c>
      <c r="D7" s="304"/>
      <c r="E7" s="305">
        <f>G7-1</f>
        <v>2021</v>
      </c>
      <c r="F7" s="304"/>
      <c r="G7" s="305">
        <f>I7-1</f>
        <v>2022</v>
      </c>
      <c r="H7" s="304"/>
      <c r="I7" s="305">
        <f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0">IFERROR(E9/C9-1,"-")</f>
        <v>-0.85920852359208522</v>
      </c>
      <c r="G9" s="120">
        <v>13922</v>
      </c>
      <c r="H9" s="121">
        <f t="shared" si="0"/>
        <v>3.7033783783783782</v>
      </c>
      <c r="I9" s="120">
        <v>17982</v>
      </c>
      <c r="J9" s="121">
        <f t="shared" si="0"/>
        <v>0.29162476655652925</v>
      </c>
      <c r="K9" s="120">
        <v>21297</v>
      </c>
      <c r="L9" s="121">
        <f t="shared" si="0"/>
        <v>0.18435101768435103</v>
      </c>
      <c r="M9" s="120">
        <v>21020</v>
      </c>
      <c r="N9" s="121">
        <f t="shared" ref="N9:N14" si="1"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0"/>
        <v>-0.90155567551651372</v>
      </c>
      <c r="G10" s="120">
        <v>13217</v>
      </c>
      <c r="H10" s="121">
        <f t="shared" si="0"/>
        <v>5.5887337986041876</v>
      </c>
      <c r="I10" s="120">
        <v>16181</v>
      </c>
      <c r="J10" s="121">
        <f t="shared" si="0"/>
        <v>0.22425663917681771</v>
      </c>
      <c r="K10" s="120">
        <v>18659</v>
      </c>
      <c r="L10" s="121">
        <f t="shared" si="0"/>
        <v>0.1531425746245596</v>
      </c>
      <c r="M10" s="120">
        <v>17956</v>
      </c>
      <c r="N10" s="121">
        <f t="shared" si="1"/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0"/>
        <v>-0.68541784874766964</v>
      </c>
      <c r="G11" s="120">
        <v>17020</v>
      </c>
      <c r="H11" s="121">
        <f t="shared" si="0"/>
        <v>3.3854676629734604</v>
      </c>
      <c r="I11" s="120">
        <v>18269</v>
      </c>
      <c r="J11" s="121">
        <f t="shared" si="0"/>
        <v>7.3384253819036349E-2</v>
      </c>
      <c r="K11" s="120">
        <v>20797</v>
      </c>
      <c r="L11" s="121">
        <f t="shared" si="0"/>
        <v>0.13837648475559683</v>
      </c>
      <c r="M11" s="120">
        <v>17777</v>
      </c>
      <c r="N11" s="121">
        <f t="shared" si="1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0"/>
        <v>-</v>
      </c>
      <c r="G12" s="120">
        <v>12113</v>
      </c>
      <c r="H12" s="121">
        <f t="shared" si="0"/>
        <v>2.3637878367120244</v>
      </c>
      <c r="I12" s="120">
        <v>13117</v>
      </c>
      <c r="J12" s="121">
        <f t="shared" si="0"/>
        <v>8.2886155370263337E-2</v>
      </c>
      <c r="K12" s="120">
        <v>14586</v>
      </c>
      <c r="L12" s="121">
        <f t="shared" si="0"/>
        <v>0.11199207135778</v>
      </c>
      <c r="M12" s="120">
        <v>13911</v>
      </c>
      <c r="N12" s="121">
        <f t="shared" si="1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0"/>
        <v>-</v>
      </c>
      <c r="G13" s="120">
        <v>11098</v>
      </c>
      <c r="H13" s="121">
        <f t="shared" si="0"/>
        <v>2.3417645287563986</v>
      </c>
      <c r="I13" s="120">
        <v>10740</v>
      </c>
      <c r="J13" s="121">
        <f t="shared" si="0"/>
        <v>-3.2258064516129004E-2</v>
      </c>
      <c r="K13" s="120">
        <v>7817</v>
      </c>
      <c r="L13" s="121">
        <f t="shared" si="0"/>
        <v>-0.27216014897579144</v>
      </c>
      <c r="M13" s="120">
        <v>10049</v>
      </c>
      <c r="N13" s="121">
        <f t="shared" si="1"/>
        <v>0.28553153383651009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0"/>
        <v>-</v>
      </c>
      <c r="G14" s="120">
        <v>11814</v>
      </c>
      <c r="H14" s="121">
        <f t="shared" si="0"/>
        <v>1.0467775467775469</v>
      </c>
      <c r="I14" s="120">
        <v>11134</v>
      </c>
      <c r="J14" s="121">
        <f t="shared" si="0"/>
        <v>-5.7558828508549209E-2</v>
      </c>
      <c r="K14" s="120">
        <v>12283</v>
      </c>
      <c r="L14" s="121">
        <f t="shared" si="0"/>
        <v>0.10319741332854315</v>
      </c>
      <c r="M14" s="120">
        <v>17483</v>
      </c>
      <c r="N14" s="121">
        <f t="shared" si="1"/>
        <v>0.42334934462264928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0"/>
        <v>-</v>
      </c>
      <c r="G15" s="120">
        <v>11471</v>
      </c>
      <c r="H15" s="121">
        <f t="shared" si="0"/>
        <v>0.32017493382437556</v>
      </c>
      <c r="I15" s="120">
        <v>10514</v>
      </c>
      <c r="J15" s="121">
        <f t="shared" si="0"/>
        <v>-8.3427774387586084E-2</v>
      </c>
      <c r="K15" s="120">
        <v>12513</v>
      </c>
      <c r="L15" s="121">
        <f t="shared" si="0"/>
        <v>0.1901274491154652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0"/>
        <v>1.920429515418502</v>
      </c>
      <c r="G16" s="120">
        <v>14845</v>
      </c>
      <c r="H16" s="121">
        <f t="shared" si="0"/>
        <v>0.39954746865277646</v>
      </c>
      <c r="I16" s="120">
        <v>12529</v>
      </c>
      <c r="J16" s="121">
        <f t="shared" si="0"/>
        <v>-0.15601212529471198</v>
      </c>
      <c r="K16" s="120">
        <v>16653</v>
      </c>
      <c r="L16" s="121">
        <f t="shared" si="0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0"/>
        <v>10.772594752186588</v>
      </c>
      <c r="G17" s="120">
        <v>13618</v>
      </c>
      <c r="H17" s="121">
        <f t="shared" si="0"/>
        <v>0.12415387155357438</v>
      </c>
      <c r="I17" s="120">
        <v>13736</v>
      </c>
      <c r="J17" s="121">
        <f t="shared" si="0"/>
        <v>8.6650022029666207E-3</v>
      </c>
      <c r="K17" s="120">
        <v>17692</v>
      </c>
      <c r="L17" s="121">
        <f t="shared" si="0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0"/>
        <v>12.117434507678411</v>
      </c>
      <c r="G18" s="120">
        <v>14638</v>
      </c>
      <c r="H18" s="121">
        <f t="shared" si="0"/>
        <v>8.0572963294538447E-3</v>
      </c>
      <c r="I18" s="120">
        <v>17811</v>
      </c>
      <c r="J18" s="121">
        <f t="shared" si="0"/>
        <v>0.21676458532586418</v>
      </c>
      <c r="K18" s="120">
        <v>17886</v>
      </c>
      <c r="L18" s="121">
        <f t="shared" si="0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0"/>
        <v>5.8981559094719191</v>
      </c>
      <c r="G19" s="120">
        <v>16513</v>
      </c>
      <c r="H19" s="121">
        <f t="shared" si="0"/>
        <v>3.2808797618324448E-3</v>
      </c>
      <c r="I19" s="120">
        <v>20095</v>
      </c>
      <c r="J19" s="121">
        <f t="shared" si="0"/>
        <v>0.21692000242233389</v>
      </c>
      <c r="K19" s="120">
        <v>15945</v>
      </c>
      <c r="L19" s="121">
        <f t="shared" si="0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0"/>
        <v>3.9370838881491341</v>
      </c>
      <c r="G20" s="120">
        <v>18070</v>
      </c>
      <c r="H20" s="121">
        <f t="shared" si="0"/>
        <v>0.21839390465915987</v>
      </c>
      <c r="I20" s="120">
        <v>19927</v>
      </c>
      <c r="J20" s="121">
        <f t="shared" si="0"/>
        <v>0.1027670171555064</v>
      </c>
      <c r="K20" s="120">
        <v>18514</v>
      </c>
      <c r="L20" s="121">
        <f t="shared" si="0"/>
        <v>-7.090881718271691E-2</v>
      </c>
      <c r="M20" s="120"/>
      <c r="N20" s="121"/>
    </row>
    <row r="21" spans="1:15" ht="15.75" x14ac:dyDescent="0.25">
      <c r="A21" s="1"/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0"/>
        <v>0.51301417081577938</v>
      </c>
      <c r="G21" s="123">
        <v>168339</v>
      </c>
      <c r="H21" s="124">
        <f t="shared" si="0"/>
        <v>0.70449160608331129</v>
      </c>
      <c r="I21" s="123">
        <v>182035</v>
      </c>
      <c r="J21" s="124">
        <f t="shared" si="0"/>
        <v>8.1359637398344953E-2</v>
      </c>
      <c r="K21" s="123">
        <v>194642</v>
      </c>
      <c r="L21" s="124">
        <f t="shared" si="0"/>
        <v>6.925591232455286E-2</v>
      </c>
      <c r="M21" s="123">
        <v>98196</v>
      </c>
      <c r="N21" s="124">
        <v>2.8887561688617946E-2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76" t="s">
        <v>276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139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C$7</f>
        <v>2020</v>
      </c>
      <c r="D29" s="304"/>
      <c r="E29" s="303">
        <f>E$7</f>
        <v>2021</v>
      </c>
      <c r="F29" s="304"/>
      <c r="G29" s="303">
        <f>G$7</f>
        <v>2022</v>
      </c>
      <c r="H29" s="304"/>
      <c r="I29" s="303">
        <f>I$7</f>
        <v>2023</v>
      </c>
      <c r="J29" s="304"/>
      <c r="K29" s="303">
        <f>K$7</f>
        <v>2024</v>
      </c>
      <c r="L29" s="304"/>
      <c r="M29" s="305">
        <f>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15585</v>
      </c>
      <c r="D31" s="121">
        <v>-0.18514064624071946</v>
      </c>
      <c r="E31" s="120">
        <v>2960</v>
      </c>
      <c r="F31" s="121">
        <f t="shared" ref="F31:J43" si="2">IFERROR(E31/C31-1,"-")</f>
        <v>-0.81007378889958293</v>
      </c>
      <c r="G31" s="120">
        <v>13922</v>
      </c>
      <c r="H31" s="121">
        <f t="shared" si="2"/>
        <v>3.7033783783783782</v>
      </c>
      <c r="I31" s="120">
        <v>17515</v>
      </c>
      <c r="J31" s="121">
        <f t="shared" si="2"/>
        <v>0.2580807355265049</v>
      </c>
      <c r="K31" s="120">
        <v>20913</v>
      </c>
      <c r="L31" s="121">
        <f t="shared" ref="L31:L43" si="3">IFERROR(K31/I31-1,"-")</f>
        <v>0.1940051384527548</v>
      </c>
      <c r="M31" s="120">
        <v>20677</v>
      </c>
      <c r="N31" s="121">
        <f t="shared" ref="N31:N36" si="4">IFERROR(M31/K31-1,"-")</f>
        <v>-1.1284846746043131E-2</v>
      </c>
    </row>
    <row r="32" spans="1:15" x14ac:dyDescent="0.25">
      <c r="B32" s="119" t="s">
        <v>75</v>
      </c>
      <c r="C32" s="120">
        <v>17145</v>
      </c>
      <c r="D32" s="121">
        <v>2.9049876958165743E-2</v>
      </c>
      <c r="E32" s="120">
        <v>2006</v>
      </c>
      <c r="F32" s="121">
        <f t="shared" si="2"/>
        <v>-0.88299795858850971</v>
      </c>
      <c r="G32" s="120">
        <v>13217</v>
      </c>
      <c r="H32" s="121">
        <f t="shared" si="2"/>
        <v>5.5887337986041876</v>
      </c>
      <c r="I32" s="120">
        <v>15801</v>
      </c>
      <c r="J32" s="121">
        <f t="shared" si="2"/>
        <v>0.1955057880003026</v>
      </c>
      <c r="K32" s="120">
        <v>18321</v>
      </c>
      <c r="L32" s="121">
        <f t="shared" si="3"/>
        <v>0.15948357698879811</v>
      </c>
      <c r="M32" s="120">
        <v>17559</v>
      </c>
      <c r="N32" s="121">
        <f t="shared" si="4"/>
        <v>-4.159161617815621E-2</v>
      </c>
    </row>
    <row r="33" spans="2:14" x14ac:dyDescent="0.25">
      <c r="B33" s="119" t="s">
        <v>77</v>
      </c>
      <c r="C33" s="120">
        <v>9766</v>
      </c>
      <c r="D33" s="121">
        <v>-0.52009828009828007</v>
      </c>
      <c r="E33" s="120">
        <v>3881</v>
      </c>
      <c r="F33" s="121">
        <f t="shared" si="2"/>
        <v>-0.60260086012697112</v>
      </c>
      <c r="G33" s="120">
        <v>17020</v>
      </c>
      <c r="H33" s="121">
        <f t="shared" si="2"/>
        <v>3.3854676629734604</v>
      </c>
      <c r="I33" s="120">
        <v>17964</v>
      </c>
      <c r="J33" s="121">
        <f t="shared" si="2"/>
        <v>5.5464159811985825E-2</v>
      </c>
      <c r="K33" s="120">
        <v>20362</v>
      </c>
      <c r="L33" s="121">
        <f t="shared" si="3"/>
        <v>0.13348920062346914</v>
      </c>
      <c r="M33" s="120">
        <v>17474</v>
      </c>
      <c r="N33" s="121">
        <f t="shared" si="4"/>
        <v>-0.14183282585207735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3601</v>
      </c>
      <c r="F34" s="121" t="str">
        <f t="shared" si="2"/>
        <v>-</v>
      </c>
      <c r="G34" s="120">
        <v>12113</v>
      </c>
      <c r="H34" s="121">
        <f t="shared" si="2"/>
        <v>2.3637878367120244</v>
      </c>
      <c r="I34" s="120">
        <v>12757</v>
      </c>
      <c r="J34" s="121">
        <f t="shared" si="2"/>
        <v>5.3166019978535539E-2</v>
      </c>
      <c r="K34" s="120">
        <v>14295</v>
      </c>
      <c r="L34" s="121">
        <f t="shared" si="3"/>
        <v>0.12056126048443994</v>
      </c>
      <c r="M34" s="120">
        <v>13537</v>
      </c>
      <c r="N34" s="121">
        <f t="shared" si="4"/>
        <v>-5.3025533403287861E-2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3321</v>
      </c>
      <c r="F35" s="121" t="str">
        <f t="shared" si="2"/>
        <v>-</v>
      </c>
      <c r="G35" s="120">
        <v>11098</v>
      </c>
      <c r="H35" s="121">
        <f t="shared" si="2"/>
        <v>2.3417645287563986</v>
      </c>
      <c r="I35" s="120">
        <v>10423</v>
      </c>
      <c r="J35" s="121">
        <f t="shared" si="2"/>
        <v>-6.0821769688232163E-2</v>
      </c>
      <c r="K35" s="120">
        <v>7607</v>
      </c>
      <c r="L35" s="121">
        <f t="shared" si="3"/>
        <v>-0.27017173558476448</v>
      </c>
      <c r="M35" s="120">
        <v>9912</v>
      </c>
      <c r="N35" s="121">
        <f t="shared" si="4"/>
        <v>0.30301038517155243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5772</v>
      </c>
      <c r="F36" s="121" t="str">
        <f t="shared" si="2"/>
        <v>-</v>
      </c>
      <c r="G36" s="120">
        <v>11814</v>
      </c>
      <c r="H36" s="121">
        <f t="shared" si="2"/>
        <v>1.0467775467775469</v>
      </c>
      <c r="I36" s="120">
        <v>10883</v>
      </c>
      <c r="J36" s="121">
        <f t="shared" si="2"/>
        <v>-7.8804807855087144E-2</v>
      </c>
      <c r="K36" s="120">
        <v>12135</v>
      </c>
      <c r="L36" s="121">
        <f t="shared" si="3"/>
        <v>0.11504180832491051</v>
      </c>
      <c r="M36" s="120">
        <v>17408</v>
      </c>
      <c r="N36" s="121">
        <f t="shared" si="4"/>
        <v>0.434528224145035</v>
      </c>
    </row>
    <row r="37" spans="2:14" x14ac:dyDescent="0.25">
      <c r="B37" s="119" t="s">
        <v>85</v>
      </c>
      <c r="C37" s="120">
        <v>0</v>
      </c>
      <c r="D37" s="121">
        <v>-1</v>
      </c>
      <c r="E37" s="120">
        <v>8689</v>
      </c>
      <c r="F37" s="121" t="str">
        <f t="shared" si="2"/>
        <v>-</v>
      </c>
      <c r="G37" s="120">
        <v>11471</v>
      </c>
      <c r="H37" s="121">
        <f t="shared" si="2"/>
        <v>0.32017493382437556</v>
      </c>
      <c r="I37" s="120">
        <v>10245</v>
      </c>
      <c r="J37" s="121">
        <f t="shared" si="2"/>
        <v>-0.1068782146281928</v>
      </c>
      <c r="K37" s="120">
        <v>12144</v>
      </c>
      <c r="L37" s="121">
        <f t="shared" si="3"/>
        <v>0.18535871156661776</v>
      </c>
      <c r="M37" s="120"/>
      <c r="N37" s="121"/>
    </row>
    <row r="38" spans="2:14" x14ac:dyDescent="0.25">
      <c r="B38" s="119" t="s">
        <v>87</v>
      </c>
      <c r="C38" s="120">
        <v>3632</v>
      </c>
      <c r="D38" s="121">
        <v>-0.74350282485875707</v>
      </c>
      <c r="E38" s="120">
        <v>10607</v>
      </c>
      <c r="F38" s="121">
        <f t="shared" si="2"/>
        <v>1.920429515418502</v>
      </c>
      <c r="G38" s="120">
        <v>14845</v>
      </c>
      <c r="H38" s="121">
        <f t="shared" si="2"/>
        <v>0.39954746865277646</v>
      </c>
      <c r="I38" s="120">
        <v>12145</v>
      </c>
      <c r="J38" s="121">
        <f t="shared" si="2"/>
        <v>-0.18187942068036378</v>
      </c>
      <c r="K38" s="120">
        <v>16288</v>
      </c>
      <c r="L38" s="121">
        <f t="shared" si="3"/>
        <v>0.34112803622890087</v>
      </c>
      <c r="M38" s="120"/>
      <c r="N38" s="121"/>
    </row>
    <row r="39" spans="2:14" x14ac:dyDescent="0.25">
      <c r="B39" s="119" t="s">
        <v>89</v>
      </c>
      <c r="C39" s="120">
        <v>1029</v>
      </c>
      <c r="D39" s="121">
        <v>-0.93847533632286995</v>
      </c>
      <c r="E39" s="120">
        <v>12114</v>
      </c>
      <c r="F39" s="121">
        <f t="shared" si="2"/>
        <v>10.772594752186588</v>
      </c>
      <c r="G39" s="120">
        <v>13618</v>
      </c>
      <c r="H39" s="121">
        <f t="shared" si="2"/>
        <v>0.12415387155357438</v>
      </c>
      <c r="I39" s="120">
        <v>13480</v>
      </c>
      <c r="J39" s="121">
        <f t="shared" si="2"/>
        <v>-1.0133646644147398E-2</v>
      </c>
      <c r="K39" s="120">
        <v>17349</v>
      </c>
      <c r="L39" s="121">
        <f t="shared" si="3"/>
        <v>0.28701780415430278</v>
      </c>
      <c r="M39" s="120"/>
      <c r="N39" s="121"/>
    </row>
    <row r="40" spans="2:14" x14ac:dyDescent="0.25">
      <c r="B40" s="119" t="s">
        <v>91</v>
      </c>
      <c r="C40" s="120">
        <v>1107</v>
      </c>
      <c r="D40" s="121">
        <v>-0.9269499802032467</v>
      </c>
      <c r="E40" s="120">
        <v>14521</v>
      </c>
      <c r="F40" s="121">
        <f t="shared" si="2"/>
        <v>12.117434507678411</v>
      </c>
      <c r="G40" s="120">
        <v>14638</v>
      </c>
      <c r="H40" s="121">
        <f t="shared" si="2"/>
        <v>8.0572963294538447E-3</v>
      </c>
      <c r="I40" s="120">
        <v>17535</v>
      </c>
      <c r="J40" s="121">
        <f t="shared" si="2"/>
        <v>0.197909550485039</v>
      </c>
      <c r="K40" s="120">
        <v>17511</v>
      </c>
      <c r="L40" s="121">
        <f t="shared" si="3"/>
        <v>-1.3686911890504749E-3</v>
      </c>
      <c r="M40" s="120"/>
      <c r="N40" s="121"/>
    </row>
    <row r="41" spans="2:14" x14ac:dyDescent="0.25">
      <c r="B41" s="119" t="s">
        <v>93</v>
      </c>
      <c r="C41" s="120">
        <v>2386</v>
      </c>
      <c r="D41" s="121">
        <v>-0.86711962575183787</v>
      </c>
      <c r="E41" s="120">
        <v>16459</v>
      </c>
      <c r="F41" s="121">
        <f t="shared" si="2"/>
        <v>5.8981559094719191</v>
      </c>
      <c r="G41" s="120">
        <v>16231</v>
      </c>
      <c r="H41" s="121">
        <f t="shared" si="2"/>
        <v>-1.3852603438848088E-2</v>
      </c>
      <c r="I41" s="120">
        <v>19598</v>
      </c>
      <c r="J41" s="121">
        <f t="shared" si="2"/>
        <v>0.20744254821021513</v>
      </c>
      <c r="K41" s="120">
        <v>15543</v>
      </c>
      <c r="L41" s="121">
        <f t="shared" si="3"/>
        <v>-0.20690886825186239</v>
      </c>
      <c r="M41" s="120"/>
      <c r="N41" s="121"/>
    </row>
    <row r="42" spans="2:14" x14ac:dyDescent="0.25">
      <c r="B42" s="119" t="s">
        <v>95</v>
      </c>
      <c r="C42" s="120">
        <v>3004</v>
      </c>
      <c r="D42" s="121">
        <v>-0.82626800069400264</v>
      </c>
      <c r="E42" s="120">
        <v>14831</v>
      </c>
      <c r="F42" s="121">
        <f t="shared" si="2"/>
        <v>3.9370838881491341</v>
      </c>
      <c r="G42" s="120">
        <v>17723</v>
      </c>
      <c r="H42" s="121">
        <f t="shared" si="2"/>
        <v>0.19499696581484738</v>
      </c>
      <c r="I42" s="120">
        <v>19489</v>
      </c>
      <c r="J42" s="121">
        <f t="shared" si="2"/>
        <v>9.9644529707160201E-2</v>
      </c>
      <c r="K42" s="120">
        <v>18180</v>
      </c>
      <c r="L42" s="121">
        <f t="shared" si="3"/>
        <v>-6.7166093693878604E-2</v>
      </c>
      <c r="M42" s="120"/>
      <c r="N42" s="121"/>
    </row>
    <row r="43" spans="2:14" ht="15.75" x14ac:dyDescent="0.25">
      <c r="B43" s="122" t="s">
        <v>32</v>
      </c>
      <c r="C43" s="123">
        <v>54033</v>
      </c>
      <c r="D43" s="124">
        <v>-0.71977491961414786</v>
      </c>
      <c r="E43" s="123">
        <v>98762</v>
      </c>
      <c r="F43" s="124">
        <f t="shared" si="2"/>
        <v>0.82780893157884994</v>
      </c>
      <c r="G43" s="123">
        <v>167710</v>
      </c>
      <c r="H43" s="124">
        <f t="shared" si="2"/>
        <v>0.69812275976590188</v>
      </c>
      <c r="I43" s="123">
        <v>177835</v>
      </c>
      <c r="J43" s="124">
        <f t="shared" si="2"/>
        <v>6.0372070836563152E-2</v>
      </c>
      <c r="K43" s="123">
        <v>190648</v>
      </c>
      <c r="L43" s="124">
        <f t="shared" si="3"/>
        <v>7.2049933927517129E-2</v>
      </c>
      <c r="M43" s="123">
        <v>96567</v>
      </c>
      <c r="N43" s="124">
        <v>3.133510621255331E-2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4" x14ac:dyDescent="0.25">
      <c r="C48" s="125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828C9-B374-40C3-890B-AA10B127F6EF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</row>
    <row r="5" spans="1:12" ht="6" customHeight="1" x14ac:dyDescent="0.25"/>
    <row r="6" spans="1:12" s="148" customFormat="1" ht="72" customHeight="1" x14ac:dyDescent="0.25">
      <c r="B6" s="149"/>
      <c r="C6" s="174" t="s">
        <v>251</v>
      </c>
      <c r="D6" s="174" t="s">
        <v>219</v>
      </c>
      <c r="E6" s="174" t="s">
        <v>220</v>
      </c>
      <c r="F6" s="174" t="s">
        <v>221</v>
      </c>
      <c r="G6" s="174" t="s">
        <v>222</v>
      </c>
      <c r="H6" s="174" t="s">
        <v>223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11026</v>
      </c>
      <c r="D8" s="178">
        <v>653021</v>
      </c>
      <c r="E8" s="178">
        <v>2454749</v>
      </c>
      <c r="F8" s="178">
        <v>2670685</v>
      </c>
      <c r="G8" s="178">
        <v>2787401</v>
      </c>
      <c r="H8" s="178">
        <v>2736656</v>
      </c>
      <c r="I8" s="179">
        <f>IFERROR(H8/G8-1,"-")</f>
        <v>-1.8205130872809505E-2</v>
      </c>
      <c r="J8" s="178">
        <f>H8-G8</f>
        <v>-50745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8684</v>
      </c>
      <c r="D9" s="162">
        <v>236913</v>
      </c>
      <c r="E9" s="162">
        <v>410726</v>
      </c>
      <c r="F9" s="162">
        <v>431964</v>
      </c>
      <c r="G9" s="162">
        <v>431283</v>
      </c>
      <c r="H9" s="162">
        <v>420260</v>
      </c>
      <c r="I9" s="163">
        <f>IFERROR(H9/G9-1,"-")</f>
        <v>-2.55586239197928E-2</v>
      </c>
      <c r="J9" s="162">
        <f t="shared" ref="J9:J19" si="0">H9-G9</f>
        <v>-11023</v>
      </c>
      <c r="K9" s="163">
        <f>H9/H$8</f>
        <v>0.15356698101624758</v>
      </c>
      <c r="L9" s="81"/>
    </row>
    <row r="10" spans="1:12" x14ac:dyDescent="0.25">
      <c r="A10" s="164" t="s">
        <v>105</v>
      </c>
      <c r="B10" s="165" t="s">
        <v>105</v>
      </c>
      <c r="C10" s="166">
        <v>3879</v>
      </c>
      <c r="D10" s="166">
        <v>102740</v>
      </c>
      <c r="E10" s="166">
        <v>109327</v>
      </c>
      <c r="F10" s="166">
        <v>137289</v>
      </c>
      <c r="G10" s="166">
        <v>148398</v>
      </c>
      <c r="H10" s="166">
        <v>116313</v>
      </c>
      <c r="I10" s="167">
        <f>IFERROR(H10/G10-1,"-")</f>
        <v>-0.2162091133303683</v>
      </c>
      <c r="J10" s="166">
        <f t="shared" si="0"/>
        <v>-32085</v>
      </c>
      <c r="K10" s="167">
        <f>H10/H$8</f>
        <v>4.2501870896451729E-2</v>
      </c>
      <c r="L10" s="81"/>
    </row>
    <row r="11" spans="1:12" x14ac:dyDescent="0.25">
      <c r="A11" s="164" t="s">
        <v>102</v>
      </c>
      <c r="B11" s="165" t="s">
        <v>102</v>
      </c>
      <c r="C11" s="166">
        <v>4805</v>
      </c>
      <c r="D11" s="166">
        <v>134173</v>
      </c>
      <c r="E11" s="166">
        <v>301399</v>
      </c>
      <c r="F11" s="166">
        <v>294675</v>
      </c>
      <c r="G11" s="166">
        <v>282885</v>
      </c>
      <c r="H11" s="166">
        <v>303947</v>
      </c>
      <c r="I11" s="167">
        <f>IFERROR(H11/G11-1,"-")</f>
        <v>7.4454283542782385E-2</v>
      </c>
      <c r="J11" s="166">
        <f t="shared" si="0"/>
        <v>21062</v>
      </c>
      <c r="K11" s="167">
        <f>H11/H$8</f>
        <v>0.11106511011979583</v>
      </c>
      <c r="L11" s="81"/>
    </row>
    <row r="12" spans="1:12" x14ac:dyDescent="0.25">
      <c r="A12" s="1"/>
      <c r="B12" s="161" t="s">
        <v>109</v>
      </c>
      <c r="C12" s="162">
        <v>2342</v>
      </c>
      <c r="D12" s="162">
        <v>416108</v>
      </c>
      <c r="E12" s="162">
        <v>2044023</v>
      </c>
      <c r="F12" s="162">
        <v>2238721</v>
      </c>
      <c r="G12" s="162">
        <v>2356118</v>
      </c>
      <c r="H12" s="162">
        <v>2316396</v>
      </c>
      <c r="I12" s="163">
        <f>IFERROR(H12/G12-1,"-")</f>
        <v>-1.685908770273814E-2</v>
      </c>
      <c r="J12" s="162">
        <f t="shared" si="0"/>
        <v>-39722</v>
      </c>
      <c r="K12" s="163">
        <f>H12/H$8</f>
        <v>0.84643301898375245</v>
      </c>
      <c r="L12" s="81"/>
    </row>
    <row r="13" spans="1:12" s="57" customFormat="1" x14ac:dyDescent="0.25">
      <c r="A13" s="164"/>
      <c r="B13" s="165" t="s">
        <v>112</v>
      </c>
      <c r="C13" s="166">
        <v>486</v>
      </c>
      <c r="D13" s="166">
        <v>36911</v>
      </c>
      <c r="E13" s="166">
        <v>1088743</v>
      </c>
      <c r="F13" s="166">
        <v>1193615</v>
      </c>
      <c r="G13" s="166">
        <v>1285987</v>
      </c>
      <c r="H13" s="166">
        <v>1248218</v>
      </c>
      <c r="I13" s="167">
        <f t="shared" ref="I13:I20" si="1">IFERROR(H13/G13-1,"-")</f>
        <v>-2.9369659257830749E-2</v>
      </c>
      <c r="J13" s="166">
        <f t="shared" si="0"/>
        <v>-37769</v>
      </c>
      <c r="K13" s="167">
        <f t="shared" ref="K13:K20" si="2">H13/H$8</f>
        <v>0.45611066937167111</v>
      </c>
      <c r="L13" s="168"/>
    </row>
    <row r="14" spans="1:12" s="57" customFormat="1" x14ac:dyDescent="0.25">
      <c r="A14" s="164"/>
      <c r="B14" s="165" t="s">
        <v>115</v>
      </c>
      <c r="C14" s="166">
        <v>529</v>
      </c>
      <c r="D14" s="166">
        <v>81566</v>
      </c>
      <c r="E14" s="166">
        <v>232142</v>
      </c>
      <c r="F14" s="166">
        <v>246979</v>
      </c>
      <c r="G14" s="166">
        <v>225798</v>
      </c>
      <c r="H14" s="166">
        <v>236018</v>
      </c>
      <c r="I14" s="167">
        <f t="shared" si="1"/>
        <v>4.5261694080549919E-2</v>
      </c>
      <c r="J14" s="166">
        <f t="shared" si="0"/>
        <v>10220</v>
      </c>
      <c r="K14" s="167">
        <f t="shared" si="2"/>
        <v>8.6243210692173222E-2</v>
      </c>
      <c r="L14" s="168"/>
    </row>
    <row r="15" spans="1:12" x14ac:dyDescent="0.25">
      <c r="A15" s="164"/>
      <c r="B15" s="165" t="s">
        <v>118</v>
      </c>
      <c r="C15" s="166">
        <v>118</v>
      </c>
      <c r="D15" s="166">
        <v>48177</v>
      </c>
      <c r="E15" s="166">
        <v>75211</v>
      </c>
      <c r="F15" s="166">
        <v>88212</v>
      </c>
      <c r="G15" s="166">
        <v>98115</v>
      </c>
      <c r="H15" s="166">
        <v>100892</v>
      </c>
      <c r="I15" s="167">
        <f t="shared" si="1"/>
        <v>2.8303521377974761E-2</v>
      </c>
      <c r="J15" s="166">
        <f t="shared" si="0"/>
        <v>2777</v>
      </c>
      <c r="K15" s="167">
        <f t="shared" si="2"/>
        <v>3.6866891564010969E-2</v>
      </c>
      <c r="L15" s="81"/>
    </row>
    <row r="16" spans="1:12" x14ac:dyDescent="0.25">
      <c r="A16" s="164"/>
      <c r="B16" s="165" t="s">
        <v>125</v>
      </c>
      <c r="C16" s="166">
        <v>44</v>
      </c>
      <c r="D16" s="166">
        <v>43592</v>
      </c>
      <c r="E16" s="166">
        <v>92592</v>
      </c>
      <c r="F16" s="166">
        <v>94339</v>
      </c>
      <c r="G16" s="166">
        <v>97442</v>
      </c>
      <c r="H16" s="166">
        <v>84518</v>
      </c>
      <c r="I16" s="167">
        <f t="shared" si="1"/>
        <v>-0.13263274563329985</v>
      </c>
      <c r="J16" s="166">
        <f t="shared" si="0"/>
        <v>-12924</v>
      </c>
      <c r="K16" s="167">
        <f t="shared" si="2"/>
        <v>3.0883677013113814E-2</v>
      </c>
      <c r="L16" s="81"/>
    </row>
    <row r="17" spans="1:12" x14ac:dyDescent="0.25">
      <c r="A17" s="164"/>
      <c r="B17" s="165" t="s">
        <v>121</v>
      </c>
      <c r="C17" s="166">
        <v>77</v>
      </c>
      <c r="D17" s="166">
        <v>44724</v>
      </c>
      <c r="E17" s="166">
        <v>69929</v>
      </c>
      <c r="F17" s="166">
        <v>73827</v>
      </c>
      <c r="G17" s="166">
        <v>75568</v>
      </c>
      <c r="H17" s="166">
        <v>70703</v>
      </c>
      <c r="I17" s="167">
        <f t="shared" si="1"/>
        <v>-6.4379102265509247E-2</v>
      </c>
      <c r="J17" s="166">
        <f t="shared" si="0"/>
        <v>-4865</v>
      </c>
      <c r="K17" s="167">
        <f t="shared" si="2"/>
        <v>2.5835545278617408E-2</v>
      </c>
      <c r="L17" s="81"/>
    </row>
    <row r="18" spans="1:12" x14ac:dyDescent="0.25">
      <c r="A18" s="164"/>
      <c r="B18" s="165" t="s">
        <v>130</v>
      </c>
      <c r="C18" s="166">
        <v>16</v>
      </c>
      <c r="D18" s="166">
        <v>940</v>
      </c>
      <c r="E18" s="166">
        <v>6382</v>
      </c>
      <c r="F18" s="166">
        <v>8954</v>
      </c>
      <c r="G18" s="166">
        <v>9037</v>
      </c>
      <c r="H18" s="166">
        <v>8273</v>
      </c>
      <c r="I18" s="167">
        <f t="shared" si="1"/>
        <v>-8.4541330087418376E-2</v>
      </c>
      <c r="J18" s="166">
        <f t="shared" si="0"/>
        <v>-764</v>
      </c>
      <c r="K18" s="167">
        <f t="shared" si="2"/>
        <v>3.0230324892861946E-3</v>
      </c>
      <c r="L18" s="81"/>
    </row>
    <row r="19" spans="1:12" x14ac:dyDescent="0.25">
      <c r="A19" s="164" t="s">
        <v>146</v>
      </c>
      <c r="B19" s="165" t="s">
        <v>133</v>
      </c>
      <c r="C19" s="166">
        <v>23</v>
      </c>
      <c r="D19" s="166">
        <v>1508</v>
      </c>
      <c r="E19" s="166">
        <v>4948</v>
      </c>
      <c r="F19" s="166">
        <v>6600</v>
      </c>
      <c r="G19" s="166">
        <v>3661</v>
      </c>
      <c r="H19" s="166">
        <v>4115</v>
      </c>
      <c r="I19" s="167">
        <f t="shared" si="1"/>
        <v>0.12400983337885818</v>
      </c>
      <c r="J19" s="166">
        <f t="shared" si="0"/>
        <v>454</v>
      </c>
      <c r="K19" s="167">
        <f t="shared" si="2"/>
        <v>1.5036599411836929E-3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1049</v>
      </c>
      <c r="D20" s="171">
        <f t="shared" ref="D20:H20" si="4">D12-SUM(D13:D19)</f>
        <v>158690</v>
      </c>
      <c r="E20" s="171">
        <f t="shared" si="4"/>
        <v>474076</v>
      </c>
      <c r="F20" s="171">
        <f t="shared" si="4"/>
        <v>526195</v>
      </c>
      <c r="G20" s="171">
        <f t="shared" si="4"/>
        <v>560510</v>
      </c>
      <c r="H20" s="171">
        <f t="shared" si="4"/>
        <v>563659</v>
      </c>
      <c r="I20" s="172">
        <f t="shared" si="1"/>
        <v>5.6180978037858598E-3</v>
      </c>
      <c r="J20" s="171">
        <f>H20-G20</f>
        <v>3149</v>
      </c>
      <c r="K20" s="172">
        <f t="shared" si="2"/>
        <v>0.20596633263369601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274949</v>
      </c>
      <c r="E22" s="178">
        <v>1029864</v>
      </c>
      <c r="F22" s="178">
        <v>1069466</v>
      </c>
      <c r="G22" s="178">
        <v>1059592</v>
      </c>
      <c r="H22" s="178">
        <v>1003656</v>
      </c>
      <c r="I22" s="179">
        <f>IFERROR(H22/G22-1,"-")</f>
        <v>-5.2790130540811941E-2</v>
      </c>
      <c r="J22" s="178">
        <f>H22-G22</f>
        <v>-55936</v>
      </c>
      <c r="K22" s="179">
        <f>H22/H$8</f>
        <v>0.36674540022567687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87510</v>
      </c>
      <c r="E23" s="162">
        <v>87469</v>
      </c>
      <c r="F23" s="162">
        <v>83729</v>
      </c>
      <c r="G23" s="162">
        <v>72097</v>
      </c>
      <c r="H23" s="162">
        <v>61830</v>
      </c>
      <c r="I23" s="163">
        <f>IFERROR(H23/G23-1,"-")</f>
        <v>-0.14240537054246361</v>
      </c>
      <c r="J23" s="162">
        <f t="shared" ref="J23:J33" si="5">H23-G23</f>
        <v>-10267</v>
      </c>
      <c r="K23" s="163">
        <f>H23/H$8</f>
        <v>2.2593267111394345E-2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40559</v>
      </c>
      <c r="E24" s="166">
        <v>27992</v>
      </c>
      <c r="F24" s="166">
        <v>26527</v>
      </c>
      <c r="G24" s="166">
        <v>21370</v>
      </c>
      <c r="H24" s="166">
        <v>19128</v>
      </c>
      <c r="I24" s="167">
        <f>IFERROR(H24/G24-1,"-")</f>
        <v>-0.10491343004211506</v>
      </c>
      <c r="J24" s="166">
        <f t="shared" si="5"/>
        <v>-2242</v>
      </c>
      <c r="K24" s="167">
        <f>H24/H$8</f>
        <v>6.9895522126273814E-3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46951</v>
      </c>
      <c r="E25" s="166">
        <v>59477</v>
      </c>
      <c r="F25" s="166">
        <v>57202</v>
      </c>
      <c r="G25" s="166">
        <v>50727</v>
      </c>
      <c r="H25" s="166">
        <v>42702</v>
      </c>
      <c r="I25" s="167">
        <f>IFERROR(H25/G25-1,"-")</f>
        <v>-0.15819977526760898</v>
      </c>
      <c r="J25" s="166">
        <f t="shared" si="5"/>
        <v>-8025</v>
      </c>
      <c r="K25" s="167">
        <f>H25/H$8</f>
        <v>1.5603714898766963E-2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187439</v>
      </c>
      <c r="E26" s="162">
        <v>942395</v>
      </c>
      <c r="F26" s="162">
        <v>985737</v>
      </c>
      <c r="G26" s="162">
        <v>987495</v>
      </c>
      <c r="H26" s="162">
        <v>941826</v>
      </c>
      <c r="I26" s="163">
        <f>IFERROR(H26/G26-1,"-")</f>
        <v>-4.624732277125454E-2</v>
      </c>
      <c r="J26" s="162">
        <f t="shared" si="5"/>
        <v>-45669</v>
      </c>
      <c r="K26" s="163">
        <f>H26/H$8</f>
        <v>0.34415213311428255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17245</v>
      </c>
      <c r="E27" s="166">
        <v>521079</v>
      </c>
      <c r="F27" s="166">
        <v>561465</v>
      </c>
      <c r="G27" s="166">
        <v>571290</v>
      </c>
      <c r="H27" s="166">
        <v>540108</v>
      </c>
      <c r="I27" s="167">
        <f t="shared" ref="I27:I34" si="6">IFERROR(H27/G27-1,"-")</f>
        <v>-5.4581736070997255E-2</v>
      </c>
      <c r="J27" s="166">
        <f t="shared" si="5"/>
        <v>-31182</v>
      </c>
      <c r="K27" s="167">
        <f t="shared" ref="K27:K34" si="7">H27/H$8</f>
        <v>0.19736057436521068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38543</v>
      </c>
      <c r="E28" s="166">
        <v>119906</v>
      </c>
      <c r="F28" s="166">
        <v>118355</v>
      </c>
      <c r="G28" s="166">
        <v>100343</v>
      </c>
      <c r="H28" s="166">
        <v>101616</v>
      </c>
      <c r="I28" s="167">
        <f t="shared" si="6"/>
        <v>1.2686485355231536E-2</v>
      </c>
      <c r="J28" s="166">
        <f t="shared" si="5"/>
        <v>1273</v>
      </c>
      <c r="K28" s="167">
        <f t="shared" si="7"/>
        <v>3.7131448015388126E-2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19496</v>
      </c>
      <c r="E29" s="166">
        <v>29144</v>
      </c>
      <c r="F29" s="166">
        <v>26909</v>
      </c>
      <c r="G29" s="166">
        <v>23443</v>
      </c>
      <c r="H29" s="166">
        <v>22401</v>
      </c>
      <c r="I29" s="167">
        <f t="shared" si="6"/>
        <v>-4.4448236147250797E-2</v>
      </c>
      <c r="J29" s="166">
        <f t="shared" si="5"/>
        <v>-1042</v>
      </c>
      <c r="K29" s="167">
        <f t="shared" si="7"/>
        <v>8.1855373857730018E-3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18411</v>
      </c>
      <c r="E30" s="166">
        <v>45469</v>
      </c>
      <c r="F30" s="166">
        <v>40505</v>
      </c>
      <c r="G30" s="166">
        <v>40592</v>
      </c>
      <c r="H30" s="166">
        <v>37304</v>
      </c>
      <c r="I30" s="167">
        <f t="shared" si="6"/>
        <v>-8.1001182499014557E-2</v>
      </c>
      <c r="J30" s="166">
        <f t="shared" si="5"/>
        <v>-3288</v>
      </c>
      <c r="K30" s="167">
        <f t="shared" si="7"/>
        <v>1.3631234616261598E-2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25913</v>
      </c>
      <c r="E31" s="166">
        <v>38119</v>
      </c>
      <c r="F31" s="166">
        <v>37086</v>
      </c>
      <c r="G31" s="166">
        <v>39687</v>
      </c>
      <c r="H31" s="166">
        <v>34766</v>
      </c>
      <c r="I31" s="167">
        <f t="shared" si="6"/>
        <v>-0.12399526293244645</v>
      </c>
      <c r="J31" s="166">
        <f t="shared" si="5"/>
        <v>-4921</v>
      </c>
      <c r="K31" s="167">
        <f t="shared" si="7"/>
        <v>1.2703825398588643E-2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262</v>
      </c>
      <c r="E32" s="166">
        <v>2912</v>
      </c>
      <c r="F32" s="166">
        <v>3081</v>
      </c>
      <c r="G32" s="166">
        <v>3538</v>
      </c>
      <c r="H32" s="166">
        <v>3728</v>
      </c>
      <c r="I32" s="167">
        <f t="shared" si="6"/>
        <v>5.3702656868287235E-2</v>
      </c>
      <c r="J32" s="166">
        <f t="shared" si="5"/>
        <v>190</v>
      </c>
      <c r="K32" s="167">
        <f t="shared" si="7"/>
        <v>1.3622464789144124E-3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332</v>
      </c>
      <c r="E33" s="166">
        <v>2016</v>
      </c>
      <c r="F33" s="166">
        <v>2910</v>
      </c>
      <c r="G33" s="166">
        <v>1609</v>
      </c>
      <c r="H33" s="166">
        <v>1859</v>
      </c>
      <c r="I33" s="167">
        <f t="shared" si="6"/>
        <v>0.15537600994406464</v>
      </c>
      <c r="J33" s="166">
        <f t="shared" si="5"/>
        <v>250</v>
      </c>
      <c r="K33" s="167">
        <f t="shared" si="7"/>
        <v>6.7929619214106556E-4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67237</v>
      </c>
      <c r="E34" s="171">
        <f t="shared" si="9"/>
        <v>183750</v>
      </c>
      <c r="F34" s="171">
        <f t="shared" si="9"/>
        <v>195426</v>
      </c>
      <c r="G34" s="171">
        <f t="shared" si="9"/>
        <v>206993</v>
      </c>
      <c r="H34" s="171">
        <f t="shared" si="9"/>
        <v>200044</v>
      </c>
      <c r="I34" s="172">
        <f t="shared" si="6"/>
        <v>-3.3571183566594054E-2</v>
      </c>
      <c r="J34" s="171">
        <f>H34-G34</f>
        <v>-6949</v>
      </c>
      <c r="K34" s="172">
        <f t="shared" si="7"/>
        <v>7.3097970662005018E-2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113899</v>
      </c>
      <c r="E36" s="178">
        <v>672943</v>
      </c>
      <c r="F36" s="178">
        <v>758024</v>
      </c>
      <c r="G36" s="178">
        <v>787690</v>
      </c>
      <c r="H36" s="178">
        <v>808867</v>
      </c>
      <c r="I36" s="179">
        <f>IFERROR(H36/G36-1,"-")</f>
        <v>2.6884942045728666E-2</v>
      </c>
      <c r="J36" s="178">
        <f>H36-G36</f>
        <v>21177</v>
      </c>
      <c r="K36" s="179">
        <f>H36/H$8</f>
        <v>0.29556765629293563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23727</v>
      </c>
      <c r="E37" s="162">
        <v>44483</v>
      </c>
      <c r="F37" s="162">
        <v>44590</v>
      </c>
      <c r="G37" s="162">
        <v>47095</v>
      </c>
      <c r="H37" s="162">
        <v>48568</v>
      </c>
      <c r="I37" s="163">
        <f>IFERROR(H37/G37-1,"-")</f>
        <v>3.1277205648158057E-2</v>
      </c>
      <c r="J37" s="162">
        <f t="shared" ref="J37:J47" si="10">H37-G37</f>
        <v>1473</v>
      </c>
      <c r="K37" s="163">
        <f>H37/H$8</f>
        <v>1.7747206810063084E-2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11642</v>
      </c>
      <c r="E38" s="166">
        <v>14878</v>
      </c>
      <c r="F38" s="166">
        <v>18314</v>
      </c>
      <c r="G38" s="166">
        <v>22158</v>
      </c>
      <c r="H38" s="166">
        <v>19031</v>
      </c>
      <c r="I38" s="167">
        <f>IFERROR(H38/G38-1,"-")</f>
        <v>-0.14112284502211392</v>
      </c>
      <c r="J38" s="166">
        <f t="shared" si="10"/>
        <v>-3127</v>
      </c>
      <c r="K38" s="167">
        <f>H38/H$8</f>
        <v>6.9541074946942545E-3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12085</v>
      </c>
      <c r="E39" s="166">
        <v>29605</v>
      </c>
      <c r="F39" s="166">
        <v>26276</v>
      </c>
      <c r="G39" s="166">
        <v>24937</v>
      </c>
      <c r="H39" s="166">
        <v>29537</v>
      </c>
      <c r="I39" s="167">
        <f>IFERROR(H39/G39-1,"-")</f>
        <v>0.18446485142559244</v>
      </c>
      <c r="J39" s="166">
        <f t="shared" si="10"/>
        <v>4600</v>
      </c>
      <c r="K39" s="167">
        <f>H39/H$8</f>
        <v>1.079309931536883E-2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90172</v>
      </c>
      <c r="E40" s="162">
        <v>628460</v>
      </c>
      <c r="F40" s="162">
        <v>713434</v>
      </c>
      <c r="G40" s="162">
        <v>740595</v>
      </c>
      <c r="H40" s="162">
        <v>760299</v>
      </c>
      <c r="I40" s="163">
        <f>IFERROR(H40/G40-1,"-")</f>
        <v>2.6605634658618982E-2</v>
      </c>
      <c r="J40" s="162">
        <f t="shared" si="10"/>
        <v>19704</v>
      </c>
      <c r="K40" s="163">
        <f>H40/H$8</f>
        <v>0.27782044948287254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8660</v>
      </c>
      <c r="E41" s="166">
        <v>382090</v>
      </c>
      <c r="F41" s="166">
        <v>428359</v>
      </c>
      <c r="G41" s="166">
        <v>458450</v>
      </c>
      <c r="H41" s="166">
        <v>466474</v>
      </c>
      <c r="I41" s="167">
        <f t="shared" ref="I41:I48" si="11">IFERROR(H41/G41-1,"-")</f>
        <v>1.7502453920820171E-2</v>
      </c>
      <c r="J41" s="166">
        <f t="shared" si="10"/>
        <v>8024</v>
      </c>
      <c r="K41" s="167">
        <f t="shared" ref="K41:K48" si="12">H41/H$8</f>
        <v>0.17045401394987167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6327</v>
      </c>
      <c r="E42" s="166">
        <v>19444</v>
      </c>
      <c r="F42" s="166">
        <v>23745</v>
      </c>
      <c r="G42" s="166">
        <v>18611</v>
      </c>
      <c r="H42" s="166">
        <v>24240</v>
      </c>
      <c r="I42" s="167">
        <f t="shared" si="11"/>
        <v>0.30245553704798245</v>
      </c>
      <c r="J42" s="166">
        <f t="shared" si="10"/>
        <v>5629</v>
      </c>
      <c r="K42" s="167">
        <f t="shared" si="12"/>
        <v>8.8575253886495047E-3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7506</v>
      </c>
      <c r="E43" s="166">
        <v>11078</v>
      </c>
      <c r="F43" s="166">
        <v>16213</v>
      </c>
      <c r="G43" s="166">
        <v>18025</v>
      </c>
      <c r="H43" s="166">
        <v>15950</v>
      </c>
      <c r="I43" s="167">
        <f t="shared" si="11"/>
        <v>-0.11511789181692089</v>
      </c>
      <c r="J43" s="166">
        <f t="shared" si="10"/>
        <v>-2075</v>
      </c>
      <c r="K43" s="167">
        <f t="shared" si="12"/>
        <v>5.8282809384884327E-3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16579</v>
      </c>
      <c r="E44" s="166">
        <v>34341</v>
      </c>
      <c r="F44" s="166">
        <v>38151</v>
      </c>
      <c r="G44" s="166">
        <v>35459</v>
      </c>
      <c r="H44" s="166">
        <v>31460</v>
      </c>
      <c r="I44" s="167">
        <f t="shared" si="11"/>
        <v>-0.11277813813136295</v>
      </c>
      <c r="J44" s="166">
        <f t="shared" si="10"/>
        <v>-3999</v>
      </c>
      <c r="K44" s="167">
        <f t="shared" si="12"/>
        <v>1.1495781713156494E-2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9995</v>
      </c>
      <c r="E45" s="166">
        <v>22144</v>
      </c>
      <c r="F45" s="166">
        <v>26526</v>
      </c>
      <c r="G45" s="166">
        <v>22751</v>
      </c>
      <c r="H45" s="166">
        <v>24911</v>
      </c>
      <c r="I45" s="167">
        <f t="shared" si="11"/>
        <v>9.4940881719484782E-2</v>
      </c>
      <c r="J45" s="166">
        <f t="shared" si="10"/>
        <v>2160</v>
      </c>
      <c r="K45" s="167">
        <f t="shared" si="12"/>
        <v>9.1027151384755704E-3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420</v>
      </c>
      <c r="E46" s="166">
        <v>2257</v>
      </c>
      <c r="F46" s="166">
        <v>4389</v>
      </c>
      <c r="G46" s="166">
        <v>3883</v>
      </c>
      <c r="H46" s="166">
        <v>3158</v>
      </c>
      <c r="I46" s="167">
        <f t="shared" si="11"/>
        <v>-0.18671130569147565</v>
      </c>
      <c r="J46" s="166">
        <f t="shared" si="10"/>
        <v>-725</v>
      </c>
      <c r="K46" s="167">
        <f t="shared" si="12"/>
        <v>1.1539630848743869E-3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78</v>
      </c>
      <c r="E47" s="166">
        <v>1267</v>
      </c>
      <c r="F47" s="166">
        <v>2269</v>
      </c>
      <c r="G47" s="166">
        <v>1043</v>
      </c>
      <c r="H47" s="166">
        <v>962</v>
      </c>
      <c r="I47" s="167">
        <f t="shared" si="11"/>
        <v>-7.766059443911788E-2</v>
      </c>
      <c r="J47" s="166">
        <f t="shared" si="10"/>
        <v>-81</v>
      </c>
      <c r="K47" s="167">
        <f t="shared" si="12"/>
        <v>3.5152390362544651E-4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40607</v>
      </c>
      <c r="E48" s="171">
        <f t="shared" si="14"/>
        <v>155839</v>
      </c>
      <c r="F48" s="171">
        <f t="shared" si="14"/>
        <v>173782</v>
      </c>
      <c r="G48" s="171">
        <f t="shared" si="14"/>
        <v>182373</v>
      </c>
      <c r="H48" s="171">
        <f t="shared" si="14"/>
        <v>193144</v>
      </c>
      <c r="I48" s="172">
        <f t="shared" si="11"/>
        <v>5.9060277563016461E-2</v>
      </c>
      <c r="J48" s="171">
        <f>H48-G48</f>
        <v>10771</v>
      </c>
      <c r="K48" s="172">
        <f t="shared" si="12"/>
        <v>7.0576645365731022E-2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5772</v>
      </c>
      <c r="E50" s="178">
        <v>11814</v>
      </c>
      <c r="F50" s="178">
        <v>11134</v>
      </c>
      <c r="G50" s="178">
        <v>12283</v>
      </c>
      <c r="H50" s="178">
        <v>17483</v>
      </c>
      <c r="I50" s="179">
        <f>IFERROR(H50/G50-1,"-")</f>
        <v>0.42334934462264928</v>
      </c>
      <c r="J50" s="178">
        <f>H50-G50</f>
        <v>5200</v>
      </c>
      <c r="K50" s="179">
        <f>H50/H$8</f>
        <v>6.3884536456171323E-3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2003</v>
      </c>
      <c r="E51" s="162">
        <v>1369</v>
      </c>
      <c r="F51" s="162">
        <v>2638</v>
      </c>
      <c r="G51" s="162">
        <v>1891</v>
      </c>
      <c r="H51" s="162">
        <v>5317</v>
      </c>
      <c r="I51" s="163">
        <f>IFERROR(H51/G51-1,"-")</f>
        <v>1.8117398202009518</v>
      </c>
      <c r="J51" s="162">
        <f t="shared" ref="J51:J61" si="15">H51-G51</f>
        <v>3426</v>
      </c>
      <c r="K51" s="163">
        <f>H51/H$8</f>
        <v>1.9428821159838869E-3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807</v>
      </c>
      <c r="E52" s="166">
        <v>507</v>
      </c>
      <c r="F52" s="166">
        <v>1609</v>
      </c>
      <c r="G52" s="166">
        <v>643</v>
      </c>
      <c r="H52" s="166">
        <v>4564</v>
      </c>
      <c r="I52" s="167">
        <f>IFERROR(H52/G52-1,"-")</f>
        <v>6.0979782270606533</v>
      </c>
      <c r="J52" s="166">
        <f t="shared" si="15"/>
        <v>3921</v>
      </c>
      <c r="K52" s="167">
        <f>H52/H$8</f>
        <v>1.6677287901731164E-3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1196</v>
      </c>
      <c r="E53" s="166">
        <v>862</v>
      </c>
      <c r="F53" s="166">
        <v>1029</v>
      </c>
      <c r="G53" s="166">
        <v>1248</v>
      </c>
      <c r="H53" s="166">
        <v>753</v>
      </c>
      <c r="I53" s="167">
        <f>IFERROR(H53/G53-1,"-")</f>
        <v>-0.39663461538461542</v>
      </c>
      <c r="J53" s="166">
        <f t="shared" si="15"/>
        <v>-495</v>
      </c>
      <c r="K53" s="167">
        <f>H53/H$8</f>
        <v>2.7515332581077049E-4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3769</v>
      </c>
      <c r="E54" s="162">
        <v>10445</v>
      </c>
      <c r="F54" s="162">
        <v>8496</v>
      </c>
      <c r="G54" s="162">
        <v>10392</v>
      </c>
      <c r="H54" s="162">
        <v>12166</v>
      </c>
      <c r="I54" s="163">
        <f>IFERROR(H54/G54-1,"-")</f>
        <v>0.17070823710546579</v>
      </c>
      <c r="J54" s="162">
        <f t="shared" si="15"/>
        <v>1774</v>
      </c>
      <c r="K54" s="163">
        <f>H54/H$8</f>
        <v>4.4455715296332458E-3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173</v>
      </c>
      <c r="E55" s="166">
        <v>5659</v>
      </c>
      <c r="F55" s="166">
        <v>4750</v>
      </c>
      <c r="G55" s="166">
        <v>8026</v>
      </c>
      <c r="H55" s="166">
        <v>5749</v>
      </c>
      <c r="I55" s="167">
        <f t="shared" ref="I55:I62" si="16">IFERROR(H55/G55-1,"-")</f>
        <v>-0.28370296536257167</v>
      </c>
      <c r="J55" s="166">
        <f t="shared" si="15"/>
        <v>-2277</v>
      </c>
      <c r="K55" s="167">
        <f t="shared" ref="K55:K62" si="17">H55/H$8</f>
        <v>2.1007390040984324E-3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1480</v>
      </c>
      <c r="E56" s="166">
        <v>2083</v>
      </c>
      <c r="F56" s="166">
        <v>1387</v>
      </c>
      <c r="G56" s="166">
        <v>767</v>
      </c>
      <c r="H56" s="166">
        <v>2108</v>
      </c>
      <c r="I56" s="167">
        <f t="shared" si="16"/>
        <v>1.7483702737940026</v>
      </c>
      <c r="J56" s="166">
        <f t="shared" si="15"/>
        <v>1341</v>
      </c>
      <c r="K56" s="167">
        <f t="shared" si="17"/>
        <v>7.7028314848486619E-4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367</v>
      </c>
      <c r="E57" s="166">
        <v>313</v>
      </c>
      <c r="F57" s="166">
        <v>385</v>
      </c>
      <c r="G57" s="166">
        <v>222</v>
      </c>
      <c r="H57" s="166">
        <v>398</v>
      </c>
      <c r="I57" s="167">
        <f t="shared" si="16"/>
        <v>0.79279279279279269</v>
      </c>
      <c r="J57" s="166">
        <f t="shared" si="15"/>
        <v>176</v>
      </c>
      <c r="K57" s="167">
        <f t="shared" si="17"/>
        <v>1.4543296636478973E-4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96</v>
      </c>
      <c r="E58" s="166">
        <v>154</v>
      </c>
      <c r="F58" s="166">
        <v>117</v>
      </c>
      <c r="G58" s="166">
        <v>40</v>
      </c>
      <c r="H58" s="166">
        <v>459</v>
      </c>
      <c r="I58" s="167">
        <f t="shared" si="16"/>
        <v>10.475</v>
      </c>
      <c r="J58" s="166">
        <f t="shared" si="15"/>
        <v>419</v>
      </c>
      <c r="K58" s="167">
        <f t="shared" si="17"/>
        <v>1.6772294362170473E-4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96</v>
      </c>
      <c r="E59" s="166">
        <v>105</v>
      </c>
      <c r="F59" s="166">
        <v>133</v>
      </c>
      <c r="G59" s="166">
        <v>19</v>
      </c>
      <c r="H59" s="166">
        <v>289</v>
      </c>
      <c r="I59" s="167">
        <f t="shared" si="16"/>
        <v>14.210526315789474</v>
      </c>
      <c r="J59" s="166">
        <f t="shared" si="15"/>
        <v>270</v>
      </c>
      <c r="K59" s="167">
        <f t="shared" si="17"/>
        <v>1.056033348729252E-4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26</v>
      </c>
      <c r="E60" s="166">
        <v>0</v>
      </c>
      <c r="F60" s="166">
        <v>24</v>
      </c>
      <c r="G60" s="166">
        <v>0</v>
      </c>
      <c r="H60" s="166">
        <v>2</v>
      </c>
      <c r="I60" s="167" t="str">
        <f t="shared" si="16"/>
        <v>-</v>
      </c>
      <c r="J60" s="166">
        <f t="shared" si="15"/>
        <v>2</v>
      </c>
      <c r="K60" s="167">
        <f t="shared" si="17"/>
        <v>7.3081892645622984E-7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0</v>
      </c>
      <c r="E61" s="166">
        <v>1</v>
      </c>
      <c r="F61" s="166">
        <v>5</v>
      </c>
      <c r="G61" s="166">
        <v>1</v>
      </c>
      <c r="H61" s="166">
        <v>97</v>
      </c>
      <c r="I61" s="167">
        <f t="shared" si="16"/>
        <v>96</v>
      </c>
      <c r="J61" s="166">
        <f t="shared" si="15"/>
        <v>96</v>
      </c>
      <c r="K61" s="167">
        <f t="shared" si="17"/>
        <v>3.5444717933127147E-5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1531</v>
      </c>
      <c r="E62" s="171">
        <f t="shared" si="19"/>
        <v>2130</v>
      </c>
      <c r="F62" s="171">
        <f t="shared" si="19"/>
        <v>1695</v>
      </c>
      <c r="G62" s="171">
        <f t="shared" si="19"/>
        <v>1317</v>
      </c>
      <c r="H62" s="171">
        <f t="shared" si="19"/>
        <v>3064</v>
      </c>
      <c r="I62" s="172">
        <f t="shared" si="16"/>
        <v>1.3264996203492787</v>
      </c>
      <c r="J62" s="171">
        <f>H62-G62</f>
        <v>1747</v>
      </c>
      <c r="K62" s="172">
        <f t="shared" si="17"/>
        <v>1.1196145953309439E-3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14068</v>
      </c>
      <c r="E64" s="178">
        <v>50889</v>
      </c>
      <c r="F64" s="178">
        <v>61354</v>
      </c>
      <c r="G64" s="178">
        <v>78527</v>
      </c>
      <c r="H64" s="178">
        <v>92544</v>
      </c>
      <c r="I64" s="179">
        <f>IFERROR(H64/G64-1,"-")</f>
        <v>0.17849911495409221</v>
      </c>
      <c r="J64" s="178">
        <f>H64-G64</f>
        <v>14017</v>
      </c>
      <c r="K64" s="179">
        <f>H64/H$8</f>
        <v>3.3816453364982665E-2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3816</v>
      </c>
      <c r="E65" s="162">
        <v>6475</v>
      </c>
      <c r="F65" s="162">
        <v>23762</v>
      </c>
      <c r="G65" s="162">
        <v>29035</v>
      </c>
      <c r="H65" s="162">
        <v>23626</v>
      </c>
      <c r="I65" s="163">
        <f>IFERROR(H65/G65-1,"-")</f>
        <v>-0.18629240571723782</v>
      </c>
      <c r="J65" s="162">
        <f t="shared" ref="J65:J75" si="20">H65-G65</f>
        <v>-5409</v>
      </c>
      <c r="K65" s="163">
        <f>H65/H$8</f>
        <v>8.6331639782274427E-3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2560</v>
      </c>
      <c r="E66" s="166">
        <v>5637</v>
      </c>
      <c r="F66" s="166">
        <v>15700</v>
      </c>
      <c r="G66" s="166">
        <v>20066</v>
      </c>
      <c r="H66" s="166">
        <v>6232</v>
      </c>
      <c r="I66" s="167">
        <f>IFERROR(H66/G66-1,"-")</f>
        <v>-0.68942489783713745</v>
      </c>
      <c r="J66" s="166">
        <f t="shared" si="20"/>
        <v>-13834</v>
      </c>
      <c r="K66" s="167">
        <f>H66/H$8</f>
        <v>2.2772317748376118E-3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1256</v>
      </c>
      <c r="E67" s="166">
        <v>838</v>
      </c>
      <c r="F67" s="166">
        <v>8062</v>
      </c>
      <c r="G67" s="166">
        <v>8969</v>
      </c>
      <c r="H67" s="166">
        <v>17394</v>
      </c>
      <c r="I67" s="167">
        <f>IFERROR(H67/G67-1,"-")</f>
        <v>0.93934663842122879</v>
      </c>
      <c r="J67" s="166">
        <f t="shared" si="20"/>
        <v>8425</v>
      </c>
      <c r="K67" s="167">
        <f>H67/H$8</f>
        <v>6.3559322033898309E-3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10252</v>
      </c>
      <c r="E68" s="162">
        <v>44414</v>
      </c>
      <c r="F68" s="162">
        <v>37592</v>
      </c>
      <c r="G68" s="162">
        <v>49492</v>
      </c>
      <c r="H68" s="162">
        <v>68918</v>
      </c>
      <c r="I68" s="163">
        <f>IFERROR(H68/G68-1,"-")</f>
        <v>0.39250788006142412</v>
      </c>
      <c r="J68" s="162">
        <f t="shared" si="20"/>
        <v>19426</v>
      </c>
      <c r="K68" s="163">
        <f>H68/H$8</f>
        <v>2.5183289386755223E-2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2152</v>
      </c>
      <c r="E69" s="166">
        <v>19904</v>
      </c>
      <c r="F69" s="166">
        <v>10307</v>
      </c>
      <c r="G69" s="166">
        <v>27425</v>
      </c>
      <c r="H69" s="166">
        <v>39632</v>
      </c>
      <c r="I69" s="167">
        <f t="shared" ref="I69:I76" si="21">IFERROR(H69/G69-1,"-")</f>
        <v>0.44510483135824974</v>
      </c>
      <c r="J69" s="166">
        <f t="shared" si="20"/>
        <v>12207</v>
      </c>
      <c r="K69" s="167">
        <f t="shared" ref="K69:K76" si="22">H69/H$8</f>
        <v>1.448190784665665E-2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1408</v>
      </c>
      <c r="E70" s="166">
        <v>3591</v>
      </c>
      <c r="F70" s="166">
        <v>10666</v>
      </c>
      <c r="G70" s="166">
        <v>2892</v>
      </c>
      <c r="H70" s="166">
        <v>4572</v>
      </c>
      <c r="I70" s="167">
        <f t="shared" si="21"/>
        <v>0.58091286307053935</v>
      </c>
      <c r="J70" s="166">
        <f t="shared" si="20"/>
        <v>1680</v>
      </c>
      <c r="K70" s="167">
        <f t="shared" si="22"/>
        <v>1.6706520658789413E-3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1301</v>
      </c>
      <c r="E71" s="166">
        <v>4140</v>
      </c>
      <c r="F71" s="166">
        <v>2887</v>
      </c>
      <c r="G71" s="166">
        <v>2445</v>
      </c>
      <c r="H71" s="166">
        <v>5101</v>
      </c>
      <c r="I71" s="167">
        <f t="shared" si="21"/>
        <v>1.0862985685071576</v>
      </c>
      <c r="J71" s="166">
        <f t="shared" si="20"/>
        <v>2656</v>
      </c>
      <c r="K71" s="167">
        <f t="shared" si="22"/>
        <v>1.8639536719266142E-3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1561</v>
      </c>
      <c r="E72" s="166">
        <v>1317</v>
      </c>
      <c r="F72" s="166">
        <v>854</v>
      </c>
      <c r="G72" s="166">
        <v>2058</v>
      </c>
      <c r="H72" s="166">
        <v>2195</v>
      </c>
      <c r="I72" s="167">
        <f t="shared" si="21"/>
        <v>6.6569484936831902E-2</v>
      </c>
      <c r="J72" s="166">
        <f t="shared" si="20"/>
        <v>137</v>
      </c>
      <c r="K72" s="167">
        <f t="shared" si="22"/>
        <v>8.0207377178571221E-4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777</v>
      </c>
      <c r="E73" s="166">
        <v>727</v>
      </c>
      <c r="F73" s="166">
        <v>781</v>
      </c>
      <c r="G73" s="166">
        <v>753</v>
      </c>
      <c r="H73" s="166">
        <v>1239</v>
      </c>
      <c r="I73" s="167">
        <f t="shared" si="21"/>
        <v>0.64541832669322718</v>
      </c>
      <c r="J73" s="166">
        <f t="shared" si="20"/>
        <v>486</v>
      </c>
      <c r="K73" s="167">
        <f t="shared" si="22"/>
        <v>4.5274232493963435E-4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172</v>
      </c>
      <c r="F74" s="166">
        <v>0</v>
      </c>
      <c r="G74" s="166">
        <v>4</v>
      </c>
      <c r="H74" s="166">
        <v>74</v>
      </c>
      <c r="I74" s="167">
        <f t="shared" si="21"/>
        <v>17.5</v>
      </c>
      <c r="J74" s="166">
        <f t="shared" si="20"/>
        <v>70</v>
      </c>
      <c r="K74" s="167">
        <f t="shared" si="22"/>
        <v>2.7040300278880501E-5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435</v>
      </c>
      <c r="F75" s="166">
        <v>8</v>
      </c>
      <c r="G75" s="166">
        <v>77</v>
      </c>
      <c r="H75" s="166">
        <v>411</v>
      </c>
      <c r="I75" s="167">
        <f t="shared" si="21"/>
        <v>4.337662337662338</v>
      </c>
      <c r="J75" s="166">
        <f t="shared" si="20"/>
        <v>334</v>
      </c>
      <c r="K75" s="167">
        <f t="shared" si="22"/>
        <v>1.5018328938675522E-4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3053</v>
      </c>
      <c r="E76" s="171">
        <f t="shared" si="24"/>
        <v>14128</v>
      </c>
      <c r="F76" s="171">
        <f t="shared" si="24"/>
        <v>12089</v>
      </c>
      <c r="G76" s="171">
        <f t="shared" si="24"/>
        <v>13838</v>
      </c>
      <c r="H76" s="171">
        <f t="shared" si="24"/>
        <v>15694</v>
      </c>
      <c r="I76" s="172">
        <f t="shared" si="21"/>
        <v>0.13412342824107526</v>
      </c>
      <c r="J76" s="171">
        <f>H76-G76</f>
        <v>1856</v>
      </c>
      <c r="K76" s="172">
        <f t="shared" si="22"/>
        <v>5.7347361159020352E-3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110623</v>
      </c>
      <c r="E78" s="178">
        <v>364068</v>
      </c>
      <c r="F78" s="178">
        <v>393768</v>
      </c>
      <c r="G78" s="178">
        <v>460449</v>
      </c>
      <c r="H78" s="178">
        <v>430081</v>
      </c>
      <c r="I78" s="179">
        <f>IFERROR(H78/G78-1,"-")</f>
        <v>-6.5953015426246986E-2</v>
      </c>
      <c r="J78" s="178">
        <f>H78-G78</f>
        <v>-30368</v>
      </c>
      <c r="K78" s="179">
        <f>H78/H$8</f>
        <v>0.1571556673546109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57962</v>
      </c>
      <c r="E79" s="162">
        <v>189872</v>
      </c>
      <c r="F79" s="162">
        <v>185864</v>
      </c>
      <c r="G79" s="162">
        <v>186304</v>
      </c>
      <c r="H79" s="162">
        <v>183684</v>
      </c>
      <c r="I79" s="163">
        <f>IFERROR(H79/G79-1,"-")</f>
        <v>-1.4063036757128167E-2</v>
      </c>
      <c r="J79" s="162">
        <f t="shared" ref="J79:J89" si="25">H79-G79</f>
        <v>-2620</v>
      </c>
      <c r="K79" s="163">
        <f>H79/H$8</f>
        <v>6.7119871843593054E-2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15745</v>
      </c>
      <c r="E80" s="166">
        <v>23487</v>
      </c>
      <c r="F80" s="166">
        <v>34827</v>
      </c>
      <c r="G80" s="166">
        <v>40959</v>
      </c>
      <c r="H80" s="166">
        <v>23728</v>
      </c>
      <c r="I80" s="167">
        <f>IFERROR(H80/G80-1,"-")</f>
        <v>-0.42068898166459145</v>
      </c>
      <c r="J80" s="166">
        <f t="shared" si="25"/>
        <v>-17231</v>
      </c>
      <c r="K80" s="167">
        <f>H80/H$8</f>
        <v>8.6704357434767097E-3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42217</v>
      </c>
      <c r="E81" s="166">
        <v>166385</v>
      </c>
      <c r="F81" s="166">
        <v>151037</v>
      </c>
      <c r="G81" s="166">
        <v>145345</v>
      </c>
      <c r="H81" s="166">
        <v>159956</v>
      </c>
      <c r="I81" s="167">
        <f>IFERROR(H81/G81-1,"-")</f>
        <v>0.10052633389521493</v>
      </c>
      <c r="J81" s="166">
        <f t="shared" si="25"/>
        <v>14611</v>
      </c>
      <c r="K81" s="167">
        <f>H81/H$8</f>
        <v>5.8449436100116346E-2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52661</v>
      </c>
      <c r="E82" s="162">
        <v>174196</v>
      </c>
      <c r="F82" s="162">
        <v>207904</v>
      </c>
      <c r="G82" s="162">
        <v>274145</v>
      </c>
      <c r="H82" s="162">
        <v>246397</v>
      </c>
      <c r="I82" s="163">
        <f>IFERROR(H82/G82-1,"-")</f>
        <v>-0.10121650951138994</v>
      </c>
      <c r="J82" s="162">
        <f t="shared" si="25"/>
        <v>-27748</v>
      </c>
      <c r="K82" s="163">
        <f>H82/H$8</f>
        <v>9.0035795511017827E-2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2217</v>
      </c>
      <c r="E83" s="166">
        <v>39494</v>
      </c>
      <c r="F83" s="166">
        <v>44671</v>
      </c>
      <c r="G83" s="166">
        <v>59447</v>
      </c>
      <c r="H83" s="166">
        <v>52733</v>
      </c>
      <c r="I83" s="167">
        <f t="shared" ref="I83:I90" si="26">IFERROR(H83/G83-1,"-")</f>
        <v>-0.11294093898766966</v>
      </c>
      <c r="J83" s="166">
        <f t="shared" si="25"/>
        <v>-6714</v>
      </c>
      <c r="K83" s="167">
        <f t="shared" ref="K83:K90" si="27">H83/H$8</f>
        <v>1.9269137224408182E-2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18070</v>
      </c>
      <c r="E84" s="166">
        <v>67149</v>
      </c>
      <c r="F84" s="166">
        <v>68057</v>
      </c>
      <c r="G84" s="166">
        <v>81325</v>
      </c>
      <c r="H84" s="166">
        <v>77681</v>
      </c>
      <c r="I84" s="167">
        <f t="shared" si="26"/>
        <v>-4.4807869658776478E-2</v>
      </c>
      <c r="J84" s="166">
        <f t="shared" si="25"/>
        <v>-3644</v>
      </c>
      <c r="K84" s="167">
        <f t="shared" si="27"/>
        <v>2.8385372513023192E-2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6244</v>
      </c>
      <c r="E85" s="166">
        <v>10927</v>
      </c>
      <c r="F85" s="166">
        <v>16599</v>
      </c>
      <c r="G85" s="166">
        <v>31108</v>
      </c>
      <c r="H85" s="166">
        <v>22991</v>
      </c>
      <c r="I85" s="167">
        <f t="shared" si="26"/>
        <v>-0.26092966439501097</v>
      </c>
      <c r="J85" s="166">
        <f t="shared" si="25"/>
        <v>-8117</v>
      </c>
      <c r="K85" s="167">
        <f t="shared" si="27"/>
        <v>8.4011289690775898E-3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1221</v>
      </c>
      <c r="E86" s="166">
        <v>3989</v>
      </c>
      <c r="F86" s="166">
        <v>6037</v>
      </c>
      <c r="G86" s="166">
        <v>10443</v>
      </c>
      <c r="H86" s="166">
        <v>5971</v>
      </c>
      <c r="I86" s="167">
        <f t="shared" si="26"/>
        <v>-0.42822943598582786</v>
      </c>
      <c r="J86" s="166">
        <f t="shared" si="25"/>
        <v>-4472</v>
      </c>
      <c r="K86" s="167">
        <f t="shared" si="27"/>
        <v>2.1818599049350739E-3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1692</v>
      </c>
      <c r="E87" s="166">
        <v>2174</v>
      </c>
      <c r="F87" s="166">
        <v>2900</v>
      </c>
      <c r="G87" s="166">
        <v>4781</v>
      </c>
      <c r="H87" s="166">
        <v>4208</v>
      </c>
      <c r="I87" s="167">
        <f t="shared" si="26"/>
        <v>-0.11984940389039955</v>
      </c>
      <c r="J87" s="166">
        <f t="shared" si="25"/>
        <v>-573</v>
      </c>
      <c r="K87" s="167">
        <f t="shared" si="27"/>
        <v>1.5376430212639075E-3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167</v>
      </c>
      <c r="E88" s="166">
        <v>669</v>
      </c>
      <c r="F88" s="166">
        <v>1137</v>
      </c>
      <c r="G88" s="166">
        <v>942</v>
      </c>
      <c r="H88" s="166">
        <v>851</v>
      </c>
      <c r="I88" s="167">
        <f t="shared" si="26"/>
        <v>-9.6602972399150722E-2</v>
      </c>
      <c r="J88" s="166">
        <f t="shared" si="25"/>
        <v>-91</v>
      </c>
      <c r="K88" s="167">
        <f t="shared" si="27"/>
        <v>3.1096345320712578E-4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959</v>
      </c>
      <c r="E89" s="166">
        <v>476</v>
      </c>
      <c r="F89" s="166">
        <v>1174</v>
      </c>
      <c r="G89" s="166">
        <v>774</v>
      </c>
      <c r="H89" s="166">
        <v>405</v>
      </c>
      <c r="I89" s="167">
        <f t="shared" si="26"/>
        <v>-0.47674418604651159</v>
      </c>
      <c r="J89" s="166">
        <f t="shared" si="25"/>
        <v>-369</v>
      </c>
      <c r="K89" s="167">
        <f t="shared" si="27"/>
        <v>1.4799083260738654E-4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22091</v>
      </c>
      <c r="E90" s="171">
        <f t="shared" si="29"/>
        <v>49318</v>
      </c>
      <c r="F90" s="171">
        <f t="shared" si="29"/>
        <v>67329</v>
      </c>
      <c r="G90" s="171">
        <f t="shared" si="29"/>
        <v>85325</v>
      </c>
      <c r="H90" s="171">
        <f t="shared" si="29"/>
        <v>81557</v>
      </c>
      <c r="I90" s="172">
        <f t="shared" si="26"/>
        <v>-4.4160562554937055E-2</v>
      </c>
      <c r="J90" s="171">
        <f>H90-G90</f>
        <v>-3768</v>
      </c>
      <c r="K90" s="172">
        <f t="shared" si="27"/>
        <v>2.9801699592495366E-2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5487</v>
      </c>
      <c r="E92" s="178">
        <v>11277</v>
      </c>
      <c r="F92" s="178">
        <v>10373</v>
      </c>
      <c r="G92" s="178">
        <v>10115</v>
      </c>
      <c r="H92" s="178">
        <v>11658</v>
      </c>
      <c r="I92" s="179">
        <f>IFERROR(H92/G92-1,"-")</f>
        <v>0.15254572417202183</v>
      </c>
      <c r="J92" s="178">
        <f>H92-G92</f>
        <v>1543</v>
      </c>
      <c r="K92" s="179">
        <f>H92/H$8</f>
        <v>4.2599435223133631E-3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3249</v>
      </c>
      <c r="E93" s="162">
        <v>7954</v>
      </c>
      <c r="F93" s="162">
        <v>6546</v>
      </c>
      <c r="G93" s="162">
        <v>6147</v>
      </c>
      <c r="H93" s="162">
        <v>7419</v>
      </c>
      <c r="I93" s="163">
        <f>IFERROR(H93/G93-1,"-")</f>
        <v>0.20693020985846755</v>
      </c>
      <c r="J93" s="162">
        <f t="shared" ref="J93:J103" si="30">H93-G93</f>
        <v>1272</v>
      </c>
      <c r="K93" s="163">
        <f>H93/H$8</f>
        <v>2.7109728076893844E-3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1771</v>
      </c>
      <c r="E94" s="166">
        <v>4228</v>
      </c>
      <c r="F94" s="166">
        <v>1166</v>
      </c>
      <c r="G94" s="166">
        <v>1164</v>
      </c>
      <c r="H94" s="166">
        <v>3102</v>
      </c>
      <c r="I94" s="167">
        <f>IFERROR(H94/G94-1,"-")</f>
        <v>1.6649484536082473</v>
      </c>
      <c r="J94" s="166">
        <f t="shared" si="30"/>
        <v>1938</v>
      </c>
      <c r="K94" s="167">
        <f>H94/H$8</f>
        <v>1.1335001549336123E-3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1478</v>
      </c>
      <c r="E95" s="166">
        <v>3726</v>
      </c>
      <c r="F95" s="166">
        <v>5380</v>
      </c>
      <c r="G95" s="166">
        <v>4983</v>
      </c>
      <c r="H95" s="166">
        <v>4317</v>
      </c>
      <c r="I95" s="167">
        <f>IFERROR(H95/G95-1,"-")</f>
        <v>-0.13365442504515357</v>
      </c>
      <c r="J95" s="166">
        <f t="shared" si="30"/>
        <v>-666</v>
      </c>
      <c r="K95" s="167">
        <f>H95/H$8</f>
        <v>1.5774726527557721E-3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2238</v>
      </c>
      <c r="E96" s="162">
        <v>3323</v>
      </c>
      <c r="F96" s="162">
        <v>3827</v>
      </c>
      <c r="G96" s="162">
        <v>3968</v>
      </c>
      <c r="H96" s="162">
        <v>4239</v>
      </c>
      <c r="I96" s="163">
        <f>IFERROR(H96/G96-1,"-")</f>
        <v>6.8296370967741993E-2</v>
      </c>
      <c r="J96" s="162">
        <f t="shared" si="30"/>
        <v>271</v>
      </c>
      <c r="K96" s="163">
        <f>H96/H$8</f>
        <v>1.5489707146239791E-3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121</v>
      </c>
      <c r="E97" s="166">
        <v>530</v>
      </c>
      <c r="F97" s="166">
        <v>510</v>
      </c>
      <c r="G97" s="166">
        <v>471</v>
      </c>
      <c r="H97" s="166">
        <v>452</v>
      </c>
      <c r="I97" s="167">
        <f t="shared" ref="I97:I104" si="31">IFERROR(H97/G97-1,"-")</f>
        <v>-4.0339702760084917E-2</v>
      </c>
      <c r="J97" s="166">
        <f t="shared" si="30"/>
        <v>-19</v>
      </c>
      <c r="K97" s="167">
        <f t="shared" ref="K97:K104" si="32">H97/H$8</f>
        <v>1.6516507737910794E-4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885</v>
      </c>
      <c r="E98" s="166">
        <v>894</v>
      </c>
      <c r="F98" s="166">
        <v>831</v>
      </c>
      <c r="G98" s="166">
        <v>1011</v>
      </c>
      <c r="H98" s="166">
        <v>965</v>
      </c>
      <c r="I98" s="167">
        <f t="shared" si="31"/>
        <v>-4.5499505440158239E-2</v>
      </c>
      <c r="J98" s="166">
        <f t="shared" si="30"/>
        <v>-46</v>
      </c>
      <c r="K98" s="167">
        <f t="shared" si="32"/>
        <v>3.5262013201513086E-4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357</v>
      </c>
      <c r="E99" s="166">
        <v>278</v>
      </c>
      <c r="F99" s="166">
        <v>374</v>
      </c>
      <c r="G99" s="166">
        <v>426</v>
      </c>
      <c r="H99" s="166">
        <v>397</v>
      </c>
      <c r="I99" s="167">
        <f t="shared" si="31"/>
        <v>-6.8075117370892002E-2</v>
      </c>
      <c r="J99" s="166">
        <f t="shared" si="30"/>
        <v>-29</v>
      </c>
      <c r="K99" s="167">
        <f t="shared" si="32"/>
        <v>1.4506755690156162E-4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52</v>
      </c>
      <c r="E100" s="166">
        <v>448</v>
      </c>
      <c r="F100" s="166">
        <v>127</v>
      </c>
      <c r="G100" s="166">
        <v>314</v>
      </c>
      <c r="H100" s="166">
        <v>155</v>
      </c>
      <c r="I100" s="167">
        <f t="shared" si="31"/>
        <v>-0.50636942675159236</v>
      </c>
      <c r="J100" s="166">
        <f t="shared" si="30"/>
        <v>-159</v>
      </c>
      <c r="K100" s="167">
        <f t="shared" si="32"/>
        <v>5.663846680035781E-5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84</v>
      </c>
      <c r="E101" s="166">
        <v>70</v>
      </c>
      <c r="F101" s="166">
        <v>73</v>
      </c>
      <c r="G101" s="166">
        <v>55</v>
      </c>
      <c r="H101" s="166">
        <v>105</v>
      </c>
      <c r="I101" s="167">
        <f t="shared" si="31"/>
        <v>0.90909090909090917</v>
      </c>
      <c r="J101" s="166">
        <f t="shared" si="30"/>
        <v>50</v>
      </c>
      <c r="K101" s="167">
        <f t="shared" si="32"/>
        <v>3.8367993638952063E-5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0</v>
      </c>
      <c r="E102" s="166">
        <v>7</v>
      </c>
      <c r="F102" s="166">
        <v>2</v>
      </c>
      <c r="G102" s="166">
        <v>176</v>
      </c>
      <c r="H102" s="166">
        <v>4</v>
      </c>
      <c r="I102" s="167">
        <f t="shared" si="31"/>
        <v>-0.97727272727272729</v>
      </c>
      <c r="J102" s="166">
        <f t="shared" si="30"/>
        <v>-172</v>
      </c>
      <c r="K102" s="167">
        <f t="shared" si="32"/>
        <v>1.4616378529124597E-6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10</v>
      </c>
      <c r="E103" s="166">
        <v>29</v>
      </c>
      <c r="F103" s="166">
        <v>48</v>
      </c>
      <c r="G103" s="166">
        <v>0</v>
      </c>
      <c r="H103" s="166">
        <v>30</v>
      </c>
      <c r="I103" s="167" t="str">
        <f t="shared" si="31"/>
        <v>-</v>
      </c>
      <c r="J103" s="166">
        <f t="shared" si="30"/>
        <v>30</v>
      </c>
      <c r="K103" s="167">
        <f t="shared" si="32"/>
        <v>1.0962283896843447E-5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729</v>
      </c>
      <c r="E104" s="171">
        <f t="shared" si="34"/>
        <v>1067</v>
      </c>
      <c r="F104" s="171">
        <f t="shared" si="34"/>
        <v>1862</v>
      </c>
      <c r="G104" s="171">
        <f t="shared" si="34"/>
        <v>1515</v>
      </c>
      <c r="H104" s="171">
        <f t="shared" si="34"/>
        <v>2131</v>
      </c>
      <c r="I104" s="172">
        <f t="shared" si="31"/>
        <v>0.40660066006600659</v>
      </c>
      <c r="J104" s="171">
        <f>H104-G104</f>
        <v>616</v>
      </c>
      <c r="K104" s="172">
        <f t="shared" si="32"/>
        <v>7.7868756613911282E-4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64992</v>
      </c>
      <c r="E106" s="178">
        <v>93083</v>
      </c>
      <c r="F106" s="178">
        <v>128219</v>
      </c>
      <c r="G106" s="178">
        <v>124929</v>
      </c>
      <c r="H106" s="178">
        <v>121111</v>
      </c>
      <c r="I106" s="179">
        <f>IFERROR(H106/G106-1,"-")</f>
        <v>-3.0561358851827869E-2</v>
      </c>
      <c r="J106" s="178">
        <f>H106-G106</f>
        <v>-3818</v>
      </c>
      <c r="K106" s="179">
        <f>H106/H$8</f>
        <v>4.4255105501020221E-2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22760</v>
      </c>
      <c r="E107" s="162">
        <v>14239</v>
      </c>
      <c r="F107" s="162">
        <v>18322</v>
      </c>
      <c r="G107" s="162">
        <v>20012</v>
      </c>
      <c r="H107" s="162">
        <v>23498</v>
      </c>
      <c r="I107" s="163">
        <f>IFERROR(H107/G107-1,"-")</f>
        <v>0.17419548271037377</v>
      </c>
      <c r="J107" s="162">
        <f t="shared" ref="J107:J117" si="35">H107-G107</f>
        <v>3486</v>
      </c>
      <c r="K107" s="163">
        <f>H107/H$8</f>
        <v>8.5863915669342431E-3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8801</v>
      </c>
      <c r="E108" s="166">
        <v>2599</v>
      </c>
      <c r="F108" s="166">
        <v>4933</v>
      </c>
      <c r="G108" s="166">
        <v>5206</v>
      </c>
      <c r="H108" s="166">
        <v>9241</v>
      </c>
      <c r="I108" s="167">
        <f>IFERROR(H108/G108-1,"-")</f>
        <v>0.77506723011909329</v>
      </c>
      <c r="J108" s="166">
        <f t="shared" si="35"/>
        <v>4035</v>
      </c>
      <c r="K108" s="167">
        <f>H108/H$8</f>
        <v>3.3767488496910096E-3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13959</v>
      </c>
      <c r="E109" s="166">
        <v>11640</v>
      </c>
      <c r="F109" s="166">
        <v>13389</v>
      </c>
      <c r="G109" s="166">
        <v>14806</v>
      </c>
      <c r="H109" s="166">
        <v>14257</v>
      </c>
      <c r="I109" s="167">
        <f>IFERROR(H109/G109-1,"-")</f>
        <v>-3.7079562339592087E-2</v>
      </c>
      <c r="J109" s="166">
        <f t="shared" si="35"/>
        <v>-549</v>
      </c>
      <c r="K109" s="167">
        <f>H109/H$8</f>
        <v>5.209642717243234E-3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42232</v>
      </c>
      <c r="E110" s="162">
        <v>78844</v>
      </c>
      <c r="F110" s="162">
        <v>109897</v>
      </c>
      <c r="G110" s="162">
        <v>104917</v>
      </c>
      <c r="H110" s="162">
        <v>97613</v>
      </c>
      <c r="I110" s="163">
        <f>IFERROR(H110/G110-1,"-")</f>
        <v>-6.9616935291706761E-2</v>
      </c>
      <c r="J110" s="162">
        <f t="shared" si="35"/>
        <v>-7304</v>
      </c>
      <c r="K110" s="163">
        <f>H110/H$8</f>
        <v>3.566871393408598E-2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5286</v>
      </c>
      <c r="E111" s="166">
        <v>50592</v>
      </c>
      <c r="F111" s="166">
        <v>70294</v>
      </c>
      <c r="G111" s="166">
        <v>70684</v>
      </c>
      <c r="H111" s="166">
        <v>58884</v>
      </c>
      <c r="I111" s="167">
        <f t="shared" ref="I111:I118" si="36">IFERROR(H111/G111-1,"-")</f>
        <v>-0.16694018448305137</v>
      </c>
      <c r="J111" s="166">
        <f t="shared" si="35"/>
        <v>-11800</v>
      </c>
      <c r="K111" s="167">
        <f t="shared" ref="K111:K118" si="37">H111/H$8</f>
        <v>2.1516770832724318E-2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9992</v>
      </c>
      <c r="E112" s="166">
        <v>2320</v>
      </c>
      <c r="F112" s="166">
        <v>4197</v>
      </c>
      <c r="G112" s="166">
        <v>3422</v>
      </c>
      <c r="H112" s="166">
        <v>5395</v>
      </c>
      <c r="I112" s="167">
        <f t="shared" si="36"/>
        <v>0.5765634132086499</v>
      </c>
      <c r="J112" s="166">
        <f t="shared" si="35"/>
        <v>1973</v>
      </c>
      <c r="K112" s="167">
        <f t="shared" si="37"/>
        <v>1.9713840541156799E-3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7439</v>
      </c>
      <c r="E113" s="166">
        <v>3065</v>
      </c>
      <c r="F113" s="166">
        <v>6352</v>
      </c>
      <c r="G113" s="166">
        <v>6666</v>
      </c>
      <c r="H113" s="166">
        <v>9715</v>
      </c>
      <c r="I113" s="167">
        <f t="shared" si="36"/>
        <v>0.4573957395739574</v>
      </c>
      <c r="J113" s="166">
        <f t="shared" si="35"/>
        <v>3049</v>
      </c>
      <c r="K113" s="167">
        <f t="shared" si="37"/>
        <v>3.5499529352611362E-3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4844</v>
      </c>
      <c r="E114" s="166">
        <v>2005</v>
      </c>
      <c r="F114" s="166">
        <v>2054</v>
      </c>
      <c r="G114" s="166">
        <v>2200</v>
      </c>
      <c r="H114" s="166">
        <v>2339</v>
      </c>
      <c r="I114" s="167">
        <f t="shared" si="36"/>
        <v>6.3181818181818228E-2</v>
      </c>
      <c r="J114" s="166">
        <f t="shared" si="35"/>
        <v>139</v>
      </c>
      <c r="K114" s="167">
        <f t="shared" si="37"/>
        <v>8.5469273449056071E-4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5012</v>
      </c>
      <c r="E115" s="166">
        <v>2792</v>
      </c>
      <c r="F115" s="166">
        <v>1595</v>
      </c>
      <c r="G115" s="166">
        <v>1704</v>
      </c>
      <c r="H115" s="166">
        <v>1764</v>
      </c>
      <c r="I115" s="167">
        <f t="shared" si="36"/>
        <v>3.5211267605633756E-2</v>
      </c>
      <c r="J115" s="166">
        <f t="shared" si="35"/>
        <v>60</v>
      </c>
      <c r="K115" s="167">
        <f t="shared" si="37"/>
        <v>6.4458229313439468E-4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26</v>
      </c>
      <c r="E116" s="166">
        <v>162</v>
      </c>
      <c r="F116" s="166">
        <v>63</v>
      </c>
      <c r="G116" s="166">
        <v>224</v>
      </c>
      <c r="H116" s="166">
        <v>235</v>
      </c>
      <c r="I116" s="167">
        <f t="shared" si="36"/>
        <v>4.9107142857142794E-2</v>
      </c>
      <c r="J116" s="166">
        <f t="shared" si="35"/>
        <v>11</v>
      </c>
      <c r="K116" s="167">
        <f t="shared" si="37"/>
        <v>8.5871223858607004E-5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46</v>
      </c>
      <c r="E117" s="166">
        <v>278</v>
      </c>
      <c r="F117" s="166">
        <v>45</v>
      </c>
      <c r="G117" s="166">
        <v>67</v>
      </c>
      <c r="H117" s="166">
        <v>93</v>
      </c>
      <c r="I117" s="167">
        <f t="shared" si="36"/>
        <v>0.38805970149253732</v>
      </c>
      <c r="J117" s="166">
        <f t="shared" si="35"/>
        <v>26</v>
      </c>
      <c r="K117" s="167">
        <f t="shared" si="37"/>
        <v>3.3983080080214686E-5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9587</v>
      </c>
      <c r="E118" s="171">
        <f t="shared" si="39"/>
        <v>17630</v>
      </c>
      <c r="F118" s="171">
        <f t="shared" si="39"/>
        <v>25297</v>
      </c>
      <c r="G118" s="171">
        <f t="shared" si="39"/>
        <v>19950</v>
      </c>
      <c r="H118" s="171">
        <f t="shared" si="39"/>
        <v>19188</v>
      </c>
      <c r="I118" s="172">
        <f t="shared" si="36"/>
        <v>-3.819548872180456E-2</v>
      </c>
      <c r="J118" s="171">
        <f>H118-G118</f>
        <v>-762</v>
      </c>
      <c r="K118" s="172">
        <f t="shared" si="37"/>
        <v>7.0114767804210689E-3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26795</v>
      </c>
      <c r="E120" s="178">
        <v>40470</v>
      </c>
      <c r="F120" s="178">
        <v>38639</v>
      </c>
      <c r="G120" s="178">
        <v>40074</v>
      </c>
      <c r="H120" s="178">
        <v>42497</v>
      </c>
      <c r="I120" s="179">
        <f>IFERROR(H120/G120-1,"-")</f>
        <v>6.0463143185107482E-2</v>
      </c>
      <c r="J120" s="178">
        <f>H120-G120</f>
        <v>2423</v>
      </c>
      <c r="K120" s="179">
        <f>H120/H$8</f>
        <v>1.5528805958805198E-2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18447</v>
      </c>
      <c r="E121" s="162">
        <v>24304</v>
      </c>
      <c r="F121" s="162">
        <v>25871</v>
      </c>
      <c r="G121" s="162">
        <v>28215</v>
      </c>
      <c r="H121" s="162">
        <v>31150</v>
      </c>
      <c r="I121" s="163">
        <f>IFERROR(H121/G121-1,"-")</f>
        <v>0.10402268297005146</v>
      </c>
      <c r="J121" s="162">
        <f t="shared" ref="J121:J131" si="40">H121-G121</f>
        <v>2935</v>
      </c>
      <c r="K121" s="163">
        <f>H121/H$8</f>
        <v>1.1382504779555779E-2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9609</v>
      </c>
      <c r="E122" s="166">
        <v>12260</v>
      </c>
      <c r="F122" s="166">
        <v>11203</v>
      </c>
      <c r="G122" s="166">
        <v>12643</v>
      </c>
      <c r="H122" s="166">
        <v>15227</v>
      </c>
      <c r="I122" s="167">
        <f>IFERROR(H122/G122-1,"-")</f>
        <v>0.20438187139128372</v>
      </c>
      <c r="J122" s="166">
        <f t="shared" si="40"/>
        <v>2584</v>
      </c>
      <c r="K122" s="167">
        <f>H122/H$8</f>
        <v>5.5640898965745051E-3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8838</v>
      </c>
      <c r="E123" s="166">
        <v>12044</v>
      </c>
      <c r="F123" s="166">
        <v>14668</v>
      </c>
      <c r="G123" s="166">
        <v>15572</v>
      </c>
      <c r="H123" s="166">
        <v>15923</v>
      </c>
      <c r="I123" s="167">
        <f>IFERROR(H123/G123-1,"-")</f>
        <v>2.2540457230927347E-2</v>
      </c>
      <c r="J123" s="166">
        <f t="shared" si="40"/>
        <v>351</v>
      </c>
      <c r="K123" s="167">
        <f>H123/H$8</f>
        <v>5.8184148829812732E-3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8348</v>
      </c>
      <c r="E124" s="162">
        <v>16166</v>
      </c>
      <c r="F124" s="162">
        <v>12768</v>
      </c>
      <c r="G124" s="162">
        <v>11859</v>
      </c>
      <c r="H124" s="162">
        <v>11347</v>
      </c>
      <c r="I124" s="163">
        <f>IFERROR(H124/G124-1,"-")</f>
        <v>-4.3173960704949832E-2</v>
      </c>
      <c r="J124" s="162">
        <f t="shared" si="40"/>
        <v>-512</v>
      </c>
      <c r="K124" s="163">
        <f>H124/H$8</f>
        <v>4.1463011792494198E-3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363</v>
      </c>
      <c r="E125" s="166">
        <v>2004</v>
      </c>
      <c r="F125" s="166">
        <v>1777</v>
      </c>
      <c r="G125" s="166">
        <v>1481</v>
      </c>
      <c r="H125" s="166">
        <v>1064</v>
      </c>
      <c r="I125" s="167">
        <f t="shared" ref="I125:I132" si="41">IFERROR(H125/G125-1,"-")</f>
        <v>-0.28156650911546255</v>
      </c>
      <c r="J125" s="166">
        <f t="shared" si="40"/>
        <v>-417</v>
      </c>
      <c r="K125" s="167">
        <f t="shared" ref="K125:K132" si="42">H125/H$8</f>
        <v>3.8879566887471424E-4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1002</v>
      </c>
      <c r="E126" s="166">
        <v>1123</v>
      </c>
      <c r="F126" s="166">
        <v>1064</v>
      </c>
      <c r="G126" s="166">
        <v>1312</v>
      </c>
      <c r="H126" s="166">
        <v>1070</v>
      </c>
      <c r="I126" s="167">
        <f t="shared" si="41"/>
        <v>-0.18445121951219512</v>
      </c>
      <c r="J126" s="166">
        <f t="shared" si="40"/>
        <v>-242</v>
      </c>
      <c r="K126" s="167">
        <f t="shared" si="42"/>
        <v>3.9098812565408294E-4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1029</v>
      </c>
      <c r="E127" s="166">
        <v>1049</v>
      </c>
      <c r="F127" s="166">
        <v>1678</v>
      </c>
      <c r="G127" s="166">
        <v>905</v>
      </c>
      <c r="H127" s="166">
        <v>923</v>
      </c>
      <c r="I127" s="167">
        <f t="shared" si="41"/>
        <v>1.9889502762430844E-2</v>
      </c>
      <c r="J127" s="166">
        <f t="shared" si="40"/>
        <v>18</v>
      </c>
      <c r="K127" s="167">
        <f t="shared" si="42"/>
        <v>3.3727293455955003E-4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197</v>
      </c>
      <c r="E128" s="166">
        <v>373</v>
      </c>
      <c r="F128" s="166">
        <v>225</v>
      </c>
      <c r="G128" s="166">
        <v>267</v>
      </c>
      <c r="H128" s="166">
        <v>360</v>
      </c>
      <c r="I128" s="167">
        <f t="shared" si="41"/>
        <v>0.348314606741573</v>
      </c>
      <c r="J128" s="166">
        <f t="shared" si="40"/>
        <v>93</v>
      </c>
      <c r="K128" s="167">
        <f t="shared" si="42"/>
        <v>1.3154740676212136E-4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160</v>
      </c>
      <c r="E129" s="166">
        <v>268</v>
      </c>
      <c r="F129" s="166">
        <v>221</v>
      </c>
      <c r="G129" s="166">
        <v>272</v>
      </c>
      <c r="H129" s="166">
        <v>281</v>
      </c>
      <c r="I129" s="167">
        <f t="shared" si="41"/>
        <v>3.3088235294117752E-2</v>
      </c>
      <c r="J129" s="166">
        <f t="shared" si="40"/>
        <v>9</v>
      </c>
      <c r="K129" s="167">
        <f t="shared" si="42"/>
        <v>1.0268005916710028E-4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15</v>
      </c>
      <c r="E130" s="166">
        <v>91</v>
      </c>
      <c r="F130" s="166">
        <v>162</v>
      </c>
      <c r="G130" s="166">
        <v>228</v>
      </c>
      <c r="H130" s="166">
        <v>75</v>
      </c>
      <c r="I130" s="167">
        <f t="shared" si="41"/>
        <v>-0.67105263157894735</v>
      </c>
      <c r="J130" s="166">
        <f t="shared" si="40"/>
        <v>-153</v>
      </c>
      <c r="K130" s="167">
        <f t="shared" si="42"/>
        <v>2.7405709742108617E-5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61</v>
      </c>
      <c r="E131" s="166">
        <v>343</v>
      </c>
      <c r="F131" s="166">
        <v>78</v>
      </c>
      <c r="G131" s="166">
        <v>57</v>
      </c>
      <c r="H131" s="166">
        <v>74</v>
      </c>
      <c r="I131" s="167">
        <f t="shared" si="41"/>
        <v>0.29824561403508776</v>
      </c>
      <c r="J131" s="166">
        <f t="shared" si="40"/>
        <v>17</v>
      </c>
      <c r="K131" s="167">
        <f t="shared" si="42"/>
        <v>2.7040300278880501E-5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5521</v>
      </c>
      <c r="E132" s="171">
        <f t="shared" si="44"/>
        <v>10915</v>
      </c>
      <c r="F132" s="171">
        <f t="shared" si="44"/>
        <v>7563</v>
      </c>
      <c r="G132" s="171">
        <f t="shared" si="44"/>
        <v>7337</v>
      </c>
      <c r="H132" s="171">
        <f t="shared" si="44"/>
        <v>7500</v>
      </c>
      <c r="I132" s="172">
        <f t="shared" si="41"/>
        <v>2.2216164644950354E-2</v>
      </c>
      <c r="J132" s="171">
        <f>H132-G132</f>
        <v>163</v>
      </c>
      <c r="K132" s="172">
        <f t="shared" si="42"/>
        <v>2.7405709742108616E-3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18794</v>
      </c>
      <c r="E134" s="178">
        <v>132220</v>
      </c>
      <c r="F134" s="178">
        <v>142289</v>
      </c>
      <c r="G134" s="178">
        <v>157113</v>
      </c>
      <c r="H134" s="178">
        <v>156124</v>
      </c>
      <c r="I134" s="179">
        <f>IFERROR(H134/G134-1,"-")</f>
        <v>-6.2948323817888507E-3</v>
      </c>
      <c r="J134" s="178">
        <f>H134-G134</f>
        <v>-989</v>
      </c>
      <c r="K134" s="179">
        <f>H134/H$8</f>
        <v>5.704918703702621E-2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7198</v>
      </c>
      <c r="E135" s="162">
        <v>7211</v>
      </c>
      <c r="F135" s="162">
        <v>11716</v>
      </c>
      <c r="G135" s="162">
        <v>9313</v>
      </c>
      <c r="H135" s="162">
        <v>9472</v>
      </c>
      <c r="I135" s="163">
        <f>IFERROR(H135/G135-1,"-")</f>
        <v>1.7072908837109324E-2</v>
      </c>
      <c r="J135" s="162">
        <f t="shared" ref="J135:J145" si="45">H135-G135</f>
        <v>159</v>
      </c>
      <c r="K135" s="163">
        <f>H135/H$8</f>
        <v>3.4611584356967042E-3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3492</v>
      </c>
      <c r="E136" s="166">
        <v>3205</v>
      </c>
      <c r="F136" s="166">
        <v>6156</v>
      </c>
      <c r="G136" s="166">
        <v>5195</v>
      </c>
      <c r="H136" s="166">
        <v>3556</v>
      </c>
      <c r="I136" s="167">
        <f>IFERROR(H136/G136-1,"-")</f>
        <v>-0.31549566891241576</v>
      </c>
      <c r="J136" s="166">
        <f t="shared" si="45"/>
        <v>-1639</v>
      </c>
      <c r="K136" s="167">
        <f>H136/H$8</f>
        <v>1.2993960512391765E-3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3706</v>
      </c>
      <c r="E137" s="166">
        <v>4006</v>
      </c>
      <c r="F137" s="166">
        <v>5560</v>
      </c>
      <c r="G137" s="166">
        <v>4118</v>
      </c>
      <c r="H137" s="166">
        <v>5916</v>
      </c>
      <c r="I137" s="167">
        <f>IFERROR(H137/G137-1,"-")</f>
        <v>0.43661971830985924</v>
      </c>
      <c r="J137" s="166">
        <f t="shared" si="45"/>
        <v>1798</v>
      </c>
      <c r="K137" s="167">
        <f>H137/H$8</f>
        <v>2.1617623844575277E-3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11596</v>
      </c>
      <c r="E138" s="162">
        <v>125009</v>
      </c>
      <c r="F138" s="162">
        <v>130573</v>
      </c>
      <c r="G138" s="162">
        <v>147800</v>
      </c>
      <c r="H138" s="162">
        <v>146652</v>
      </c>
      <c r="I138" s="163">
        <f>IFERROR(H138/G138-1,"-")</f>
        <v>-7.7672530446549759E-3</v>
      </c>
      <c r="J138" s="162">
        <f t="shared" si="45"/>
        <v>-1148</v>
      </c>
      <c r="K138" s="163">
        <f>H138/H$8</f>
        <v>5.3588028601329503E-2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488</v>
      </c>
      <c r="E139" s="166">
        <v>59135</v>
      </c>
      <c r="F139" s="166">
        <v>59708</v>
      </c>
      <c r="G139" s="166">
        <v>77243</v>
      </c>
      <c r="H139" s="166">
        <v>76127</v>
      </c>
      <c r="I139" s="167">
        <f t="shared" ref="I139:I146" si="46">IFERROR(H139/G139-1,"-")</f>
        <v>-1.4447911137578817E-2</v>
      </c>
      <c r="J139" s="166">
        <f t="shared" si="45"/>
        <v>-1116</v>
      </c>
      <c r="K139" s="167">
        <f t="shared" ref="K139:K146" si="47">H139/H$8</f>
        <v>2.7817526207166703E-2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1838</v>
      </c>
      <c r="E140" s="166">
        <v>9733</v>
      </c>
      <c r="F140" s="166">
        <v>14038</v>
      </c>
      <c r="G140" s="166">
        <v>12045</v>
      </c>
      <c r="H140" s="166">
        <v>14419</v>
      </c>
      <c r="I140" s="167">
        <f t="shared" si="46"/>
        <v>0.19709422997094239</v>
      </c>
      <c r="J140" s="166">
        <f t="shared" si="45"/>
        <v>2374</v>
      </c>
      <c r="K140" s="167">
        <f t="shared" si="47"/>
        <v>5.2688390502861884E-3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2242</v>
      </c>
      <c r="E141" s="166">
        <v>13362</v>
      </c>
      <c r="F141" s="166">
        <v>11816</v>
      </c>
      <c r="G141" s="166">
        <v>11749</v>
      </c>
      <c r="H141" s="166">
        <v>12238</v>
      </c>
      <c r="I141" s="167">
        <f t="shared" si="46"/>
        <v>4.1620563452208659E-2</v>
      </c>
      <c r="J141" s="166">
        <f t="shared" si="45"/>
        <v>489</v>
      </c>
      <c r="K141" s="167">
        <f t="shared" si="47"/>
        <v>4.4718810109856703E-3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425</v>
      </c>
      <c r="E142" s="166">
        <v>4085</v>
      </c>
      <c r="F142" s="166">
        <v>5430</v>
      </c>
      <c r="G142" s="166">
        <v>5221</v>
      </c>
      <c r="H142" s="166">
        <v>3653</v>
      </c>
      <c r="I142" s="167">
        <f t="shared" si="46"/>
        <v>-0.30032560812104958</v>
      </c>
      <c r="J142" s="166">
        <f t="shared" si="45"/>
        <v>-1568</v>
      </c>
      <c r="K142" s="167">
        <f t="shared" si="47"/>
        <v>1.3348407691723037E-3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585</v>
      </c>
      <c r="E143" s="166">
        <v>1664</v>
      </c>
      <c r="F143" s="166">
        <v>2826</v>
      </c>
      <c r="G143" s="166">
        <v>4328</v>
      </c>
      <c r="H143" s="166">
        <v>2367</v>
      </c>
      <c r="I143" s="167">
        <f t="shared" si="46"/>
        <v>-0.45309611829944552</v>
      </c>
      <c r="J143" s="166">
        <f t="shared" si="45"/>
        <v>-1961</v>
      </c>
      <c r="K143" s="167">
        <f t="shared" si="47"/>
        <v>8.6492419946094796E-4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20</v>
      </c>
      <c r="E144" s="166">
        <v>86</v>
      </c>
      <c r="F144" s="166">
        <v>6</v>
      </c>
      <c r="G144" s="166">
        <v>28</v>
      </c>
      <c r="H144" s="166">
        <v>136</v>
      </c>
      <c r="I144" s="167">
        <f t="shared" si="46"/>
        <v>3.8571428571428568</v>
      </c>
      <c r="J144" s="166">
        <f t="shared" si="45"/>
        <v>108</v>
      </c>
      <c r="K144" s="167">
        <f t="shared" si="47"/>
        <v>4.9695686999023625E-5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46</v>
      </c>
      <c r="F145" s="166">
        <v>42</v>
      </c>
      <c r="G145" s="166">
        <v>24</v>
      </c>
      <c r="H145" s="166">
        <v>166</v>
      </c>
      <c r="I145" s="167">
        <f t="shared" si="46"/>
        <v>5.916666666666667</v>
      </c>
      <c r="J145" s="166">
        <f t="shared" si="45"/>
        <v>142</v>
      </c>
      <c r="K145" s="167">
        <f t="shared" si="47"/>
        <v>6.0657970895867072E-5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5987</v>
      </c>
      <c r="E146" s="171">
        <f t="shared" si="49"/>
        <v>36898</v>
      </c>
      <c r="F146" s="171">
        <f t="shared" si="49"/>
        <v>36707</v>
      </c>
      <c r="G146" s="171">
        <f t="shared" si="49"/>
        <v>37162</v>
      </c>
      <c r="H146" s="171">
        <f t="shared" si="49"/>
        <v>37546</v>
      </c>
      <c r="I146" s="172">
        <f t="shared" si="46"/>
        <v>1.0333135999138987E-2</v>
      </c>
      <c r="J146" s="171">
        <f>H146-G146</f>
        <v>384</v>
      </c>
      <c r="K146" s="172">
        <f t="shared" si="47"/>
        <v>1.3719663706362802E-2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17642</v>
      </c>
      <c r="E148" s="178">
        <v>48121</v>
      </c>
      <c r="F148" s="178">
        <v>57419</v>
      </c>
      <c r="G148" s="178">
        <v>56629</v>
      </c>
      <c r="H148" s="178">
        <v>52635</v>
      </c>
      <c r="I148" s="179">
        <f>IFERROR(H148/G148-1,"-")</f>
        <v>-7.0529234137985841E-2</v>
      </c>
      <c r="J148" s="178">
        <f>H148-G148</f>
        <v>-3994</v>
      </c>
      <c r="K148" s="179">
        <f>H148/H$8</f>
        <v>1.9233327097011827E-2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10241</v>
      </c>
      <c r="E149" s="162">
        <v>27350</v>
      </c>
      <c r="F149" s="162">
        <v>28926</v>
      </c>
      <c r="G149" s="162">
        <v>31174</v>
      </c>
      <c r="H149" s="162">
        <v>25696</v>
      </c>
      <c r="I149" s="163">
        <f>IFERROR(H149/G149-1,"-")</f>
        <v>-0.1757233592095977</v>
      </c>
      <c r="J149" s="162">
        <f t="shared" ref="J149:J159" si="50">H149-G149</f>
        <v>-5478</v>
      </c>
      <c r="K149" s="163">
        <f>H149/H$8</f>
        <v>9.3895615671096399E-3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7754</v>
      </c>
      <c r="E150" s="166">
        <v>14534</v>
      </c>
      <c r="F150" s="166">
        <v>16854</v>
      </c>
      <c r="G150" s="166">
        <v>18994</v>
      </c>
      <c r="H150" s="166">
        <v>12504</v>
      </c>
      <c r="I150" s="167">
        <f>IFERROR(H150/G150-1,"-")</f>
        <v>-0.34168684847846686</v>
      </c>
      <c r="J150" s="166">
        <f t="shared" si="50"/>
        <v>-6490</v>
      </c>
      <c r="K150" s="167">
        <f>H150/H$8</f>
        <v>4.5690799282043486E-3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2487</v>
      </c>
      <c r="E151" s="166">
        <v>12816</v>
      </c>
      <c r="F151" s="166">
        <v>12072</v>
      </c>
      <c r="G151" s="166">
        <v>12180</v>
      </c>
      <c r="H151" s="166">
        <v>13192</v>
      </c>
      <c r="I151" s="167">
        <f>IFERROR(H151/G151-1,"-")</f>
        <v>8.3087027914614087E-2</v>
      </c>
      <c r="J151" s="166">
        <f t="shared" si="50"/>
        <v>1012</v>
      </c>
      <c r="K151" s="167">
        <f>H151/H$8</f>
        <v>4.8204816389052921E-3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7401</v>
      </c>
      <c r="E152" s="162">
        <v>20771</v>
      </c>
      <c r="F152" s="162">
        <v>28493</v>
      </c>
      <c r="G152" s="162">
        <v>25455</v>
      </c>
      <c r="H152" s="162">
        <v>26939</v>
      </c>
      <c r="I152" s="163">
        <f>IFERROR(H152/G152-1,"-")</f>
        <v>5.8298958947161639E-2</v>
      </c>
      <c r="J152" s="162">
        <f t="shared" si="50"/>
        <v>1484</v>
      </c>
      <c r="K152" s="163">
        <f>H152/H$8</f>
        <v>9.8437655299021872E-3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206</v>
      </c>
      <c r="E153" s="166">
        <v>8256</v>
      </c>
      <c r="F153" s="166">
        <v>11774</v>
      </c>
      <c r="G153" s="166">
        <v>11470</v>
      </c>
      <c r="H153" s="166">
        <v>6995</v>
      </c>
      <c r="I153" s="167">
        <f t="shared" ref="I153:I160" si="51">IFERROR(H153/G153-1,"-")</f>
        <v>-0.39014821272885791</v>
      </c>
      <c r="J153" s="166">
        <f t="shared" si="50"/>
        <v>-4475</v>
      </c>
      <c r="K153" s="167">
        <f t="shared" ref="K153:K160" si="52">H153/H$8</f>
        <v>2.5560391952806636E-3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2021</v>
      </c>
      <c r="E154" s="166">
        <v>5899</v>
      </c>
      <c r="F154" s="166">
        <v>4639</v>
      </c>
      <c r="G154" s="166">
        <v>4070</v>
      </c>
      <c r="H154" s="166">
        <v>3952</v>
      </c>
      <c r="I154" s="167">
        <f t="shared" si="51"/>
        <v>-2.8992628992628999E-2</v>
      </c>
      <c r="J154" s="166">
        <f t="shared" si="50"/>
        <v>-118</v>
      </c>
      <c r="K154" s="167">
        <f t="shared" si="52"/>
        <v>1.44409819867751E-3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2196</v>
      </c>
      <c r="E155" s="166">
        <v>1855</v>
      </c>
      <c r="F155" s="166">
        <v>4999</v>
      </c>
      <c r="G155" s="166">
        <v>3126</v>
      </c>
      <c r="H155" s="166">
        <v>10778</v>
      </c>
      <c r="I155" s="167">
        <f t="shared" si="51"/>
        <v>2.4478566858605246</v>
      </c>
      <c r="J155" s="166">
        <f t="shared" si="50"/>
        <v>7652</v>
      </c>
      <c r="K155" s="167">
        <f t="shared" si="52"/>
        <v>3.9383831946726219E-3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206</v>
      </c>
      <c r="E156" s="166">
        <v>411</v>
      </c>
      <c r="F156" s="166">
        <v>839</v>
      </c>
      <c r="G156" s="166">
        <v>848</v>
      </c>
      <c r="H156" s="166">
        <v>622</v>
      </c>
      <c r="I156" s="167">
        <f t="shared" si="51"/>
        <v>-0.26650943396226412</v>
      </c>
      <c r="J156" s="166">
        <f t="shared" si="50"/>
        <v>-226</v>
      </c>
      <c r="K156" s="167">
        <f t="shared" si="52"/>
        <v>2.2728468612788746E-4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410</v>
      </c>
      <c r="E157" s="166">
        <v>1866</v>
      </c>
      <c r="F157" s="166">
        <v>1686</v>
      </c>
      <c r="G157" s="166">
        <v>1218</v>
      </c>
      <c r="H157" s="166">
        <v>773</v>
      </c>
      <c r="I157" s="167">
        <f t="shared" si="51"/>
        <v>-0.36535303776683092</v>
      </c>
      <c r="J157" s="166">
        <f t="shared" si="50"/>
        <v>-445</v>
      </c>
      <c r="K157" s="167">
        <f t="shared" si="52"/>
        <v>2.8246151507533283E-4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4</v>
      </c>
      <c r="E158" s="166">
        <v>26</v>
      </c>
      <c r="F158" s="166">
        <v>90</v>
      </c>
      <c r="G158" s="166">
        <v>14</v>
      </c>
      <c r="H158" s="166">
        <v>10</v>
      </c>
      <c r="I158" s="167">
        <f t="shared" si="51"/>
        <v>-0.2857142857142857</v>
      </c>
      <c r="J158" s="166">
        <f t="shared" si="50"/>
        <v>-4</v>
      </c>
      <c r="K158" s="167">
        <f t="shared" si="52"/>
        <v>3.6540946322811488E-6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11</v>
      </c>
      <c r="E159" s="166">
        <v>57</v>
      </c>
      <c r="F159" s="166">
        <v>21</v>
      </c>
      <c r="G159" s="166">
        <v>9</v>
      </c>
      <c r="H159" s="166">
        <v>18</v>
      </c>
      <c r="I159" s="167">
        <f t="shared" si="51"/>
        <v>1</v>
      </c>
      <c r="J159" s="166">
        <f t="shared" si="50"/>
        <v>9</v>
      </c>
      <c r="K159" s="167">
        <f t="shared" si="52"/>
        <v>6.5773703381060685E-6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2347</v>
      </c>
      <c r="E160" s="171">
        <f t="shared" si="54"/>
        <v>2401</v>
      </c>
      <c r="F160" s="171">
        <f t="shared" si="54"/>
        <v>4445</v>
      </c>
      <c r="G160" s="171">
        <f t="shared" si="54"/>
        <v>4700</v>
      </c>
      <c r="H160" s="171">
        <f t="shared" si="54"/>
        <v>3791</v>
      </c>
      <c r="I160" s="172">
        <f t="shared" si="51"/>
        <v>-0.19340425531914895</v>
      </c>
      <c r="J160" s="171">
        <f>H160-G160</f>
        <v>-909</v>
      </c>
      <c r="K160" s="172">
        <f t="shared" si="52"/>
        <v>1.3852672750977837E-3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D15AA-1B70-4405-A294-F9A157B4190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6"/>
      <c r="D3" s="276"/>
      <c r="E3" s="276"/>
      <c r="F3" s="276"/>
      <c r="G3" s="276"/>
      <c r="H3" s="276"/>
      <c r="I3" s="276"/>
      <c r="J3" s="276"/>
      <c r="K3" s="276"/>
    </row>
    <row r="4" spans="1:12" ht="6" customHeight="1" x14ac:dyDescent="0.25"/>
    <row r="5" spans="1:12" ht="15.75" x14ac:dyDescent="0.25">
      <c r="B5" s="147"/>
      <c r="C5" s="309" t="s">
        <v>45</v>
      </c>
      <c r="D5" s="310"/>
      <c r="E5" s="310"/>
      <c r="F5" s="310"/>
      <c r="G5" s="310"/>
      <c r="H5" s="310"/>
      <c r="I5" s="310"/>
      <c r="J5" s="310"/>
      <c r="K5" s="310"/>
    </row>
    <row r="6" spans="1:12" s="148" customFormat="1" ht="72" customHeight="1" x14ac:dyDescent="0.25">
      <c r="B6" s="149"/>
      <c r="C6" s="174" t="s">
        <v>253</v>
      </c>
      <c r="D6" s="174" t="s">
        <v>254</v>
      </c>
      <c r="E6" s="174" t="s">
        <v>255</v>
      </c>
      <c r="F6" s="174" t="s">
        <v>256</v>
      </c>
      <c r="G6" s="174" t="s">
        <v>257</v>
      </c>
      <c r="H6" s="174" t="s">
        <v>258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7213069</v>
      </c>
      <c r="D8" s="178">
        <v>2368548</v>
      </c>
      <c r="E8" s="178">
        <v>14358521</v>
      </c>
      <c r="F8" s="178">
        <v>16459932</v>
      </c>
      <c r="G8" s="178">
        <v>17554900</v>
      </c>
      <c r="H8" s="178">
        <v>16983898</v>
      </c>
      <c r="I8" s="179">
        <f>IFERROR(H8/G8-1,"-")</f>
        <v>-3.2526644982312614E-2</v>
      </c>
      <c r="J8" s="178">
        <f>H8-G8</f>
        <v>-571002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635952</v>
      </c>
      <c r="D9" s="162">
        <v>753096</v>
      </c>
      <c r="E9" s="162">
        <v>1755026</v>
      </c>
      <c r="F9" s="162">
        <v>1899221</v>
      </c>
      <c r="G9" s="162">
        <v>1879401</v>
      </c>
      <c r="H9" s="162">
        <v>1820886</v>
      </c>
      <c r="I9" s="163">
        <f>IFERROR(H9/G9-1,"-")</f>
        <v>-3.1134920115504894E-2</v>
      </c>
      <c r="J9" s="162">
        <f t="shared" ref="J9:J19" si="0">H9-G9</f>
        <v>-58515</v>
      </c>
      <c r="K9" s="163">
        <f>H9/H$8</f>
        <v>0.10721249032465928</v>
      </c>
      <c r="L9" s="81"/>
    </row>
    <row r="10" spans="1:12" x14ac:dyDescent="0.25">
      <c r="A10" s="164" t="s">
        <v>105</v>
      </c>
      <c r="B10" s="165" t="s">
        <v>105</v>
      </c>
      <c r="C10" s="166">
        <v>160644</v>
      </c>
      <c r="D10" s="166">
        <v>424682</v>
      </c>
      <c r="E10" s="166">
        <v>504192</v>
      </c>
      <c r="F10" s="166">
        <v>576863</v>
      </c>
      <c r="G10" s="166">
        <v>597150</v>
      </c>
      <c r="H10" s="166">
        <v>504286</v>
      </c>
      <c r="I10" s="167">
        <f>IFERROR(H10/G10-1,"-")</f>
        <v>-0.15551201540651427</v>
      </c>
      <c r="J10" s="166">
        <f t="shared" si="0"/>
        <v>-92864</v>
      </c>
      <c r="K10" s="167">
        <f>H10/H$8</f>
        <v>2.969200592231536E-2</v>
      </c>
      <c r="L10" s="81"/>
    </row>
    <row r="11" spans="1:12" x14ac:dyDescent="0.25">
      <c r="A11" s="164" t="s">
        <v>102</v>
      </c>
      <c r="B11" s="165" t="s">
        <v>102</v>
      </c>
      <c r="C11" s="166">
        <v>475308</v>
      </c>
      <c r="D11" s="166">
        <v>328414</v>
      </c>
      <c r="E11" s="166">
        <v>1250834</v>
      </c>
      <c r="F11" s="166">
        <v>1322358</v>
      </c>
      <c r="G11" s="166">
        <v>1282251</v>
      </c>
      <c r="H11" s="166">
        <v>1316600</v>
      </c>
      <c r="I11" s="167">
        <f>IFERROR(H11/G11-1,"-")</f>
        <v>2.678804695804482E-2</v>
      </c>
      <c r="J11" s="166">
        <f t="shared" si="0"/>
        <v>34349</v>
      </c>
      <c r="K11" s="167">
        <f>H11/H$8</f>
        <v>7.7520484402343909E-2</v>
      </c>
      <c r="L11" s="81"/>
    </row>
    <row r="12" spans="1:12" x14ac:dyDescent="0.25">
      <c r="A12" s="1"/>
      <c r="B12" s="161" t="s">
        <v>109</v>
      </c>
      <c r="C12" s="162">
        <v>6577117</v>
      </c>
      <c r="D12" s="162">
        <v>1615452</v>
      </c>
      <c r="E12" s="162">
        <v>12603495</v>
      </c>
      <c r="F12" s="162">
        <v>14560711</v>
      </c>
      <c r="G12" s="162">
        <v>15675499</v>
      </c>
      <c r="H12" s="162">
        <v>15163012</v>
      </c>
      <c r="I12" s="163">
        <f>IFERROR(H12/G12-1,"-")</f>
        <v>-3.269350468524157E-2</v>
      </c>
      <c r="J12" s="162">
        <f t="shared" si="0"/>
        <v>-512487</v>
      </c>
      <c r="K12" s="163">
        <f>H12/H$8</f>
        <v>0.89278750967534071</v>
      </c>
      <c r="L12" s="81"/>
    </row>
    <row r="13" spans="1:12" s="57" customFormat="1" x14ac:dyDescent="0.25">
      <c r="A13" s="164"/>
      <c r="B13" s="165" t="s">
        <v>112</v>
      </c>
      <c r="C13" s="166">
        <v>2637397</v>
      </c>
      <c r="D13" s="166">
        <v>123063</v>
      </c>
      <c r="E13" s="166">
        <v>5625002</v>
      </c>
      <c r="F13" s="166">
        <v>6422185</v>
      </c>
      <c r="G13" s="166">
        <v>6978702</v>
      </c>
      <c r="H13" s="166">
        <v>6814372</v>
      </c>
      <c r="I13" s="167">
        <f t="shared" ref="I13:I20" si="1">IFERROR(H13/G13-1,"-")</f>
        <v>-2.3547358806838337E-2</v>
      </c>
      <c r="J13" s="166">
        <f t="shared" si="0"/>
        <v>-164330</v>
      </c>
      <c r="K13" s="167">
        <f t="shared" ref="K13:K20" si="2">H13/H$8</f>
        <v>0.40122544306377722</v>
      </c>
      <c r="L13" s="168"/>
    </row>
    <row r="14" spans="1:12" s="57" customFormat="1" x14ac:dyDescent="0.25">
      <c r="A14" s="164"/>
      <c r="B14" s="165" t="s">
        <v>115</v>
      </c>
      <c r="C14" s="166">
        <v>984001</v>
      </c>
      <c r="D14" s="166">
        <v>284057</v>
      </c>
      <c r="E14" s="166">
        <v>1508875</v>
      </c>
      <c r="F14" s="166">
        <v>1798043</v>
      </c>
      <c r="G14" s="166">
        <v>1923711</v>
      </c>
      <c r="H14" s="166">
        <v>1819538</v>
      </c>
      <c r="I14" s="167">
        <f t="shared" si="1"/>
        <v>-5.4152104967949977E-2</v>
      </c>
      <c r="J14" s="166">
        <f t="shared" si="0"/>
        <v>-104173</v>
      </c>
      <c r="K14" s="167">
        <f t="shared" si="2"/>
        <v>0.10713312103028409</v>
      </c>
      <c r="L14" s="168"/>
    </row>
    <row r="15" spans="1:12" x14ac:dyDescent="0.25">
      <c r="A15" s="164"/>
      <c r="B15" s="165" t="s">
        <v>118</v>
      </c>
      <c r="C15" s="166">
        <v>257553</v>
      </c>
      <c r="D15" s="166">
        <v>249859</v>
      </c>
      <c r="E15" s="166">
        <v>599710</v>
      </c>
      <c r="F15" s="166">
        <v>735409</v>
      </c>
      <c r="G15" s="166">
        <v>803310</v>
      </c>
      <c r="H15" s="166">
        <v>751344</v>
      </c>
      <c r="I15" s="167">
        <f t="shared" si="1"/>
        <v>-6.4689845763154952E-2</v>
      </c>
      <c r="J15" s="166">
        <f t="shared" si="0"/>
        <v>-51966</v>
      </c>
      <c r="K15" s="167">
        <f t="shared" si="2"/>
        <v>4.4238607650611182E-2</v>
      </c>
      <c r="L15" s="81"/>
    </row>
    <row r="16" spans="1:12" x14ac:dyDescent="0.25">
      <c r="A16" s="164"/>
      <c r="B16" s="165" t="s">
        <v>125</v>
      </c>
      <c r="C16" s="166">
        <v>215644</v>
      </c>
      <c r="D16" s="166">
        <v>66617</v>
      </c>
      <c r="E16" s="166">
        <v>631180</v>
      </c>
      <c r="F16" s="166">
        <v>592295</v>
      </c>
      <c r="G16" s="166">
        <v>644516</v>
      </c>
      <c r="H16" s="166">
        <v>593115</v>
      </c>
      <c r="I16" s="167">
        <f t="shared" si="1"/>
        <v>-7.975131726753093E-2</v>
      </c>
      <c r="J16" s="166">
        <f t="shared" si="0"/>
        <v>-51401</v>
      </c>
      <c r="K16" s="167">
        <f t="shared" si="2"/>
        <v>3.4922195128585909E-2</v>
      </c>
      <c r="L16" s="81"/>
    </row>
    <row r="17" spans="1:12" x14ac:dyDescent="0.25">
      <c r="A17" s="164"/>
      <c r="B17" s="165" t="s">
        <v>121</v>
      </c>
      <c r="C17" s="166">
        <v>250889</v>
      </c>
      <c r="D17" s="166">
        <v>106688</v>
      </c>
      <c r="E17" s="166">
        <v>545121</v>
      </c>
      <c r="F17" s="166">
        <v>540701</v>
      </c>
      <c r="G17" s="166">
        <v>576082</v>
      </c>
      <c r="H17" s="166">
        <v>527185</v>
      </c>
      <c r="I17" s="167">
        <f t="shared" si="1"/>
        <v>-8.4878541596508872E-2</v>
      </c>
      <c r="J17" s="166">
        <f t="shared" si="0"/>
        <v>-48897</v>
      </c>
      <c r="K17" s="167">
        <f t="shared" si="2"/>
        <v>3.1040282978618924E-2</v>
      </c>
      <c r="L17" s="81"/>
    </row>
    <row r="18" spans="1:12" x14ac:dyDescent="0.25">
      <c r="A18" s="164"/>
      <c r="B18" s="165" t="s">
        <v>130</v>
      </c>
      <c r="C18" s="166">
        <v>239007</v>
      </c>
      <c r="D18" s="166">
        <v>4033</v>
      </c>
      <c r="E18" s="166">
        <v>263411</v>
      </c>
      <c r="F18" s="166">
        <v>333863</v>
      </c>
      <c r="G18" s="166">
        <v>312478</v>
      </c>
      <c r="H18" s="166">
        <v>303207</v>
      </c>
      <c r="I18" s="167">
        <f t="shared" si="1"/>
        <v>-2.9669288717925735E-2</v>
      </c>
      <c r="J18" s="166">
        <f t="shared" si="0"/>
        <v>-9271</v>
      </c>
      <c r="K18" s="167">
        <f t="shared" si="2"/>
        <v>1.7852615459654785E-2</v>
      </c>
      <c r="L18" s="81"/>
    </row>
    <row r="19" spans="1:12" x14ac:dyDescent="0.25">
      <c r="A19" s="164" t="s">
        <v>146</v>
      </c>
      <c r="B19" s="165" t="s">
        <v>133</v>
      </c>
      <c r="C19" s="166">
        <v>338231</v>
      </c>
      <c r="D19" s="166">
        <v>21344</v>
      </c>
      <c r="E19" s="166">
        <v>207192</v>
      </c>
      <c r="F19" s="166">
        <v>303795</v>
      </c>
      <c r="G19" s="166">
        <v>324486</v>
      </c>
      <c r="H19" s="166">
        <v>276550</v>
      </c>
      <c r="I19" s="167">
        <f t="shared" si="1"/>
        <v>-0.14772902374832808</v>
      </c>
      <c r="J19" s="166">
        <f t="shared" si="0"/>
        <v>-47936</v>
      </c>
      <c r="K19" s="167">
        <f t="shared" si="2"/>
        <v>1.6283069999596087E-2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1654395</v>
      </c>
      <c r="D20" s="171">
        <f t="shared" ref="D20:H20" si="4">D12-SUM(D13:D19)</f>
        <v>759791</v>
      </c>
      <c r="E20" s="171">
        <f t="shared" si="4"/>
        <v>3223004</v>
      </c>
      <c r="F20" s="171">
        <f t="shared" si="4"/>
        <v>3834420</v>
      </c>
      <c r="G20" s="171">
        <f t="shared" si="4"/>
        <v>4112214</v>
      </c>
      <c r="H20" s="171">
        <f t="shared" si="4"/>
        <v>4077701</v>
      </c>
      <c r="I20" s="172">
        <f t="shared" si="1"/>
        <v>-8.3928025146551288E-3</v>
      </c>
      <c r="J20" s="171">
        <f>H20-G20</f>
        <v>-34513</v>
      </c>
      <c r="K20" s="172">
        <f t="shared" si="2"/>
        <v>0.24009217436421251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942171</v>
      </c>
      <c r="E22" s="178">
        <v>5898536</v>
      </c>
      <c r="F22" s="178">
        <v>6497274</v>
      </c>
      <c r="G22" s="178">
        <v>6720449</v>
      </c>
      <c r="H22" s="178">
        <v>6373385</v>
      </c>
      <c r="I22" s="179">
        <f>IFERROR(H22/G22-1,"-")</f>
        <v>-5.1642978021260166E-2</v>
      </c>
      <c r="J22" s="178">
        <f>H22-G22</f>
        <v>-347064</v>
      </c>
      <c r="K22" s="179">
        <f>H22/H$8</f>
        <v>0.37526043785708085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272132</v>
      </c>
      <c r="E23" s="162">
        <v>359578</v>
      </c>
      <c r="F23" s="162">
        <v>335748</v>
      </c>
      <c r="G23" s="162">
        <v>301115</v>
      </c>
      <c r="H23" s="162">
        <v>259573</v>
      </c>
      <c r="I23" s="163">
        <f>IFERROR(H23/G23-1,"-")</f>
        <v>-0.13796057984490973</v>
      </c>
      <c r="J23" s="162">
        <f t="shared" ref="J23:J33" si="5">H23-G23</f>
        <v>-41542</v>
      </c>
      <c r="K23" s="163">
        <f>H23/H$8</f>
        <v>1.5283476148997126E-2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140083</v>
      </c>
      <c r="E24" s="166">
        <v>116432</v>
      </c>
      <c r="F24" s="166">
        <v>112273</v>
      </c>
      <c r="G24" s="166">
        <v>95168</v>
      </c>
      <c r="H24" s="166">
        <v>80646</v>
      </c>
      <c r="I24" s="167">
        <f>IFERROR(H24/G24-1,"-")</f>
        <v>-0.15259330867518495</v>
      </c>
      <c r="J24" s="166">
        <f t="shared" si="5"/>
        <v>-14522</v>
      </c>
      <c r="K24" s="167">
        <f>H24/H$8</f>
        <v>4.7483799066621807E-3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132049</v>
      </c>
      <c r="E25" s="166">
        <v>243146</v>
      </c>
      <c r="F25" s="166">
        <v>223475</v>
      </c>
      <c r="G25" s="166">
        <v>205947</v>
      </c>
      <c r="H25" s="166">
        <v>178927</v>
      </c>
      <c r="I25" s="167">
        <f>IFERROR(H25/G25-1,"-")</f>
        <v>-0.13119880357567726</v>
      </c>
      <c r="J25" s="166">
        <f t="shared" si="5"/>
        <v>-27020</v>
      </c>
      <c r="K25" s="167">
        <f>H25/H$8</f>
        <v>1.0535096242334946E-2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670039</v>
      </c>
      <c r="E26" s="162">
        <v>5538958</v>
      </c>
      <c r="F26" s="162">
        <v>6161526</v>
      </c>
      <c r="G26" s="162">
        <v>6419334</v>
      </c>
      <c r="H26" s="162">
        <v>6113812</v>
      </c>
      <c r="I26" s="163">
        <f>IFERROR(H26/G26-1,"-")</f>
        <v>-4.7594033898220589E-2</v>
      </c>
      <c r="J26" s="162">
        <f t="shared" si="5"/>
        <v>-305522</v>
      </c>
      <c r="K26" s="163">
        <f>H26/H$8</f>
        <v>0.35997696170808374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41502</v>
      </c>
      <c r="E27" s="166">
        <v>2657629</v>
      </c>
      <c r="F27" s="166">
        <v>3037228</v>
      </c>
      <c r="G27" s="166">
        <v>3192749</v>
      </c>
      <c r="H27" s="166">
        <v>3086870</v>
      </c>
      <c r="I27" s="167">
        <f t="shared" ref="I27:I34" si="6">IFERROR(H27/G27-1,"-")</f>
        <v>-3.3162331270012113E-2</v>
      </c>
      <c r="J27" s="166">
        <f t="shared" si="5"/>
        <v>-105879</v>
      </c>
      <c r="K27" s="167">
        <f t="shared" ref="K27:K34" si="7">H27/H$8</f>
        <v>0.18175274015423315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115206</v>
      </c>
      <c r="E28" s="166">
        <v>670064</v>
      </c>
      <c r="F28" s="166">
        <v>731883</v>
      </c>
      <c r="G28" s="166">
        <v>725205</v>
      </c>
      <c r="H28" s="166">
        <v>669931</v>
      </c>
      <c r="I28" s="167">
        <f t="shared" si="6"/>
        <v>-7.6218448576609421E-2</v>
      </c>
      <c r="J28" s="166">
        <f t="shared" si="5"/>
        <v>-55274</v>
      </c>
      <c r="K28" s="167">
        <f t="shared" si="7"/>
        <v>3.9445067322001107E-2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107535</v>
      </c>
      <c r="E29" s="166">
        <v>231829</v>
      </c>
      <c r="F29" s="166">
        <v>253475</v>
      </c>
      <c r="G29" s="166">
        <v>263028</v>
      </c>
      <c r="H29" s="166">
        <v>198083</v>
      </c>
      <c r="I29" s="167">
        <f t="shared" si="6"/>
        <v>-0.24691287619569025</v>
      </c>
      <c r="J29" s="166">
        <f t="shared" si="5"/>
        <v>-64945</v>
      </c>
      <c r="K29" s="167">
        <f t="shared" si="7"/>
        <v>1.1662988084360846E-2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28577</v>
      </c>
      <c r="E30" s="166">
        <v>302430</v>
      </c>
      <c r="F30" s="166">
        <v>258171</v>
      </c>
      <c r="G30" s="166">
        <v>268488</v>
      </c>
      <c r="H30" s="166">
        <v>254851</v>
      </c>
      <c r="I30" s="167">
        <f t="shared" si="6"/>
        <v>-5.0791841721045228E-2</v>
      </c>
      <c r="J30" s="166">
        <f t="shared" si="5"/>
        <v>-13637</v>
      </c>
      <c r="K30" s="167">
        <f t="shared" si="7"/>
        <v>1.5005448101490012E-2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61223</v>
      </c>
      <c r="E31" s="166">
        <v>322667</v>
      </c>
      <c r="F31" s="166">
        <v>289767</v>
      </c>
      <c r="G31" s="166">
        <v>303476</v>
      </c>
      <c r="H31" s="166">
        <v>288687</v>
      </c>
      <c r="I31" s="167">
        <f t="shared" si="6"/>
        <v>-4.8732024937721552E-2</v>
      </c>
      <c r="J31" s="166">
        <f t="shared" si="5"/>
        <v>-14789</v>
      </c>
      <c r="K31" s="167">
        <f t="shared" si="7"/>
        <v>1.6997688045465181E-2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1024</v>
      </c>
      <c r="E32" s="166">
        <v>101891</v>
      </c>
      <c r="F32" s="166">
        <v>115246</v>
      </c>
      <c r="G32" s="166">
        <v>108485</v>
      </c>
      <c r="H32" s="166">
        <v>101767</v>
      </c>
      <c r="I32" s="167">
        <f t="shared" si="6"/>
        <v>-6.1925611835737637E-2</v>
      </c>
      <c r="J32" s="166">
        <f t="shared" si="5"/>
        <v>-6718</v>
      </c>
      <c r="K32" s="167">
        <f t="shared" si="7"/>
        <v>5.9919695702364672E-3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2755</v>
      </c>
      <c r="E33" s="166">
        <v>62434</v>
      </c>
      <c r="F33" s="166">
        <v>102312</v>
      </c>
      <c r="G33" s="166">
        <v>98553</v>
      </c>
      <c r="H33" s="166">
        <v>85183</v>
      </c>
      <c r="I33" s="167">
        <f t="shared" si="6"/>
        <v>-0.13566304425030185</v>
      </c>
      <c r="J33" s="166">
        <f t="shared" si="5"/>
        <v>-13370</v>
      </c>
      <c r="K33" s="167">
        <f t="shared" si="7"/>
        <v>5.0155152839471834E-3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312217</v>
      </c>
      <c r="E34" s="171">
        <f t="shared" si="9"/>
        <v>1190014</v>
      </c>
      <c r="F34" s="171">
        <f t="shared" si="9"/>
        <v>1373444</v>
      </c>
      <c r="G34" s="171">
        <f t="shared" si="9"/>
        <v>1459350</v>
      </c>
      <c r="H34" s="171">
        <f t="shared" si="9"/>
        <v>1428440</v>
      </c>
      <c r="I34" s="172">
        <f t="shared" si="6"/>
        <v>-2.118066262377083E-2</v>
      </c>
      <c r="J34" s="171">
        <f>H34-G34</f>
        <v>-30910</v>
      </c>
      <c r="K34" s="172">
        <f t="shared" si="7"/>
        <v>8.4105545146349797E-2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435324</v>
      </c>
      <c r="E36" s="178">
        <v>3984750</v>
      </c>
      <c r="F36" s="178">
        <v>4577973</v>
      </c>
      <c r="G36" s="178">
        <v>4852701</v>
      </c>
      <c r="H36" s="178">
        <v>4821619</v>
      </c>
      <c r="I36" s="179">
        <f>IFERROR(H36/G36-1,"-")</f>
        <v>-6.4050927514388567E-3</v>
      </c>
      <c r="J36" s="178">
        <f>H36-G36</f>
        <v>-31082</v>
      </c>
      <c r="K36" s="179">
        <f>H36/H$8</f>
        <v>0.28389354434417824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80680</v>
      </c>
      <c r="E37" s="162">
        <v>202461</v>
      </c>
      <c r="F37" s="162">
        <v>197417</v>
      </c>
      <c r="G37" s="162">
        <v>224668</v>
      </c>
      <c r="H37" s="162">
        <v>231789</v>
      </c>
      <c r="I37" s="163">
        <f>IFERROR(H37/G37-1,"-")</f>
        <v>3.1695657592536453E-2</v>
      </c>
      <c r="J37" s="162">
        <f t="shared" ref="J37:J47" si="10">H37-G37</f>
        <v>7121</v>
      </c>
      <c r="K37" s="163">
        <f>H37/H$8</f>
        <v>1.3647573719531288E-2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50465</v>
      </c>
      <c r="E38" s="166">
        <v>66284</v>
      </c>
      <c r="F38" s="166">
        <v>61758</v>
      </c>
      <c r="G38" s="166">
        <v>102567</v>
      </c>
      <c r="H38" s="166">
        <v>86666</v>
      </c>
      <c r="I38" s="167">
        <f>IFERROR(H38/G38-1,"-")</f>
        <v>-0.15503037039203638</v>
      </c>
      <c r="J38" s="166">
        <f t="shared" si="10"/>
        <v>-15901</v>
      </c>
      <c r="K38" s="167">
        <f>H38/H$8</f>
        <v>5.1028332836195785E-3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30215</v>
      </c>
      <c r="E39" s="166">
        <v>136177</v>
      </c>
      <c r="F39" s="166">
        <v>135659</v>
      </c>
      <c r="G39" s="166">
        <v>122101</v>
      </c>
      <c r="H39" s="166">
        <v>145123</v>
      </c>
      <c r="I39" s="167">
        <f>IFERROR(H39/G39-1,"-")</f>
        <v>0.18854882433395304</v>
      </c>
      <c r="J39" s="166">
        <f t="shared" si="10"/>
        <v>23022</v>
      </c>
      <c r="K39" s="167">
        <f>H39/H$8</f>
        <v>8.5447404359117081E-3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354644</v>
      </c>
      <c r="E40" s="162">
        <v>3782289</v>
      </c>
      <c r="F40" s="162">
        <v>4380556</v>
      </c>
      <c r="G40" s="162">
        <v>4628033</v>
      </c>
      <c r="H40" s="162">
        <v>4589830</v>
      </c>
      <c r="I40" s="163">
        <f>IFERROR(H40/G40-1,"-")</f>
        <v>-8.2546948131095865E-3</v>
      </c>
      <c r="J40" s="162">
        <f t="shared" si="10"/>
        <v>-38203</v>
      </c>
      <c r="K40" s="163">
        <f>H40/H$8</f>
        <v>0.27024597062464695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23001</v>
      </c>
      <c r="E41" s="166">
        <v>1837539</v>
      </c>
      <c r="F41" s="166">
        <v>2103148</v>
      </c>
      <c r="G41" s="166">
        <v>2290536</v>
      </c>
      <c r="H41" s="166">
        <v>2284613</v>
      </c>
      <c r="I41" s="167">
        <f t="shared" ref="I41:I48" si="11">IFERROR(H41/G41-1,"-")</f>
        <v>-2.5858576333225303E-3</v>
      </c>
      <c r="J41" s="166">
        <f t="shared" si="10"/>
        <v>-5923</v>
      </c>
      <c r="K41" s="167">
        <f t="shared" ref="K41:K48" si="12">H41/H$8</f>
        <v>0.13451641077919804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29903</v>
      </c>
      <c r="E42" s="166">
        <v>145140</v>
      </c>
      <c r="F42" s="166">
        <v>180829</v>
      </c>
      <c r="G42" s="166">
        <v>174965</v>
      </c>
      <c r="H42" s="166">
        <v>176081</v>
      </c>
      <c r="I42" s="167">
        <f t="shared" si="11"/>
        <v>6.378418540851083E-3</v>
      </c>
      <c r="J42" s="166">
        <f t="shared" si="10"/>
        <v>1116</v>
      </c>
      <c r="K42" s="167">
        <f t="shared" si="12"/>
        <v>1.0367525758809903E-2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38808</v>
      </c>
      <c r="E43" s="166">
        <v>88186</v>
      </c>
      <c r="F43" s="166">
        <v>119475</v>
      </c>
      <c r="G43" s="166">
        <v>117531</v>
      </c>
      <c r="H43" s="166">
        <v>116798</v>
      </c>
      <c r="I43" s="167">
        <f t="shared" si="11"/>
        <v>-6.2366524576494831E-3</v>
      </c>
      <c r="J43" s="166">
        <f t="shared" si="10"/>
        <v>-733</v>
      </c>
      <c r="K43" s="167">
        <f t="shared" si="12"/>
        <v>6.8769843059585025E-3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21823</v>
      </c>
      <c r="E44" s="166">
        <v>222483</v>
      </c>
      <c r="F44" s="166">
        <v>225943</v>
      </c>
      <c r="G44" s="166">
        <v>232398</v>
      </c>
      <c r="H44" s="166">
        <v>209274</v>
      </c>
      <c r="I44" s="167">
        <f t="shared" si="11"/>
        <v>-9.9501716882245073E-2</v>
      </c>
      <c r="J44" s="166">
        <f t="shared" si="10"/>
        <v>-23124</v>
      </c>
      <c r="K44" s="167">
        <f t="shared" si="12"/>
        <v>1.232190631385092E-2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17757</v>
      </c>
      <c r="E45" s="166">
        <v>144266</v>
      </c>
      <c r="F45" s="166">
        <v>171083</v>
      </c>
      <c r="G45" s="166">
        <v>180469</v>
      </c>
      <c r="H45" s="166">
        <v>155710</v>
      </c>
      <c r="I45" s="167">
        <f t="shared" si="11"/>
        <v>-0.13719253722245928</v>
      </c>
      <c r="J45" s="166">
        <f t="shared" si="10"/>
        <v>-24759</v>
      </c>
      <c r="K45" s="167">
        <f t="shared" si="12"/>
        <v>9.1680955691090475E-3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1370</v>
      </c>
      <c r="E46" s="166">
        <v>103985</v>
      </c>
      <c r="F46" s="166">
        <v>119178</v>
      </c>
      <c r="G46" s="166">
        <v>112983</v>
      </c>
      <c r="H46" s="166">
        <v>119895</v>
      </c>
      <c r="I46" s="167">
        <f t="shared" si="11"/>
        <v>6.1177345264331828E-2</v>
      </c>
      <c r="J46" s="166">
        <f t="shared" si="10"/>
        <v>6912</v>
      </c>
      <c r="K46" s="167">
        <f t="shared" si="12"/>
        <v>7.0593334934065197E-3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14154</v>
      </c>
      <c r="E47" s="166">
        <v>98497</v>
      </c>
      <c r="F47" s="166">
        <v>123267</v>
      </c>
      <c r="G47" s="166">
        <v>136431</v>
      </c>
      <c r="H47" s="166">
        <v>117085</v>
      </c>
      <c r="I47" s="167">
        <f t="shared" si="11"/>
        <v>-0.14180061716178871</v>
      </c>
      <c r="J47" s="166">
        <f t="shared" si="10"/>
        <v>-19346</v>
      </c>
      <c r="K47" s="167">
        <f t="shared" si="12"/>
        <v>6.8938826646274022E-3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207828</v>
      </c>
      <c r="E48" s="171">
        <f t="shared" si="14"/>
        <v>1142193</v>
      </c>
      <c r="F48" s="171">
        <f t="shared" si="14"/>
        <v>1337633</v>
      </c>
      <c r="G48" s="171">
        <f t="shared" si="14"/>
        <v>1382720</v>
      </c>
      <c r="H48" s="171">
        <f t="shared" si="14"/>
        <v>1410374</v>
      </c>
      <c r="I48" s="172">
        <f t="shared" si="11"/>
        <v>1.9999710715112196E-2</v>
      </c>
      <c r="J48" s="171">
        <f>H48-G48</f>
        <v>27654</v>
      </c>
      <c r="K48" s="172">
        <f t="shared" si="12"/>
        <v>8.3041831739686614E-2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21541</v>
      </c>
      <c r="E50" s="178">
        <v>79184</v>
      </c>
      <c r="F50" s="178">
        <v>87423</v>
      </c>
      <c r="G50" s="178">
        <v>95439</v>
      </c>
      <c r="H50" s="178">
        <v>98196</v>
      </c>
      <c r="I50" s="179">
        <f>IFERROR(H50/G50-1,"-")</f>
        <v>2.8887561688617946E-2</v>
      </c>
      <c r="J50" s="178">
        <f>H50-G50</f>
        <v>2757</v>
      </c>
      <c r="K50" s="179">
        <f>H50/H$8</f>
        <v>5.7817115953004428E-3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5270</v>
      </c>
      <c r="E51" s="162">
        <v>7015</v>
      </c>
      <c r="F51" s="162">
        <v>22749</v>
      </c>
      <c r="G51" s="162">
        <v>13891</v>
      </c>
      <c r="H51" s="162">
        <v>13820</v>
      </c>
      <c r="I51" s="163">
        <f>IFERROR(H51/G51-1,"-")</f>
        <v>-5.1112230940897341E-3</v>
      </c>
      <c r="J51" s="162">
        <f t="shared" ref="J51:J61" si="15">H51-G51</f>
        <v>-71</v>
      </c>
      <c r="K51" s="163">
        <f>H51/H$8</f>
        <v>8.1371190524107009E-4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2786</v>
      </c>
      <c r="E52" s="166">
        <v>1379</v>
      </c>
      <c r="F52" s="166">
        <v>15526</v>
      </c>
      <c r="G52" s="166">
        <v>7458</v>
      </c>
      <c r="H52" s="166">
        <v>8829</v>
      </c>
      <c r="I52" s="167">
        <f>IFERROR(H52/G52-1,"-")</f>
        <v>0.18382944489139175</v>
      </c>
      <c r="J52" s="166">
        <f t="shared" si="15"/>
        <v>1371</v>
      </c>
      <c r="K52" s="167">
        <f>H52/H$8</f>
        <v>5.198453264380179E-4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2484</v>
      </c>
      <c r="E53" s="166">
        <v>5636</v>
      </c>
      <c r="F53" s="166">
        <v>7223</v>
      </c>
      <c r="G53" s="166">
        <v>6433</v>
      </c>
      <c r="H53" s="166">
        <v>4991</v>
      </c>
      <c r="I53" s="167">
        <f>IFERROR(H53/G53-1,"-")</f>
        <v>-0.22415669205658328</v>
      </c>
      <c r="J53" s="166">
        <f t="shared" si="15"/>
        <v>-1442</v>
      </c>
      <c r="K53" s="167">
        <f>H53/H$8</f>
        <v>2.9386657880305214E-4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16271</v>
      </c>
      <c r="E54" s="162">
        <v>72169</v>
      </c>
      <c r="F54" s="162">
        <v>64674</v>
      </c>
      <c r="G54" s="162">
        <v>81548</v>
      </c>
      <c r="H54" s="162">
        <v>84376</v>
      </c>
      <c r="I54" s="163">
        <f>IFERROR(H54/G54-1,"-")</f>
        <v>3.4678962083680709E-2</v>
      </c>
      <c r="J54" s="162">
        <f t="shared" si="15"/>
        <v>2828</v>
      </c>
      <c r="K54" s="163">
        <f>H54/H$8</f>
        <v>4.9679996900593723E-3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666</v>
      </c>
      <c r="E55" s="166">
        <v>32932</v>
      </c>
      <c r="F55" s="166">
        <v>27073</v>
      </c>
      <c r="G55" s="166">
        <v>34148</v>
      </c>
      <c r="H55" s="166">
        <v>34514</v>
      </c>
      <c r="I55" s="167">
        <f t="shared" ref="I55:I62" si="16">IFERROR(H55/G55-1,"-")</f>
        <v>1.0718050837530857E-2</v>
      </c>
      <c r="J55" s="166">
        <f t="shared" si="15"/>
        <v>366</v>
      </c>
      <c r="K55" s="167">
        <f t="shared" ref="K55:K62" si="17">H55/H$8</f>
        <v>2.0321601083567505E-3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6876</v>
      </c>
      <c r="E56" s="166">
        <v>17649</v>
      </c>
      <c r="F56" s="166">
        <v>13761</v>
      </c>
      <c r="G56" s="166">
        <v>19991</v>
      </c>
      <c r="H56" s="166">
        <v>19774</v>
      </c>
      <c r="I56" s="167">
        <f t="shared" si="16"/>
        <v>-1.0854884698114131E-2</v>
      </c>
      <c r="J56" s="166">
        <f t="shared" si="15"/>
        <v>-217</v>
      </c>
      <c r="K56" s="167">
        <f t="shared" si="17"/>
        <v>1.1642792484976064E-3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1473</v>
      </c>
      <c r="E57" s="166">
        <v>2581</v>
      </c>
      <c r="F57" s="166">
        <v>3488</v>
      </c>
      <c r="G57" s="166">
        <v>2768</v>
      </c>
      <c r="H57" s="166">
        <v>2691</v>
      </c>
      <c r="I57" s="167">
        <f t="shared" si="16"/>
        <v>-2.7817919075144526E-2</v>
      </c>
      <c r="J57" s="166">
        <f t="shared" si="15"/>
        <v>-77</v>
      </c>
      <c r="K57" s="167">
        <f t="shared" si="17"/>
        <v>1.5844419225786684E-4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571</v>
      </c>
      <c r="E58" s="166">
        <v>1486</v>
      </c>
      <c r="F58" s="166">
        <v>1059</v>
      </c>
      <c r="G58" s="166">
        <v>2307</v>
      </c>
      <c r="H58" s="166">
        <v>2396</v>
      </c>
      <c r="I58" s="167">
        <f t="shared" si="16"/>
        <v>3.8578240138708253E-2</v>
      </c>
      <c r="J58" s="166">
        <f t="shared" si="15"/>
        <v>89</v>
      </c>
      <c r="K58" s="167">
        <f t="shared" si="17"/>
        <v>1.4107479920098437E-4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293</v>
      </c>
      <c r="E59" s="166">
        <v>1304</v>
      </c>
      <c r="F59" s="166">
        <v>1436</v>
      </c>
      <c r="G59" s="166">
        <v>1469</v>
      </c>
      <c r="H59" s="166">
        <v>1633</v>
      </c>
      <c r="I59" s="167">
        <f t="shared" si="16"/>
        <v>0.11164057181756304</v>
      </c>
      <c r="J59" s="166">
        <f t="shared" si="15"/>
        <v>164</v>
      </c>
      <c r="K59" s="167">
        <f t="shared" si="17"/>
        <v>9.6149894447081577E-5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133</v>
      </c>
      <c r="E60" s="166">
        <v>201</v>
      </c>
      <c r="F60" s="166">
        <v>512</v>
      </c>
      <c r="G60" s="166">
        <v>357</v>
      </c>
      <c r="H60" s="166">
        <v>596</v>
      </c>
      <c r="I60" s="167">
        <f t="shared" si="16"/>
        <v>0.669467787114846</v>
      </c>
      <c r="J60" s="166">
        <f t="shared" si="15"/>
        <v>239</v>
      </c>
      <c r="K60" s="167">
        <f t="shared" si="17"/>
        <v>3.509206190475237E-5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243</v>
      </c>
      <c r="F61" s="166">
        <v>443</v>
      </c>
      <c r="G61" s="166">
        <v>365</v>
      </c>
      <c r="H61" s="166">
        <v>957</v>
      </c>
      <c r="I61" s="167">
        <f t="shared" si="16"/>
        <v>1.6219178082191781</v>
      </c>
      <c r="J61" s="166">
        <f t="shared" si="15"/>
        <v>592</v>
      </c>
      <c r="K61" s="167">
        <f t="shared" si="17"/>
        <v>5.6347488662496678E-5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6204</v>
      </c>
      <c r="E62" s="171">
        <f t="shared" si="19"/>
        <v>15773</v>
      </c>
      <c r="F62" s="171">
        <f t="shared" si="19"/>
        <v>16902</v>
      </c>
      <c r="G62" s="171">
        <f t="shared" si="19"/>
        <v>20143</v>
      </c>
      <c r="H62" s="171">
        <f t="shared" si="19"/>
        <v>21815</v>
      </c>
      <c r="I62" s="172">
        <f t="shared" si="16"/>
        <v>8.3006503499975182E-2</v>
      </c>
      <c r="J62" s="171">
        <f>H62-G62</f>
        <v>1672</v>
      </c>
      <c r="K62" s="172">
        <f t="shared" si="17"/>
        <v>1.2844518967318338E-3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120089</v>
      </c>
      <c r="E64" s="178">
        <v>391208</v>
      </c>
      <c r="F64" s="178">
        <v>518511</v>
      </c>
      <c r="G64" s="178">
        <v>690117</v>
      </c>
      <c r="H64" s="178">
        <v>540830</v>
      </c>
      <c r="I64" s="179">
        <f>IFERROR(H64/G64-1,"-")</f>
        <v>-0.21632129044785164</v>
      </c>
      <c r="J64" s="178">
        <f>H64-G64</f>
        <v>-149287</v>
      </c>
      <c r="K64" s="179">
        <f>H64/H$8</f>
        <v>3.1843691006622862E-2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25646</v>
      </c>
      <c r="E65" s="162">
        <v>53650</v>
      </c>
      <c r="F65" s="162">
        <v>51615</v>
      </c>
      <c r="G65" s="162">
        <v>124642</v>
      </c>
      <c r="H65" s="162">
        <v>75649</v>
      </c>
      <c r="I65" s="163">
        <f>IFERROR(H65/G65-1,"-")</f>
        <v>-0.39306975176906656</v>
      </c>
      <c r="J65" s="162">
        <f t="shared" ref="J65:J75" si="20">H65-G65</f>
        <v>-48993</v>
      </c>
      <c r="K65" s="163">
        <f>H65/H$8</f>
        <v>4.454160052068141E-3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23518</v>
      </c>
      <c r="E66" s="166">
        <v>35133</v>
      </c>
      <c r="F66" s="166">
        <v>31449</v>
      </c>
      <c r="G66" s="166">
        <v>62180</v>
      </c>
      <c r="H66" s="166">
        <v>19756</v>
      </c>
      <c r="I66" s="167">
        <f>IFERROR(H66/G66-1,"-")</f>
        <v>-0.68227725956899321</v>
      </c>
      <c r="J66" s="166">
        <f t="shared" si="20"/>
        <v>-42424</v>
      </c>
      <c r="K66" s="167">
        <f>H66/H$8</f>
        <v>1.1632194211246441E-3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2128</v>
      </c>
      <c r="E67" s="166">
        <v>18517</v>
      </c>
      <c r="F67" s="166">
        <v>20166</v>
      </c>
      <c r="G67" s="166">
        <v>62462</v>
      </c>
      <c r="H67" s="166">
        <v>55893</v>
      </c>
      <c r="I67" s="167">
        <f>IFERROR(H67/G67-1,"-")</f>
        <v>-0.1051679421088022</v>
      </c>
      <c r="J67" s="166">
        <f t="shared" si="20"/>
        <v>-6569</v>
      </c>
      <c r="K67" s="167">
        <f>H67/H$8</f>
        <v>3.2909406309434971E-3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94443</v>
      </c>
      <c r="E68" s="162">
        <v>337558</v>
      </c>
      <c r="F68" s="162">
        <v>466896</v>
      </c>
      <c r="G68" s="162">
        <v>565475</v>
      </c>
      <c r="H68" s="162">
        <v>465181</v>
      </c>
      <c r="I68" s="163">
        <f>IFERROR(H68/G68-1,"-")</f>
        <v>-0.17736239444714619</v>
      </c>
      <c r="J68" s="162">
        <f t="shared" si="20"/>
        <v>-100294</v>
      </c>
      <c r="K68" s="163">
        <f>H68/H$8</f>
        <v>2.7389530954554719E-2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133540</v>
      </c>
      <c r="F69" s="166">
        <v>163806</v>
      </c>
      <c r="G69" s="166">
        <v>209495</v>
      </c>
      <c r="H69" s="166">
        <v>221197</v>
      </c>
      <c r="I69" s="167">
        <f t="shared" ref="I69:I76" si="21">IFERROR(H69/G69-1,"-")</f>
        <v>5.5858135039022372E-2</v>
      </c>
      <c r="J69" s="166">
        <f t="shared" si="20"/>
        <v>11702</v>
      </c>
      <c r="K69" s="167">
        <f t="shared" ref="K69:K76" si="22">H69/H$8</f>
        <v>1.3023924189841461E-2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19072</v>
      </c>
      <c r="E70" s="166">
        <v>37859</v>
      </c>
      <c r="F70" s="166">
        <v>42394</v>
      </c>
      <c r="G70" s="166">
        <v>40248</v>
      </c>
      <c r="H70" s="166">
        <v>39552</v>
      </c>
      <c r="I70" s="167">
        <f t="shared" si="21"/>
        <v>-1.7292784734645239E-2</v>
      </c>
      <c r="J70" s="166">
        <f t="shared" si="20"/>
        <v>-696</v>
      </c>
      <c r="K70" s="167">
        <f t="shared" si="22"/>
        <v>2.3287940141892044E-3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7055</v>
      </c>
      <c r="E71" s="166">
        <v>44888</v>
      </c>
      <c r="F71" s="166">
        <v>61099</v>
      </c>
      <c r="G71" s="166">
        <v>70677</v>
      </c>
      <c r="H71" s="166">
        <v>32292</v>
      </c>
      <c r="I71" s="167">
        <f t="shared" si="21"/>
        <v>-0.543104546033363</v>
      </c>
      <c r="J71" s="166">
        <f t="shared" si="20"/>
        <v>-38385</v>
      </c>
      <c r="K71" s="167">
        <f t="shared" si="22"/>
        <v>1.9013303070944021E-3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3614</v>
      </c>
      <c r="E72" s="166">
        <v>11636</v>
      </c>
      <c r="F72" s="166">
        <v>11751</v>
      </c>
      <c r="G72" s="166">
        <v>23030</v>
      </c>
      <c r="H72" s="166">
        <v>17363</v>
      </c>
      <c r="I72" s="167">
        <f t="shared" si="21"/>
        <v>-0.24607034303082931</v>
      </c>
      <c r="J72" s="166">
        <f t="shared" si="20"/>
        <v>-5667</v>
      </c>
      <c r="K72" s="167">
        <f t="shared" si="22"/>
        <v>1.0223212598191535E-3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8757</v>
      </c>
      <c r="E73" s="166">
        <v>9377</v>
      </c>
      <c r="F73" s="166">
        <v>8945</v>
      </c>
      <c r="G73" s="166">
        <v>12849</v>
      </c>
      <c r="H73" s="166">
        <v>10064</v>
      </c>
      <c r="I73" s="167">
        <f t="shared" si="21"/>
        <v>-0.21674838508833372</v>
      </c>
      <c r="J73" s="166">
        <f t="shared" si="20"/>
        <v>-2785</v>
      </c>
      <c r="K73" s="167">
        <f t="shared" si="22"/>
        <v>5.9256126008293264E-4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7645</v>
      </c>
      <c r="F74" s="166">
        <v>22895</v>
      </c>
      <c r="G74" s="166">
        <v>17250</v>
      </c>
      <c r="H74" s="166">
        <v>10826</v>
      </c>
      <c r="I74" s="167">
        <f t="shared" si="21"/>
        <v>-0.37240579710144928</v>
      </c>
      <c r="J74" s="166">
        <f t="shared" si="20"/>
        <v>-6424</v>
      </c>
      <c r="K74" s="167">
        <f t="shared" si="22"/>
        <v>6.3742728553833753E-4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2547</v>
      </c>
      <c r="F75" s="166">
        <v>6644</v>
      </c>
      <c r="G75" s="166">
        <v>11802</v>
      </c>
      <c r="H75" s="166">
        <v>14473</v>
      </c>
      <c r="I75" s="167">
        <f t="shared" si="21"/>
        <v>0.22631757329266233</v>
      </c>
      <c r="J75" s="166">
        <f t="shared" si="20"/>
        <v>2671</v>
      </c>
      <c r="K75" s="167">
        <f t="shared" si="22"/>
        <v>8.5216008716020313E-4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44212</v>
      </c>
      <c r="E76" s="171">
        <f t="shared" si="24"/>
        <v>90066</v>
      </c>
      <c r="F76" s="171">
        <f t="shared" si="24"/>
        <v>149362</v>
      </c>
      <c r="G76" s="171">
        <f t="shared" si="24"/>
        <v>180124</v>
      </c>
      <c r="H76" s="171">
        <f t="shared" si="24"/>
        <v>119414</v>
      </c>
      <c r="I76" s="172">
        <f t="shared" si="21"/>
        <v>-0.33704559081521623</v>
      </c>
      <c r="J76" s="171">
        <f>H76-G76</f>
        <v>-60710</v>
      </c>
      <c r="K76" s="172">
        <f t="shared" si="22"/>
        <v>7.0310125508290262E-3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301325</v>
      </c>
      <c r="E78" s="178">
        <v>1952510</v>
      </c>
      <c r="F78" s="178">
        <v>2421026</v>
      </c>
      <c r="G78" s="178">
        <v>2735886</v>
      </c>
      <c r="H78" s="178">
        <v>2729210</v>
      </c>
      <c r="I78" s="179">
        <f>IFERROR(H78/G78-1,"-")</f>
        <v>-2.4401601528718508E-3</v>
      </c>
      <c r="J78" s="178">
        <f>H78-G78</f>
        <v>-6676</v>
      </c>
      <c r="K78" s="179">
        <f>H78/H$8</f>
        <v>0.16069397025347185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125619</v>
      </c>
      <c r="E79" s="162">
        <v>741151</v>
      </c>
      <c r="F79" s="162">
        <v>796409</v>
      </c>
      <c r="G79" s="162">
        <v>754640</v>
      </c>
      <c r="H79" s="162">
        <v>769911</v>
      </c>
      <c r="I79" s="163">
        <f>IFERROR(H79/G79-1,"-")</f>
        <v>2.0236139086186711E-2</v>
      </c>
      <c r="J79" s="162">
        <f t="shared" ref="J79:J89" si="25">H79-G79</f>
        <v>15271</v>
      </c>
      <c r="K79" s="163">
        <f>H79/H$8</f>
        <v>4.5331819585821817E-2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43782</v>
      </c>
      <c r="E80" s="166">
        <v>99148</v>
      </c>
      <c r="F80" s="166">
        <v>122158</v>
      </c>
      <c r="G80" s="166">
        <v>124276</v>
      </c>
      <c r="H80" s="166">
        <v>94759</v>
      </c>
      <c r="I80" s="167">
        <f>IFERROR(H80/G80-1,"-")</f>
        <v>-0.2375116675786153</v>
      </c>
      <c r="J80" s="166">
        <f t="shared" si="25"/>
        <v>-29517</v>
      </c>
      <c r="K80" s="167">
        <f>H80/H$8</f>
        <v>5.5793434463631379E-3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81837</v>
      </c>
      <c r="E81" s="166">
        <v>642003</v>
      </c>
      <c r="F81" s="166">
        <v>674251</v>
      </c>
      <c r="G81" s="166">
        <v>630364</v>
      </c>
      <c r="H81" s="166">
        <v>675152</v>
      </c>
      <c r="I81" s="167">
        <f>IFERROR(H81/G81-1,"-")</f>
        <v>7.1051011796358976E-2</v>
      </c>
      <c r="J81" s="166">
        <f t="shared" si="25"/>
        <v>44788</v>
      </c>
      <c r="K81" s="167">
        <f>H81/H$8</f>
        <v>3.9752476139458683E-2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175706</v>
      </c>
      <c r="E82" s="162">
        <v>1211359</v>
      </c>
      <c r="F82" s="162">
        <v>1624617</v>
      </c>
      <c r="G82" s="162">
        <v>1981246</v>
      </c>
      <c r="H82" s="162">
        <v>1959299</v>
      </c>
      <c r="I82" s="163">
        <f>IFERROR(H82/G82-1,"-")</f>
        <v>-1.1077372522140139E-2</v>
      </c>
      <c r="J82" s="162">
        <f t="shared" si="25"/>
        <v>-21947</v>
      </c>
      <c r="K82" s="163">
        <f>H82/H$8</f>
        <v>0.11536215066765003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12940</v>
      </c>
      <c r="E83" s="166">
        <v>206326</v>
      </c>
      <c r="F83" s="166">
        <v>277847</v>
      </c>
      <c r="G83" s="166">
        <v>357910</v>
      </c>
      <c r="H83" s="166">
        <v>335919</v>
      </c>
      <c r="I83" s="167">
        <f t="shared" ref="I83:I90" si="26">IFERROR(H83/G83-1,"-")</f>
        <v>-6.1442820820876709E-2</v>
      </c>
      <c r="J83" s="166">
        <f t="shared" si="25"/>
        <v>-21991</v>
      </c>
      <c r="K83" s="167">
        <f t="shared" ref="K83:K90" si="27">H83/H$8</f>
        <v>1.977867507211831E-2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55052</v>
      </c>
      <c r="E84" s="166">
        <v>475887</v>
      </c>
      <c r="F84" s="166">
        <v>618828</v>
      </c>
      <c r="G84" s="166">
        <v>734192</v>
      </c>
      <c r="H84" s="166">
        <v>698671</v>
      </c>
      <c r="I84" s="167">
        <f t="shared" si="26"/>
        <v>-4.8381077429337283E-2</v>
      </c>
      <c r="J84" s="166">
        <f t="shared" si="25"/>
        <v>-35521</v>
      </c>
      <c r="K84" s="167">
        <f t="shared" si="27"/>
        <v>4.1137258360830944E-2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25874</v>
      </c>
      <c r="E85" s="166">
        <v>85129</v>
      </c>
      <c r="F85" s="166">
        <v>118722</v>
      </c>
      <c r="G85" s="166">
        <v>183003</v>
      </c>
      <c r="H85" s="166">
        <v>187558</v>
      </c>
      <c r="I85" s="167">
        <f t="shared" si="26"/>
        <v>2.489030234477041E-2</v>
      </c>
      <c r="J85" s="166">
        <f t="shared" si="25"/>
        <v>4555</v>
      </c>
      <c r="K85" s="167">
        <f t="shared" si="27"/>
        <v>1.1043283467670377E-2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2716</v>
      </c>
      <c r="E86" s="166">
        <v>30610</v>
      </c>
      <c r="F86" s="166">
        <v>32518</v>
      </c>
      <c r="G86" s="166">
        <v>49547</v>
      </c>
      <c r="H86" s="166">
        <v>51525</v>
      </c>
      <c r="I86" s="167">
        <f t="shared" si="26"/>
        <v>3.9921690516075747E-2</v>
      </c>
      <c r="J86" s="166">
        <f t="shared" si="25"/>
        <v>1978</v>
      </c>
      <c r="K86" s="167">
        <f t="shared" si="27"/>
        <v>3.0337558551046407E-3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3448</v>
      </c>
      <c r="E87" s="166">
        <v>15714</v>
      </c>
      <c r="F87" s="166">
        <v>17545</v>
      </c>
      <c r="G87" s="166">
        <v>23533</v>
      </c>
      <c r="H87" s="166">
        <v>24832</v>
      </c>
      <c r="I87" s="167">
        <f t="shared" si="26"/>
        <v>5.519908213997371E-2</v>
      </c>
      <c r="J87" s="166">
        <f t="shared" si="25"/>
        <v>1299</v>
      </c>
      <c r="K87" s="167">
        <f t="shared" si="27"/>
        <v>1.4620907403000182E-3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947</v>
      </c>
      <c r="E88" s="166">
        <v>29097</v>
      </c>
      <c r="F88" s="166">
        <v>47225</v>
      </c>
      <c r="G88" s="166">
        <v>42285</v>
      </c>
      <c r="H88" s="166">
        <v>42910</v>
      </c>
      <c r="I88" s="167">
        <f t="shared" si="26"/>
        <v>1.4780655078633131E-2</v>
      </c>
      <c r="J88" s="166">
        <f t="shared" si="25"/>
        <v>625</v>
      </c>
      <c r="K88" s="167">
        <f t="shared" si="27"/>
        <v>2.5265106985451749E-3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3509</v>
      </c>
      <c r="E89" s="166">
        <v>26731</v>
      </c>
      <c r="F89" s="166">
        <v>47157</v>
      </c>
      <c r="G89" s="166">
        <v>50827</v>
      </c>
      <c r="H89" s="166">
        <v>39424</v>
      </c>
      <c r="I89" s="167">
        <f t="shared" si="26"/>
        <v>-0.22434926318688886</v>
      </c>
      <c r="J89" s="166">
        <f t="shared" si="25"/>
        <v>-11403</v>
      </c>
      <c r="K89" s="167">
        <f t="shared" si="27"/>
        <v>2.3212574639814723E-3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71220</v>
      </c>
      <c r="E90" s="171">
        <f t="shared" si="29"/>
        <v>341865</v>
      </c>
      <c r="F90" s="171">
        <f t="shared" si="29"/>
        <v>464775</v>
      </c>
      <c r="G90" s="171">
        <f t="shared" si="29"/>
        <v>539949</v>
      </c>
      <c r="H90" s="171">
        <f t="shared" si="29"/>
        <v>578460</v>
      </c>
      <c r="I90" s="172">
        <f t="shared" si="26"/>
        <v>7.1323402765816724E-2</v>
      </c>
      <c r="J90" s="171">
        <f>H90-G90</f>
        <v>38511</v>
      </c>
      <c r="K90" s="172">
        <f t="shared" si="27"/>
        <v>3.4059319009099087E-2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26038</v>
      </c>
      <c r="E92" s="178">
        <v>69048</v>
      </c>
      <c r="F92" s="178">
        <v>80076</v>
      </c>
      <c r="G92" s="178">
        <v>81078</v>
      </c>
      <c r="H92" s="178">
        <v>78508</v>
      </c>
      <c r="I92" s="179">
        <f>IFERROR(H92/G92-1,"-")</f>
        <v>-3.169787118577172E-2</v>
      </c>
      <c r="J92" s="178">
        <f>H92-G92</f>
        <v>-2570</v>
      </c>
      <c r="K92" s="179">
        <f>H92/H$8</f>
        <v>4.6224959664736562E-3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13231</v>
      </c>
      <c r="E93" s="162">
        <v>33904</v>
      </c>
      <c r="F93" s="162">
        <v>37789</v>
      </c>
      <c r="G93" s="162">
        <v>32863</v>
      </c>
      <c r="H93" s="162">
        <v>34589</v>
      </c>
      <c r="I93" s="163">
        <f>IFERROR(H93/G93-1,"-")</f>
        <v>5.2521072330584451E-2</v>
      </c>
      <c r="J93" s="162">
        <f t="shared" ref="J93:J103" si="30">H93-G93</f>
        <v>1726</v>
      </c>
      <c r="K93" s="163">
        <f>H93/H$8</f>
        <v>2.0365760557440938E-3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7411</v>
      </c>
      <c r="E94" s="166">
        <v>15076</v>
      </c>
      <c r="F94" s="166">
        <v>9333</v>
      </c>
      <c r="G94" s="166">
        <v>8218</v>
      </c>
      <c r="H94" s="166">
        <v>11547</v>
      </c>
      <c r="I94" s="167">
        <f>IFERROR(H94/G94-1,"-")</f>
        <v>0.40508639571671945</v>
      </c>
      <c r="J94" s="166">
        <f t="shared" si="30"/>
        <v>3329</v>
      </c>
      <c r="K94" s="167">
        <f>H94/H$8</f>
        <v>6.7987925975532824E-4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5820</v>
      </c>
      <c r="E95" s="166">
        <v>18828</v>
      </c>
      <c r="F95" s="166">
        <v>28456</v>
      </c>
      <c r="G95" s="166">
        <v>24645</v>
      </c>
      <c r="H95" s="166">
        <v>23042</v>
      </c>
      <c r="I95" s="167">
        <f>IFERROR(H95/G95-1,"-")</f>
        <v>-6.504361939541492E-2</v>
      </c>
      <c r="J95" s="166">
        <f t="shared" si="30"/>
        <v>-1603</v>
      </c>
      <c r="K95" s="167">
        <f>H95/H$8</f>
        <v>1.3566967959887653E-3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12807</v>
      </c>
      <c r="E96" s="162">
        <v>35144</v>
      </c>
      <c r="F96" s="162">
        <v>42287</v>
      </c>
      <c r="G96" s="162">
        <v>48215</v>
      </c>
      <c r="H96" s="162">
        <v>43919</v>
      </c>
      <c r="I96" s="163">
        <f>IFERROR(H96/G96-1,"-")</f>
        <v>-8.9100902208856136E-2</v>
      </c>
      <c r="J96" s="162">
        <f t="shared" si="30"/>
        <v>-4296</v>
      </c>
      <c r="K96" s="163">
        <f>H96/H$8</f>
        <v>2.5859199107295628E-3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349</v>
      </c>
      <c r="E97" s="166">
        <v>5018</v>
      </c>
      <c r="F97" s="166">
        <v>6758</v>
      </c>
      <c r="G97" s="166">
        <v>8020</v>
      </c>
      <c r="H97" s="166">
        <v>5925</v>
      </c>
      <c r="I97" s="167">
        <f t="shared" ref="I97:I104" si="31">IFERROR(H97/G97-1,"-")</f>
        <v>-0.26122194513715713</v>
      </c>
      <c r="J97" s="166">
        <f t="shared" si="30"/>
        <v>-2095</v>
      </c>
      <c r="K97" s="167">
        <f t="shared" ref="K97:K104" si="32">H97/H$8</f>
        <v>3.4885984360009698E-4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3892</v>
      </c>
      <c r="E98" s="166">
        <v>11276</v>
      </c>
      <c r="F98" s="166">
        <v>12995</v>
      </c>
      <c r="G98" s="166">
        <v>14949</v>
      </c>
      <c r="H98" s="166">
        <v>13487</v>
      </c>
      <c r="I98" s="167">
        <f t="shared" si="31"/>
        <v>-9.7799183891899122E-2</v>
      </c>
      <c r="J98" s="166">
        <f t="shared" si="30"/>
        <v>-1462</v>
      </c>
      <c r="K98" s="167">
        <f t="shared" si="32"/>
        <v>7.9410509884126723E-4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3536</v>
      </c>
      <c r="E99" s="166">
        <v>4174</v>
      </c>
      <c r="F99" s="166">
        <v>4919</v>
      </c>
      <c r="G99" s="166">
        <v>5636</v>
      </c>
      <c r="H99" s="166">
        <v>5180</v>
      </c>
      <c r="I99" s="167">
        <f t="shared" si="31"/>
        <v>-8.0908445706174614E-2</v>
      </c>
      <c r="J99" s="166">
        <f t="shared" si="30"/>
        <v>-456</v>
      </c>
      <c r="K99" s="167">
        <f t="shared" si="32"/>
        <v>3.0499476621915654E-4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228</v>
      </c>
      <c r="E100" s="166">
        <v>2565</v>
      </c>
      <c r="F100" s="166">
        <v>2147</v>
      </c>
      <c r="G100" s="166">
        <v>2688</v>
      </c>
      <c r="H100" s="166">
        <v>1787</v>
      </c>
      <c r="I100" s="167">
        <f t="shared" si="31"/>
        <v>-0.33519345238095233</v>
      </c>
      <c r="J100" s="166">
        <f t="shared" si="30"/>
        <v>-901</v>
      </c>
      <c r="K100" s="167">
        <f t="shared" si="32"/>
        <v>1.0521730641575921E-4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411</v>
      </c>
      <c r="E101" s="166">
        <v>1072</v>
      </c>
      <c r="F101" s="166">
        <v>875</v>
      </c>
      <c r="G101" s="166">
        <v>1340</v>
      </c>
      <c r="H101" s="166">
        <v>1609</v>
      </c>
      <c r="I101" s="167">
        <f t="shared" si="31"/>
        <v>0.20074626865671652</v>
      </c>
      <c r="J101" s="166">
        <f t="shared" si="30"/>
        <v>269</v>
      </c>
      <c r="K101" s="167">
        <f t="shared" si="32"/>
        <v>9.4736791283131828E-5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523</v>
      </c>
      <c r="F102" s="166">
        <v>243</v>
      </c>
      <c r="G102" s="166">
        <v>547</v>
      </c>
      <c r="H102" s="166">
        <v>310</v>
      </c>
      <c r="I102" s="167">
        <f t="shared" si="31"/>
        <v>-0.43327239488116998</v>
      </c>
      <c r="J102" s="166">
        <f t="shared" si="30"/>
        <v>-237</v>
      </c>
      <c r="K102" s="167">
        <f t="shared" si="32"/>
        <v>1.8252582534351066E-5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111</v>
      </c>
      <c r="E103" s="166">
        <v>217</v>
      </c>
      <c r="F103" s="166">
        <v>577</v>
      </c>
      <c r="G103" s="166">
        <v>822</v>
      </c>
      <c r="H103" s="166">
        <v>433</v>
      </c>
      <c r="I103" s="167">
        <f t="shared" si="31"/>
        <v>-0.47323600973236013</v>
      </c>
      <c r="J103" s="166">
        <f t="shared" si="30"/>
        <v>-389</v>
      </c>
      <c r="K103" s="167">
        <f t="shared" si="32"/>
        <v>2.5494736249593586E-5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4242</v>
      </c>
      <c r="E104" s="171">
        <f t="shared" si="34"/>
        <v>10299</v>
      </c>
      <c r="F104" s="171">
        <f t="shared" si="34"/>
        <v>13773</v>
      </c>
      <c r="G104" s="171">
        <f t="shared" si="34"/>
        <v>14213</v>
      </c>
      <c r="H104" s="171">
        <f t="shared" si="34"/>
        <v>15188</v>
      </c>
      <c r="I104" s="172">
        <f t="shared" si="31"/>
        <v>6.859916977415037E-2</v>
      </c>
      <c r="J104" s="171">
        <f>H104-G104</f>
        <v>975</v>
      </c>
      <c r="K104" s="172">
        <f t="shared" si="32"/>
        <v>8.9425878558620643E-4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197056</v>
      </c>
      <c r="E106" s="178">
        <v>616496</v>
      </c>
      <c r="F106" s="178">
        <v>677250</v>
      </c>
      <c r="G106" s="178">
        <v>706701</v>
      </c>
      <c r="H106" s="178">
        <v>709471</v>
      </c>
      <c r="I106" s="179">
        <f>IFERROR(H106/G106-1,"-")</f>
        <v>3.9196208863436777E-3</v>
      </c>
      <c r="J106" s="178">
        <f>H106-G106</f>
        <v>2770</v>
      </c>
      <c r="K106" s="179">
        <f>H106/H$8</f>
        <v>4.1773154784608336E-2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69110</v>
      </c>
      <c r="E107" s="162">
        <v>72454</v>
      </c>
      <c r="F107" s="162">
        <v>92875</v>
      </c>
      <c r="G107" s="162">
        <v>92141</v>
      </c>
      <c r="H107" s="162">
        <v>98264</v>
      </c>
      <c r="I107" s="163">
        <f>IFERROR(H107/G107-1,"-")</f>
        <v>6.6452502143454106E-2</v>
      </c>
      <c r="J107" s="162">
        <f t="shared" ref="J107:J117" si="35">H107-G107</f>
        <v>6123</v>
      </c>
      <c r="K107" s="163">
        <f>H107/H$8</f>
        <v>5.7857153875983001E-3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51412</v>
      </c>
      <c r="E108" s="166">
        <v>28398</v>
      </c>
      <c r="F108" s="166">
        <v>27771</v>
      </c>
      <c r="G108" s="166">
        <v>20310</v>
      </c>
      <c r="H108" s="166">
        <v>33988</v>
      </c>
      <c r="I108" s="167">
        <f>IFERROR(H108/G108-1,"-")</f>
        <v>0.67346134908911859</v>
      </c>
      <c r="J108" s="166">
        <f t="shared" si="35"/>
        <v>13678</v>
      </c>
      <c r="K108" s="167">
        <f>H108/H$8</f>
        <v>2.0011895973468517E-3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17698</v>
      </c>
      <c r="E109" s="166">
        <v>44056</v>
      </c>
      <c r="F109" s="166">
        <v>65104</v>
      </c>
      <c r="G109" s="166">
        <v>71831</v>
      </c>
      <c r="H109" s="166">
        <v>64276</v>
      </c>
      <c r="I109" s="167">
        <f>IFERROR(H109/G109-1,"-")</f>
        <v>-0.1051774303573666</v>
      </c>
      <c r="J109" s="166">
        <f t="shared" si="35"/>
        <v>-7555</v>
      </c>
      <c r="K109" s="167">
        <f>H109/H$8</f>
        <v>3.7845257902514489E-3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127946</v>
      </c>
      <c r="E110" s="162">
        <v>544042</v>
      </c>
      <c r="F110" s="162">
        <v>584375</v>
      </c>
      <c r="G110" s="162">
        <v>614560</v>
      </c>
      <c r="H110" s="162">
        <v>611207</v>
      </c>
      <c r="I110" s="163">
        <f>IFERROR(H110/G110-1,"-")</f>
        <v>-5.4559359541785923E-3</v>
      </c>
      <c r="J110" s="162">
        <f t="shared" si="35"/>
        <v>-3353</v>
      </c>
      <c r="K110" s="163">
        <f>H110/H$8</f>
        <v>3.5987439397010039E-2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27862</v>
      </c>
      <c r="E111" s="166">
        <v>330861</v>
      </c>
      <c r="F111" s="166">
        <v>355701</v>
      </c>
      <c r="G111" s="166">
        <v>361764</v>
      </c>
      <c r="H111" s="166">
        <v>342110</v>
      </c>
      <c r="I111" s="167">
        <f t="shared" ref="I111:I118" si="36">IFERROR(H111/G111-1,"-")</f>
        <v>-5.4328236087615167E-2</v>
      </c>
      <c r="J111" s="166">
        <f t="shared" si="35"/>
        <v>-19654</v>
      </c>
      <c r="K111" s="167">
        <f t="shared" ref="K111:K118" si="37">H111/H$8</f>
        <v>2.014319680911885E-2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27807</v>
      </c>
      <c r="E112" s="166">
        <v>24707</v>
      </c>
      <c r="F112" s="166">
        <v>34456</v>
      </c>
      <c r="G112" s="166">
        <v>29435</v>
      </c>
      <c r="H112" s="166">
        <v>35964</v>
      </c>
      <c r="I112" s="167">
        <f t="shared" si="36"/>
        <v>0.22181076949210121</v>
      </c>
      <c r="J112" s="166">
        <f t="shared" si="35"/>
        <v>6529</v>
      </c>
      <c r="K112" s="167">
        <f t="shared" si="37"/>
        <v>2.1175350911787154E-3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26721</v>
      </c>
      <c r="E113" s="166">
        <v>31578</v>
      </c>
      <c r="F113" s="166">
        <v>44537</v>
      </c>
      <c r="G113" s="166">
        <v>36150</v>
      </c>
      <c r="H113" s="166">
        <v>55668</v>
      </c>
      <c r="I113" s="167">
        <f t="shared" si="36"/>
        <v>0.53991701244813273</v>
      </c>
      <c r="J113" s="166">
        <f t="shared" si="35"/>
        <v>19518</v>
      </c>
      <c r="K113" s="167">
        <f t="shared" si="37"/>
        <v>3.2776927887814681E-3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6028</v>
      </c>
      <c r="E114" s="166">
        <v>24518</v>
      </c>
      <c r="F114" s="166">
        <v>18718</v>
      </c>
      <c r="G114" s="166">
        <v>22104</v>
      </c>
      <c r="H114" s="166">
        <v>21396</v>
      </c>
      <c r="I114" s="167">
        <f t="shared" si="36"/>
        <v>-3.2030401737242142E-2</v>
      </c>
      <c r="J114" s="166">
        <f t="shared" si="35"/>
        <v>-708</v>
      </c>
      <c r="K114" s="167">
        <f t="shared" si="37"/>
        <v>1.2597814706612109E-3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9975</v>
      </c>
      <c r="E115" s="166">
        <v>22305</v>
      </c>
      <c r="F115" s="166">
        <v>16523</v>
      </c>
      <c r="G115" s="166">
        <v>16190</v>
      </c>
      <c r="H115" s="166">
        <v>17300</v>
      </c>
      <c r="I115" s="167">
        <f t="shared" si="36"/>
        <v>6.8560840024706637E-2</v>
      </c>
      <c r="J115" s="166">
        <f t="shared" si="35"/>
        <v>1110</v>
      </c>
      <c r="K115" s="167">
        <f t="shared" si="37"/>
        <v>1.0186118640137852E-3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53</v>
      </c>
      <c r="E116" s="166">
        <v>3482</v>
      </c>
      <c r="F116" s="166">
        <v>5193</v>
      </c>
      <c r="G116" s="166">
        <v>9754</v>
      </c>
      <c r="H116" s="166">
        <v>5843</v>
      </c>
      <c r="I116" s="167">
        <f t="shared" si="36"/>
        <v>-0.40096370719704733</v>
      </c>
      <c r="J116" s="166">
        <f t="shared" si="35"/>
        <v>-3911</v>
      </c>
      <c r="K116" s="167">
        <f t="shared" si="37"/>
        <v>3.4403174112326862E-4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97</v>
      </c>
      <c r="E117" s="166">
        <v>5216</v>
      </c>
      <c r="F117" s="166">
        <v>4173</v>
      </c>
      <c r="G117" s="166">
        <v>8486</v>
      </c>
      <c r="H117" s="166">
        <v>4916</v>
      </c>
      <c r="I117" s="167">
        <f t="shared" si="36"/>
        <v>-0.42069290596276221</v>
      </c>
      <c r="J117" s="166">
        <f t="shared" si="35"/>
        <v>-3570</v>
      </c>
      <c r="K117" s="167">
        <f t="shared" si="37"/>
        <v>2.8945063141570918E-4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29403</v>
      </c>
      <c r="E118" s="171">
        <f t="shared" si="39"/>
        <v>101375</v>
      </c>
      <c r="F118" s="171">
        <f t="shared" si="39"/>
        <v>105074</v>
      </c>
      <c r="G118" s="171">
        <f t="shared" si="39"/>
        <v>130677</v>
      </c>
      <c r="H118" s="171">
        <f t="shared" si="39"/>
        <v>128010</v>
      </c>
      <c r="I118" s="172">
        <f t="shared" si="36"/>
        <v>-2.0409100300741501E-2</v>
      </c>
      <c r="J118" s="171">
        <f>H118-G118</f>
        <v>-2667</v>
      </c>
      <c r="K118" s="172">
        <f t="shared" si="37"/>
        <v>7.5371390007170323E-3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116916</v>
      </c>
      <c r="E120" s="178">
        <v>257944</v>
      </c>
      <c r="F120" s="178">
        <v>294093</v>
      </c>
      <c r="G120" s="178">
        <v>301774</v>
      </c>
      <c r="H120" s="178">
        <v>301669</v>
      </c>
      <c r="I120" s="179">
        <f>IFERROR(H120/G120-1,"-")</f>
        <v>-3.4794250001657367E-4</v>
      </c>
      <c r="J120" s="178">
        <f>H120-G120</f>
        <v>-105</v>
      </c>
      <c r="K120" s="179">
        <f>H120/H$8</f>
        <v>1.7762059098565007E-2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71639</v>
      </c>
      <c r="E121" s="162">
        <v>127914</v>
      </c>
      <c r="F121" s="162">
        <v>154628</v>
      </c>
      <c r="G121" s="162">
        <v>151013</v>
      </c>
      <c r="H121" s="162">
        <v>166691</v>
      </c>
      <c r="I121" s="163">
        <f>IFERROR(H121/G121-1,"-")</f>
        <v>0.10381887652056454</v>
      </c>
      <c r="J121" s="162">
        <f t="shared" ref="J121:J131" si="40">H121-G121</f>
        <v>15678</v>
      </c>
      <c r="K121" s="163">
        <f>H121/H$8</f>
        <v>9.8146491459145599E-3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34847</v>
      </c>
      <c r="E122" s="166">
        <v>58276</v>
      </c>
      <c r="F122" s="166">
        <v>65154</v>
      </c>
      <c r="G122" s="166">
        <v>61289</v>
      </c>
      <c r="H122" s="166">
        <v>74048</v>
      </c>
      <c r="I122" s="167">
        <f>IFERROR(H122/G122-1,"-")</f>
        <v>0.20817765014929268</v>
      </c>
      <c r="J122" s="166">
        <f t="shared" si="40"/>
        <v>12759</v>
      </c>
      <c r="K122" s="167">
        <f>H122/H$8</f>
        <v>4.3598942951729924E-3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36792</v>
      </c>
      <c r="E123" s="166">
        <v>69638</v>
      </c>
      <c r="F123" s="166">
        <v>89474</v>
      </c>
      <c r="G123" s="166">
        <v>89724</v>
      </c>
      <c r="H123" s="166">
        <v>92643</v>
      </c>
      <c r="I123" s="167">
        <f>IFERROR(H123/G123-1,"-")</f>
        <v>3.2533101511301288E-2</v>
      </c>
      <c r="J123" s="166">
        <f t="shared" si="40"/>
        <v>2919</v>
      </c>
      <c r="K123" s="167">
        <f>H123/H$8</f>
        <v>5.4547548507415675E-3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45277</v>
      </c>
      <c r="E124" s="162">
        <v>130030</v>
      </c>
      <c r="F124" s="162">
        <v>139465</v>
      </c>
      <c r="G124" s="162">
        <v>150761</v>
      </c>
      <c r="H124" s="162">
        <v>134978</v>
      </c>
      <c r="I124" s="163">
        <f>IFERROR(H124/G124-1,"-")</f>
        <v>-0.10468887842346497</v>
      </c>
      <c r="J124" s="162">
        <f t="shared" si="40"/>
        <v>-15783</v>
      </c>
      <c r="K124" s="163">
        <f>H124/H$8</f>
        <v>7.9474099526504454E-3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1857</v>
      </c>
      <c r="E125" s="166">
        <v>16908</v>
      </c>
      <c r="F125" s="166">
        <v>17121</v>
      </c>
      <c r="G125" s="166">
        <v>21680</v>
      </c>
      <c r="H125" s="166">
        <v>16383</v>
      </c>
      <c r="I125" s="167">
        <f t="shared" ref="I125:I132" si="41">IFERROR(H125/G125-1,"-")</f>
        <v>-0.24432656826568266</v>
      </c>
      <c r="J125" s="166">
        <f t="shared" si="40"/>
        <v>-5297</v>
      </c>
      <c r="K125" s="167">
        <f t="shared" ref="K125:K132" si="42">H125/H$8</f>
        <v>9.6461954729120487E-4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4845</v>
      </c>
      <c r="E126" s="166">
        <v>16067</v>
      </c>
      <c r="F126" s="166">
        <v>22538</v>
      </c>
      <c r="G126" s="166">
        <v>22392</v>
      </c>
      <c r="H126" s="166">
        <v>21635</v>
      </c>
      <c r="I126" s="167">
        <f t="shared" si="41"/>
        <v>-3.3806716684530169E-2</v>
      </c>
      <c r="J126" s="166">
        <f t="shared" si="40"/>
        <v>-757</v>
      </c>
      <c r="K126" s="167">
        <f t="shared" si="42"/>
        <v>1.2738536230022107E-3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6774</v>
      </c>
      <c r="E127" s="166">
        <v>11413</v>
      </c>
      <c r="F127" s="166">
        <v>13936</v>
      </c>
      <c r="G127" s="166">
        <v>12912</v>
      </c>
      <c r="H127" s="166">
        <v>10908</v>
      </c>
      <c r="I127" s="167">
        <f t="shared" si="41"/>
        <v>-0.15520446096654272</v>
      </c>
      <c r="J127" s="166">
        <f t="shared" si="40"/>
        <v>-2004</v>
      </c>
      <c r="K127" s="167">
        <f t="shared" si="42"/>
        <v>6.4225538801516589E-4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640</v>
      </c>
      <c r="E128" s="166">
        <v>3239</v>
      </c>
      <c r="F128" s="166">
        <v>3269</v>
      </c>
      <c r="G128" s="166">
        <v>3704</v>
      </c>
      <c r="H128" s="166">
        <v>3821</v>
      </c>
      <c r="I128" s="167">
        <f t="shared" si="41"/>
        <v>3.1587473002159916E-2</v>
      </c>
      <c r="J128" s="166">
        <f t="shared" si="40"/>
        <v>117</v>
      </c>
      <c r="K128" s="167">
        <f t="shared" si="42"/>
        <v>2.2497779956050137E-4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643</v>
      </c>
      <c r="E129" s="166">
        <v>2327</v>
      </c>
      <c r="F129" s="166">
        <v>2889</v>
      </c>
      <c r="G129" s="166">
        <v>2976</v>
      </c>
      <c r="H129" s="166">
        <v>2890</v>
      </c>
      <c r="I129" s="167">
        <f t="shared" si="41"/>
        <v>-2.8897849462365621E-2</v>
      </c>
      <c r="J129" s="166">
        <f t="shared" si="40"/>
        <v>-86</v>
      </c>
      <c r="K129" s="167">
        <f t="shared" si="42"/>
        <v>1.7016117265895026E-4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70</v>
      </c>
      <c r="E130" s="166">
        <v>1460</v>
      </c>
      <c r="F130" s="166">
        <v>1881</v>
      </c>
      <c r="G130" s="166">
        <v>2514</v>
      </c>
      <c r="H130" s="166">
        <v>1669</v>
      </c>
      <c r="I130" s="167">
        <f t="shared" si="41"/>
        <v>-0.3361177406523469</v>
      </c>
      <c r="J130" s="166">
        <f t="shared" si="40"/>
        <v>-845</v>
      </c>
      <c r="K130" s="167">
        <f t="shared" si="42"/>
        <v>9.8269549193006221E-5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319</v>
      </c>
      <c r="E131" s="166">
        <v>2371</v>
      </c>
      <c r="F131" s="166">
        <v>2821</v>
      </c>
      <c r="G131" s="166">
        <v>3103</v>
      </c>
      <c r="H131" s="166">
        <v>2618</v>
      </c>
      <c r="I131" s="167">
        <f t="shared" si="41"/>
        <v>-0.15630035449564939</v>
      </c>
      <c r="J131" s="166">
        <f t="shared" si="40"/>
        <v>-485</v>
      </c>
      <c r="K131" s="167">
        <f t="shared" si="42"/>
        <v>1.5414600346751964E-4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30129</v>
      </c>
      <c r="E132" s="171">
        <f t="shared" si="44"/>
        <v>76245</v>
      </c>
      <c r="F132" s="171">
        <f t="shared" si="44"/>
        <v>75010</v>
      </c>
      <c r="G132" s="171">
        <f t="shared" si="44"/>
        <v>81480</v>
      </c>
      <c r="H132" s="171">
        <f t="shared" si="44"/>
        <v>75054</v>
      </c>
      <c r="I132" s="172">
        <f t="shared" si="41"/>
        <v>-7.8865979381443352E-2</v>
      </c>
      <c r="J132" s="171">
        <f>H132-G132</f>
        <v>-6426</v>
      </c>
      <c r="K132" s="172">
        <f t="shared" si="42"/>
        <v>4.4191268694618868E-3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132161</v>
      </c>
      <c r="E134" s="178">
        <v>815705</v>
      </c>
      <c r="F134" s="178">
        <v>894003</v>
      </c>
      <c r="G134" s="178">
        <v>988736</v>
      </c>
      <c r="H134" s="178">
        <v>963996</v>
      </c>
      <c r="I134" s="179">
        <f>IFERROR(H134/G134-1,"-")</f>
        <v>-2.5021846074179566E-2</v>
      </c>
      <c r="J134" s="178">
        <f>H134-G134</f>
        <v>-24740</v>
      </c>
      <c r="K134" s="179">
        <f>H134/H$8</f>
        <v>5.6759408234788034E-2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49027</v>
      </c>
      <c r="E135" s="162">
        <v>36395</v>
      </c>
      <c r="F135" s="162">
        <v>49948</v>
      </c>
      <c r="G135" s="162">
        <v>36539</v>
      </c>
      <c r="H135" s="162">
        <v>34981</v>
      </c>
      <c r="I135" s="163">
        <f>IFERROR(H135/G135-1,"-")</f>
        <v>-4.2639371630312839E-2</v>
      </c>
      <c r="J135" s="162">
        <f t="shared" ref="J135:J145" si="45">H135-G135</f>
        <v>-1558</v>
      </c>
      <c r="K135" s="163">
        <f>H135/H$8</f>
        <v>2.0596567407552731E-3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36324</v>
      </c>
      <c r="E136" s="166">
        <v>19559</v>
      </c>
      <c r="F136" s="166">
        <v>28534</v>
      </c>
      <c r="G136" s="166">
        <v>18361</v>
      </c>
      <c r="H136" s="166">
        <v>11115</v>
      </c>
      <c r="I136" s="167">
        <f>IFERROR(H136/G136-1,"-")</f>
        <v>-0.39464081477043733</v>
      </c>
      <c r="J136" s="166">
        <f t="shared" si="45"/>
        <v>-7246</v>
      </c>
      <c r="K136" s="167">
        <f>H136/H$8</f>
        <v>6.5444340280423256E-4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12703</v>
      </c>
      <c r="E137" s="166">
        <v>16836</v>
      </c>
      <c r="F137" s="166">
        <v>21414</v>
      </c>
      <c r="G137" s="166">
        <v>18178</v>
      </c>
      <c r="H137" s="166">
        <v>23866</v>
      </c>
      <c r="I137" s="167">
        <f>IFERROR(H137/G137-1,"-")</f>
        <v>0.31290571019914193</v>
      </c>
      <c r="J137" s="166">
        <f t="shared" si="45"/>
        <v>5688</v>
      </c>
      <c r="K137" s="167">
        <f>H137/H$8</f>
        <v>1.4052133379510404E-3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83134</v>
      </c>
      <c r="E138" s="162">
        <v>779310</v>
      </c>
      <c r="F138" s="162">
        <v>844055</v>
      </c>
      <c r="G138" s="162">
        <v>952197</v>
      </c>
      <c r="H138" s="162">
        <v>929015</v>
      </c>
      <c r="I138" s="163">
        <f>IFERROR(H138/G138-1,"-")</f>
        <v>-2.4345802391732008E-2</v>
      </c>
      <c r="J138" s="162">
        <f t="shared" si="45"/>
        <v>-23182</v>
      </c>
      <c r="K138" s="163">
        <f>H138/H$8</f>
        <v>5.4699751494032757E-2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2110</v>
      </c>
      <c r="E139" s="166">
        <v>341843</v>
      </c>
      <c r="F139" s="166">
        <v>331680</v>
      </c>
      <c r="G139" s="166">
        <v>414214</v>
      </c>
      <c r="H139" s="166">
        <v>432280</v>
      </c>
      <c r="I139" s="167">
        <f t="shared" ref="I139:I146" si="46">IFERROR(H139/G139-1,"-")</f>
        <v>4.3615136137358901E-2</v>
      </c>
      <c r="J139" s="166">
        <f t="shared" si="45"/>
        <v>18066</v>
      </c>
      <c r="K139" s="167">
        <f t="shared" ref="K139:K146" si="47">H139/H$8</f>
        <v>2.5452343154675094E-2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10972</v>
      </c>
      <c r="E140" s="166">
        <v>59149</v>
      </c>
      <c r="F140" s="166">
        <v>85182</v>
      </c>
      <c r="G140" s="166">
        <v>104313</v>
      </c>
      <c r="H140" s="166">
        <v>91210</v>
      </c>
      <c r="I140" s="167">
        <f t="shared" si="46"/>
        <v>-0.12561233978506992</v>
      </c>
      <c r="J140" s="166">
        <f t="shared" si="45"/>
        <v>-13103</v>
      </c>
      <c r="K140" s="167">
        <f t="shared" si="47"/>
        <v>5.3703808159940667E-3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23155</v>
      </c>
      <c r="E141" s="166">
        <v>84412</v>
      </c>
      <c r="F141" s="166">
        <v>82450</v>
      </c>
      <c r="G141" s="166">
        <v>90003</v>
      </c>
      <c r="H141" s="166">
        <v>77606</v>
      </c>
      <c r="I141" s="167">
        <f t="shared" si="46"/>
        <v>-0.13773985311600723</v>
      </c>
      <c r="J141" s="166">
        <f t="shared" si="45"/>
        <v>-12397</v>
      </c>
      <c r="K141" s="167">
        <f t="shared" si="47"/>
        <v>4.5693868392285442E-3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1081</v>
      </c>
      <c r="E142" s="166">
        <v>28804</v>
      </c>
      <c r="F142" s="166">
        <v>32730</v>
      </c>
      <c r="G142" s="166">
        <v>32642</v>
      </c>
      <c r="H142" s="166">
        <v>24051</v>
      </c>
      <c r="I142" s="167">
        <f t="shared" si="46"/>
        <v>-0.26318853011457632</v>
      </c>
      <c r="J142" s="166">
        <f t="shared" si="45"/>
        <v>-8591</v>
      </c>
      <c r="K142" s="167">
        <f t="shared" si="47"/>
        <v>1.4161060081731532E-3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2700</v>
      </c>
      <c r="E143" s="166">
        <v>14713</v>
      </c>
      <c r="F143" s="166">
        <v>18976</v>
      </c>
      <c r="G143" s="166">
        <v>24093</v>
      </c>
      <c r="H143" s="166">
        <v>15984</v>
      </c>
      <c r="I143" s="167">
        <f t="shared" si="46"/>
        <v>-0.33657078819574149</v>
      </c>
      <c r="J143" s="166">
        <f t="shared" si="45"/>
        <v>-8109</v>
      </c>
      <c r="K143" s="167">
        <f t="shared" si="47"/>
        <v>9.411267071905401E-4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200</v>
      </c>
      <c r="E144" s="166">
        <v>13837</v>
      </c>
      <c r="F144" s="166">
        <v>18455</v>
      </c>
      <c r="G144" s="166">
        <v>16219</v>
      </c>
      <c r="H144" s="166">
        <v>17804</v>
      </c>
      <c r="I144" s="167">
        <f t="shared" si="46"/>
        <v>9.7724890560453748E-2</v>
      </c>
      <c r="J144" s="166">
        <f t="shared" si="45"/>
        <v>1585</v>
      </c>
      <c r="K144" s="167">
        <f t="shared" si="47"/>
        <v>1.0482870304567302E-3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182</v>
      </c>
      <c r="E145" s="166">
        <v>6397</v>
      </c>
      <c r="F145" s="166">
        <v>12560</v>
      </c>
      <c r="G145" s="166">
        <v>10468</v>
      </c>
      <c r="H145" s="166">
        <v>8771</v>
      </c>
      <c r="I145" s="167">
        <f t="shared" si="46"/>
        <v>-0.16211310661062284</v>
      </c>
      <c r="J145" s="166">
        <f t="shared" si="45"/>
        <v>-1697</v>
      </c>
      <c r="K145" s="167">
        <f t="shared" si="47"/>
        <v>5.1643032712513938E-4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42734</v>
      </c>
      <c r="E146" s="171">
        <f t="shared" si="49"/>
        <v>230155</v>
      </c>
      <c r="F146" s="171">
        <f t="shared" si="49"/>
        <v>262022</v>
      </c>
      <c r="G146" s="171">
        <f t="shared" si="49"/>
        <v>260245</v>
      </c>
      <c r="H146" s="171">
        <f t="shared" si="49"/>
        <v>261309</v>
      </c>
      <c r="I146" s="172">
        <f t="shared" si="46"/>
        <v>4.0884551096083133E-3</v>
      </c>
      <c r="J146" s="171">
        <f>H146-G146</f>
        <v>1064</v>
      </c>
      <c r="K146" s="172">
        <f t="shared" si="47"/>
        <v>1.5385690611189492E-2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75927</v>
      </c>
      <c r="E148" s="178">
        <v>293140</v>
      </c>
      <c r="F148" s="178">
        <v>412303</v>
      </c>
      <c r="G148" s="178">
        <v>382019</v>
      </c>
      <c r="H148" s="178">
        <v>367014</v>
      </c>
      <c r="I148" s="179">
        <f>IFERROR(H148/G148-1,"-")</f>
        <v>-3.9278151086726054E-2</v>
      </c>
      <c r="J148" s="178">
        <f>H148-G148</f>
        <v>-15005</v>
      </c>
      <c r="K148" s="179">
        <f>H148/H$8</f>
        <v>2.1609526858910717E-2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40742</v>
      </c>
      <c r="E149" s="162">
        <v>120504</v>
      </c>
      <c r="F149" s="162">
        <v>160043</v>
      </c>
      <c r="G149" s="162">
        <v>147889</v>
      </c>
      <c r="H149" s="162">
        <v>135619</v>
      </c>
      <c r="I149" s="163">
        <f>IFERROR(H149/G149-1,"-")</f>
        <v>-8.296763112875194E-2</v>
      </c>
      <c r="J149" s="162">
        <f t="shared" ref="J149:J159" si="50">H149-G149</f>
        <v>-12270</v>
      </c>
      <c r="K149" s="163">
        <f>H149/H$8</f>
        <v>7.9851515829876037E-3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34054</v>
      </c>
      <c r="E150" s="166">
        <v>64507</v>
      </c>
      <c r="F150" s="166">
        <v>102907</v>
      </c>
      <c r="G150" s="166">
        <v>97323</v>
      </c>
      <c r="H150" s="166">
        <v>82932</v>
      </c>
      <c r="I150" s="167">
        <f>IFERROR(H150/G150-1,"-")</f>
        <v>-0.14786843808760519</v>
      </c>
      <c r="J150" s="166">
        <f t="shared" si="50"/>
        <v>-14391</v>
      </c>
      <c r="K150" s="167">
        <f>H150/H$8</f>
        <v>4.8829779830283958E-3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6688</v>
      </c>
      <c r="E151" s="166">
        <v>55997</v>
      </c>
      <c r="F151" s="166">
        <v>57136</v>
      </c>
      <c r="G151" s="166">
        <v>50566</v>
      </c>
      <c r="H151" s="166">
        <v>52687</v>
      </c>
      <c r="I151" s="167">
        <f>IFERROR(H151/G151-1,"-")</f>
        <v>4.1945180556104855E-2</v>
      </c>
      <c r="J151" s="166">
        <f t="shared" si="50"/>
        <v>2121</v>
      </c>
      <c r="K151" s="167">
        <f>H151/H$8</f>
        <v>3.1021735999592084E-3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35185</v>
      </c>
      <c r="E152" s="162">
        <v>172636</v>
      </c>
      <c r="F152" s="162">
        <v>252260</v>
      </c>
      <c r="G152" s="162">
        <v>234130</v>
      </c>
      <c r="H152" s="162">
        <v>231395</v>
      </c>
      <c r="I152" s="163">
        <f>IFERROR(H152/G152-1,"-")</f>
        <v>-1.168154444112246E-2</v>
      </c>
      <c r="J152" s="162">
        <f t="shared" si="50"/>
        <v>-2735</v>
      </c>
      <c r="K152" s="163">
        <f>H152/H$8</f>
        <v>1.3624375275923112E-2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1045</v>
      </c>
      <c r="E153" s="166">
        <v>62406</v>
      </c>
      <c r="F153" s="166">
        <v>101823</v>
      </c>
      <c r="G153" s="166">
        <v>88186</v>
      </c>
      <c r="H153" s="166">
        <v>54561</v>
      </c>
      <c r="I153" s="167">
        <f t="shared" ref="I153:I160" si="51">IFERROR(H153/G153-1,"-")</f>
        <v>-0.38129635089469982</v>
      </c>
      <c r="J153" s="166">
        <f t="shared" si="50"/>
        <v>-33625</v>
      </c>
      <c r="K153" s="167">
        <f t="shared" ref="K153:K160" si="52">H153/H$8</f>
        <v>3.2125134053442857E-3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10432</v>
      </c>
      <c r="E154" s="166">
        <v>51077</v>
      </c>
      <c r="F154" s="166">
        <v>55177</v>
      </c>
      <c r="G154" s="166">
        <v>58021</v>
      </c>
      <c r="H154" s="166">
        <v>53233</v>
      </c>
      <c r="I154" s="167">
        <f t="shared" si="51"/>
        <v>-8.2521845538684246E-2</v>
      </c>
      <c r="J154" s="166">
        <f t="shared" si="50"/>
        <v>-4788</v>
      </c>
      <c r="K154" s="167">
        <f t="shared" si="52"/>
        <v>3.1343216969390653E-3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8928</v>
      </c>
      <c r="E155" s="166">
        <v>15520</v>
      </c>
      <c r="F155" s="166">
        <v>33308</v>
      </c>
      <c r="G155" s="166">
        <v>21602</v>
      </c>
      <c r="H155" s="166">
        <v>64560</v>
      </c>
      <c r="I155" s="167">
        <f t="shared" si="51"/>
        <v>1.9886121655402276</v>
      </c>
      <c r="J155" s="166">
        <f t="shared" si="50"/>
        <v>42958</v>
      </c>
      <c r="K155" s="167">
        <f t="shared" si="52"/>
        <v>3.8012475110248542E-3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1339</v>
      </c>
      <c r="E156" s="166">
        <v>3409</v>
      </c>
      <c r="F156" s="166">
        <v>5989</v>
      </c>
      <c r="G156" s="166">
        <v>7608</v>
      </c>
      <c r="H156" s="166">
        <v>6651</v>
      </c>
      <c r="I156" s="167">
        <f t="shared" si="51"/>
        <v>-0.12578864353312302</v>
      </c>
      <c r="J156" s="166">
        <f t="shared" si="50"/>
        <v>-957</v>
      </c>
      <c r="K156" s="167">
        <f t="shared" si="52"/>
        <v>3.9160621430957721E-4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1481</v>
      </c>
      <c r="E157" s="166">
        <v>11376</v>
      </c>
      <c r="F157" s="166">
        <v>12662</v>
      </c>
      <c r="G157" s="166">
        <v>9687</v>
      </c>
      <c r="H157" s="166">
        <v>8476</v>
      </c>
      <c r="I157" s="167">
        <f t="shared" si="51"/>
        <v>-0.12501290389181374</v>
      </c>
      <c r="J157" s="166">
        <f t="shared" si="50"/>
        <v>-1211</v>
      </c>
      <c r="K157" s="167">
        <f t="shared" si="52"/>
        <v>4.9906093406825683E-4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196</v>
      </c>
      <c r="E158" s="166">
        <v>1290</v>
      </c>
      <c r="F158" s="166">
        <v>3035</v>
      </c>
      <c r="G158" s="166">
        <v>2084</v>
      </c>
      <c r="H158" s="166">
        <v>1587</v>
      </c>
      <c r="I158" s="167">
        <f t="shared" si="51"/>
        <v>-0.23848368522072938</v>
      </c>
      <c r="J158" s="166">
        <f t="shared" si="50"/>
        <v>-497</v>
      </c>
      <c r="K158" s="167">
        <f t="shared" si="52"/>
        <v>9.3441446716177872E-5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162</v>
      </c>
      <c r="E159" s="166">
        <v>2539</v>
      </c>
      <c r="F159" s="166">
        <v>3841</v>
      </c>
      <c r="G159" s="166">
        <v>3629</v>
      </c>
      <c r="H159" s="166">
        <v>2690</v>
      </c>
      <c r="I159" s="167">
        <f t="shared" si="51"/>
        <v>-0.25874896665748137</v>
      </c>
      <c r="J159" s="166">
        <f t="shared" si="50"/>
        <v>-939</v>
      </c>
      <c r="K159" s="167">
        <f t="shared" si="52"/>
        <v>1.5838531295936893E-4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11602</v>
      </c>
      <c r="E160" s="171">
        <f t="shared" si="54"/>
        <v>25019</v>
      </c>
      <c r="F160" s="171">
        <f t="shared" si="54"/>
        <v>36425</v>
      </c>
      <c r="G160" s="171">
        <f t="shared" si="54"/>
        <v>43313</v>
      </c>
      <c r="H160" s="171">
        <f t="shared" si="54"/>
        <v>39637</v>
      </c>
      <c r="I160" s="172">
        <f t="shared" si="51"/>
        <v>-8.4870593124466098E-2</v>
      </c>
      <c r="J160" s="171">
        <f>H160-G160</f>
        <v>-3676</v>
      </c>
      <c r="K160" s="172">
        <f t="shared" si="52"/>
        <v>2.3337987545615263E-3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E147D-7DDA-4795-B27C-A3F8D9218E7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BEFEC-72CA-416D-823B-C86837927F7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5DDEE-C9CD-46EE-A83F-602C621FCE64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5" t="s">
        <v>42</v>
      </c>
      <c r="E1" s="295"/>
      <c r="F1" s="295"/>
      <c r="G1" s="295"/>
      <c r="H1" s="295"/>
      <c r="I1" s="295"/>
      <c r="J1" s="295"/>
      <c r="K1" s="295"/>
      <c r="L1" s="295"/>
    </row>
    <row r="2" spans="2:16" x14ac:dyDescent="0.25">
      <c r="D2" s="295"/>
      <c r="E2" s="295"/>
      <c r="F2" s="295"/>
      <c r="G2" s="295"/>
      <c r="H2" s="295"/>
      <c r="I2" s="295"/>
      <c r="J2" s="295"/>
      <c r="K2" s="295"/>
      <c r="L2" s="295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77" t="s">
        <v>44</v>
      </c>
      <c r="C7" s="280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78"/>
      <c r="C8" s="281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78"/>
      <c r="C9" s="281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78"/>
      <c r="C10" s="281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78"/>
      <c r="C11" s="281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78"/>
      <c r="C12" s="281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78"/>
      <c r="C13" s="281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78"/>
      <c r="C14" s="281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78"/>
      <c r="C15" s="281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78"/>
      <c r="C16" s="281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78"/>
      <c r="C17" s="282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78"/>
      <c r="C18" s="283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78"/>
      <c r="C19" s="284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78"/>
      <c r="C20" s="284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78"/>
      <c r="C21" s="284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78"/>
      <c r="C22" s="284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78"/>
      <c r="C23" s="284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78"/>
      <c r="C24" s="284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78"/>
      <c r="C25" s="284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78"/>
      <c r="C26" s="284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78"/>
      <c r="C27" s="284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78"/>
      <c r="C28" s="285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78"/>
      <c r="C29" s="280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78"/>
      <c r="C30" s="281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78"/>
      <c r="C31" s="281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78"/>
      <c r="C32" s="281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78"/>
      <c r="C33" s="281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78"/>
      <c r="C34" s="281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78"/>
      <c r="C35" s="281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78"/>
      <c r="C36" s="281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78"/>
      <c r="C37" s="281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78"/>
      <c r="C38" s="281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78"/>
      <c r="C39" s="282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78"/>
      <c r="C40" s="296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78"/>
      <c r="C41" s="297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78"/>
      <c r="C42" s="297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78"/>
      <c r="C43" s="297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78"/>
      <c r="C44" s="297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78"/>
      <c r="C45" s="297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78"/>
      <c r="C46" s="297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78"/>
      <c r="C47" s="297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78"/>
      <c r="C48" s="297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78"/>
      <c r="C49" s="297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78"/>
      <c r="C50" s="298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78"/>
      <c r="C51" s="286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78"/>
      <c r="C52" s="287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78"/>
      <c r="C53" s="287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78"/>
      <c r="C54" s="287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78"/>
      <c r="C55" s="287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78"/>
      <c r="C56" s="287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78"/>
      <c r="C57" s="287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78"/>
      <c r="C58" s="287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78"/>
      <c r="C59" s="287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78"/>
      <c r="C60" s="287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78"/>
      <c r="C61" s="288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78"/>
      <c r="C62" s="289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78"/>
      <c r="C63" s="290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78"/>
      <c r="C64" s="290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78"/>
      <c r="C65" s="290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78"/>
      <c r="C66" s="290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78"/>
      <c r="C67" s="290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78"/>
      <c r="C68" s="290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78"/>
      <c r="C69" s="290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78"/>
      <c r="C70" s="290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78"/>
      <c r="C71" s="290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79"/>
      <c r="C72" s="291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92"/>
      <c r="C73" s="292"/>
      <c r="D73" s="292"/>
      <c r="E73" s="292"/>
      <c r="F73" s="292"/>
      <c r="G73" s="292"/>
      <c r="H73" s="292"/>
      <c r="I73" s="292"/>
      <c r="J73" s="292"/>
      <c r="K73" s="292"/>
      <c r="L73" s="48"/>
    </row>
    <row r="74" spans="2:12" x14ac:dyDescent="0.25">
      <c r="B74" s="294" t="s">
        <v>57</v>
      </c>
      <c r="C74" s="294"/>
      <c r="D74" s="294"/>
      <c r="E74" s="294"/>
      <c r="F74" s="294"/>
      <c r="G74" s="294"/>
      <c r="H74" s="294"/>
      <c r="I74" s="294"/>
      <c r="J74" s="294"/>
      <c r="K74" s="294"/>
    </row>
    <row r="76" spans="2:12" x14ac:dyDescent="0.25">
      <c r="B76" s="57"/>
    </row>
    <row r="77" spans="2:12" ht="21.75" customHeight="1" thickBot="1" x14ac:dyDescent="0.3">
      <c r="B77" s="276" t="s">
        <v>58</v>
      </c>
      <c r="C77" s="276"/>
      <c r="D77" s="276"/>
      <c r="E77" s="276"/>
      <c r="F77" s="276"/>
      <c r="G77" s="276"/>
      <c r="H77" s="276"/>
      <c r="I77" s="276"/>
      <c r="J77" s="276"/>
      <c r="K77" s="276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224</v>
      </c>
      <c r="F79" s="13" t="s">
        <v>225</v>
      </c>
      <c r="G79" s="13" t="s">
        <v>226</v>
      </c>
      <c r="H79" s="13" t="s">
        <v>227</v>
      </c>
      <c r="I79" s="13" t="s">
        <v>228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77" t="s">
        <v>44</v>
      </c>
      <c r="C80" s="280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78"/>
      <c r="C81" s="281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78"/>
      <c r="C82" s="281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78"/>
      <c r="C83" s="281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78"/>
      <c r="C84" s="281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78"/>
      <c r="C85" s="281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78"/>
      <c r="C86" s="281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78"/>
      <c r="C87" s="281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78"/>
      <c r="C88" s="281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78"/>
      <c r="C89" s="281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78"/>
      <c r="C90" s="282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78"/>
      <c r="C91" s="283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78"/>
      <c r="C92" s="284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78"/>
      <c r="C93" s="284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78"/>
      <c r="C94" s="284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78"/>
      <c r="C95" s="284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78"/>
      <c r="C96" s="284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78"/>
      <c r="C97" s="284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78"/>
      <c r="C98" s="284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78"/>
      <c r="C99" s="284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78"/>
      <c r="C100" s="284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78"/>
      <c r="C101" s="285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78"/>
      <c r="C102" s="280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78"/>
      <c r="C103" s="281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78"/>
      <c r="C104" s="281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78"/>
      <c r="C105" s="281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78"/>
      <c r="C106" s="281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78"/>
      <c r="C107" s="281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78"/>
      <c r="C108" s="281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78"/>
      <c r="C109" s="281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78"/>
      <c r="C110" s="281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78"/>
      <c r="C111" s="281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78"/>
      <c r="C112" s="282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78"/>
      <c r="C113" s="283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78"/>
      <c r="C114" s="284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78"/>
      <c r="C115" s="284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78"/>
      <c r="C116" s="284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78"/>
      <c r="C117" s="284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78"/>
      <c r="C118" s="284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78"/>
      <c r="C119" s="284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78"/>
      <c r="C120" s="284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78"/>
      <c r="C121" s="284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78"/>
      <c r="C122" s="284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78"/>
      <c r="C123" s="285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78"/>
      <c r="C124" s="286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78"/>
      <c r="C125" s="287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78"/>
      <c r="C126" s="287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78"/>
      <c r="C127" s="287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78"/>
      <c r="C128" s="287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78"/>
      <c r="C129" s="287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78"/>
      <c r="C130" s="287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78"/>
      <c r="C131" s="287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78"/>
      <c r="C132" s="287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78"/>
      <c r="C133" s="287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78"/>
      <c r="C134" s="288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78"/>
      <c r="C135" s="289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78"/>
      <c r="C136" s="284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78"/>
      <c r="C137" s="284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78"/>
      <c r="C138" s="284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78"/>
      <c r="C139" s="284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78"/>
      <c r="C140" s="284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78"/>
      <c r="C141" s="284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78"/>
      <c r="C142" s="284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78"/>
      <c r="C143" s="284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78"/>
      <c r="C144" s="284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79"/>
      <c r="C145" s="285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48"/>
    </row>
    <row r="147" spans="2:12" x14ac:dyDescent="0.25">
      <c r="B147" s="294" t="s">
        <v>57</v>
      </c>
      <c r="C147" s="294"/>
      <c r="D147" s="294"/>
      <c r="E147" s="294"/>
      <c r="F147" s="294"/>
      <c r="G147" s="294"/>
      <c r="H147" s="294"/>
      <c r="I147" s="294"/>
      <c r="J147" s="294"/>
      <c r="K147" s="294"/>
    </row>
    <row r="148" spans="2:12" x14ac:dyDescent="0.25">
      <c r="B148" s="64"/>
    </row>
    <row r="150" spans="2:12" ht="21.75" thickBot="1" x14ac:dyDescent="0.3">
      <c r="B150" s="276" t="s">
        <v>58</v>
      </c>
      <c r="C150" s="276"/>
      <c r="D150" s="276"/>
      <c r="E150" s="276"/>
      <c r="F150" s="276"/>
      <c r="G150" s="276"/>
      <c r="H150" s="276"/>
      <c r="I150" s="276"/>
      <c r="J150" s="276"/>
      <c r="K150" s="276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7" t="s">
        <v>44</v>
      </c>
      <c r="C153" s="28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78"/>
      <c r="C154" s="281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8"/>
      <c r="C155" s="281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78"/>
      <c r="C156" s="281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78"/>
      <c r="C157" s="281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78"/>
      <c r="C158" s="281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78"/>
      <c r="C159" s="281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78"/>
      <c r="C160" s="281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78"/>
      <c r="C161" s="281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78"/>
      <c r="C162" s="281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8"/>
      <c r="C163" s="282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78"/>
      <c r="C164" s="283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78"/>
      <c r="C165" s="284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8"/>
      <c r="C166" s="284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78"/>
      <c r="C167" s="284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78"/>
      <c r="C168" s="284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78"/>
      <c r="C169" s="284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78"/>
      <c r="C170" s="284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78"/>
      <c r="C171" s="284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78"/>
      <c r="C172" s="284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78"/>
      <c r="C173" s="284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8"/>
      <c r="C174" s="285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78"/>
      <c r="C175" s="28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78"/>
      <c r="C176" s="281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8"/>
      <c r="C177" s="281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78"/>
      <c r="C178" s="281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78"/>
      <c r="C179" s="281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78"/>
      <c r="C180" s="281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78"/>
      <c r="C181" s="281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78"/>
      <c r="C182" s="281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78"/>
      <c r="C183" s="281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78"/>
      <c r="C184" s="281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8"/>
      <c r="C185" s="282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78"/>
      <c r="C186" s="283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78"/>
      <c r="C187" s="284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8"/>
      <c r="C188" s="284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78"/>
      <c r="C189" s="284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78"/>
      <c r="C190" s="284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78"/>
      <c r="C191" s="284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78"/>
      <c r="C192" s="284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78"/>
      <c r="C193" s="284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78"/>
      <c r="C194" s="284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78"/>
      <c r="C195" s="284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8"/>
      <c r="C196" s="285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78"/>
      <c r="C197" s="286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78"/>
      <c r="C198" s="287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8"/>
      <c r="C199" s="287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78"/>
      <c r="C200" s="287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78"/>
      <c r="C201" s="287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78"/>
      <c r="C202" s="287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78"/>
      <c r="C203" s="287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78"/>
      <c r="C204" s="287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78"/>
      <c r="C205" s="287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78"/>
      <c r="C206" s="287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78"/>
      <c r="C207" s="288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78"/>
      <c r="C208" s="289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78"/>
      <c r="C209" s="284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8"/>
      <c r="C210" s="284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78"/>
      <c r="C211" s="284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78"/>
      <c r="C212" s="284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78"/>
      <c r="C213" s="284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78"/>
      <c r="C214" s="284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78"/>
      <c r="C215" s="284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78"/>
      <c r="C216" s="284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78"/>
      <c r="C217" s="284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9"/>
      <c r="C218" s="285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48"/>
    </row>
    <row r="220" spans="2:12" x14ac:dyDescent="0.25">
      <c r="B220" s="294" t="s">
        <v>57</v>
      </c>
      <c r="C220" s="294"/>
      <c r="D220" s="294"/>
      <c r="E220" s="294"/>
      <c r="F220" s="294"/>
      <c r="G220" s="294"/>
      <c r="H220" s="294"/>
      <c r="I220" s="294"/>
      <c r="J220" s="294"/>
      <c r="K220" s="294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EC1A5-001B-497B-86E8-945F816CD5A2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76" t="s">
        <v>277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v>2020</v>
      </c>
      <c r="D7" s="304"/>
      <c r="E7" s="305">
        <v>2021</v>
      </c>
      <c r="F7" s="304"/>
      <c r="G7" s="305">
        <v>2022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4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4.5075051641037414</v>
      </c>
      <c r="N21" s="192">
        <v>0.39924465013533705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76" t="s">
        <v>278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v>2020</v>
      </c>
      <c r="D29" s="304"/>
      <c r="E29" s="305">
        <v>2021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2.8564705882352941</v>
      </c>
      <c r="D31" s="190">
        <v>0.6596515027482166</v>
      </c>
      <c r="E31" s="189">
        <v>4.8598130841121492</v>
      </c>
      <c r="F31" s="190">
        <f t="shared" ref="F31:J43" si="3">IFERROR(E31-C31,"-")</f>
        <v>2.0033424958768551</v>
      </c>
      <c r="G31" s="189">
        <v>5.8509316770186333</v>
      </c>
      <c r="H31" s="190">
        <f t="shared" si="3"/>
        <v>0.99111859290648407</v>
      </c>
      <c r="I31" s="189">
        <v>1.9327199539965498</v>
      </c>
      <c r="J31" s="190">
        <f t="shared" si="3"/>
        <v>-3.9182117230220834</v>
      </c>
      <c r="K31" s="189">
        <v>2.4161073825503356</v>
      </c>
      <c r="L31" s="190">
        <f t="shared" ref="L31:N43" si="4">IFERROR(K31-I31,"-")</f>
        <v>0.4833874285537858</v>
      </c>
      <c r="M31" s="189">
        <v>3.1031042128603104</v>
      </c>
      <c r="N31" s="190">
        <f t="shared" si="4"/>
        <v>0.68699683030997472</v>
      </c>
    </row>
    <row r="32" spans="1:15" x14ac:dyDescent="0.25">
      <c r="B32" s="119" t="s">
        <v>75</v>
      </c>
      <c r="C32" s="189">
        <v>1.9737991266375545</v>
      </c>
      <c r="D32" s="190">
        <v>-0.94540819043561641</v>
      </c>
      <c r="E32" s="189">
        <v>14.6</v>
      </c>
      <c r="F32" s="190">
        <f t="shared" si="3"/>
        <v>12.626200873362444</v>
      </c>
      <c r="G32" s="189">
        <v>5.1260504201680677</v>
      </c>
      <c r="H32" s="190">
        <f t="shared" si="3"/>
        <v>-9.4739495798319311</v>
      </c>
      <c r="I32" s="189">
        <v>2.0585305105853049</v>
      </c>
      <c r="J32" s="190">
        <f t="shared" si="3"/>
        <v>-3.0675199095827628</v>
      </c>
      <c r="K32" s="189">
        <v>2.2608225108225106</v>
      </c>
      <c r="L32" s="190">
        <f t="shared" si="4"/>
        <v>0.20229200023720573</v>
      </c>
      <c r="M32" s="189">
        <v>2.7338003502626971</v>
      </c>
      <c r="N32" s="190">
        <f t="shared" si="4"/>
        <v>0.47297783944018645</v>
      </c>
    </row>
    <row r="33" spans="2:15" x14ac:dyDescent="0.25">
      <c r="B33" s="119" t="s">
        <v>77</v>
      </c>
      <c r="C33" s="189">
        <v>3.2791666666666668</v>
      </c>
      <c r="D33" s="190">
        <v>0.47916666666666696</v>
      </c>
      <c r="E33" s="189">
        <v>4.3</v>
      </c>
      <c r="F33" s="190">
        <f t="shared" si="3"/>
        <v>1.020833333333333</v>
      </c>
      <c r="G33" s="189">
        <v>3.795744680851064</v>
      </c>
      <c r="H33" s="190">
        <f t="shared" si="3"/>
        <v>-0.50425531914893584</v>
      </c>
      <c r="I33" s="189">
        <v>2.0065316786414109</v>
      </c>
      <c r="J33" s="190">
        <f t="shared" si="3"/>
        <v>-1.7892130022096531</v>
      </c>
      <c r="K33" s="189">
        <v>2.0977835723598437</v>
      </c>
      <c r="L33" s="190">
        <f t="shared" si="4"/>
        <v>9.1251893718432786E-2</v>
      </c>
      <c r="M33" s="189">
        <v>2.1283783783783785</v>
      </c>
      <c r="N33" s="190">
        <f t="shared" si="4"/>
        <v>3.0594806018534815E-2</v>
      </c>
    </row>
    <row r="34" spans="2:15" x14ac:dyDescent="0.25">
      <c r="B34" s="119" t="s">
        <v>79</v>
      </c>
      <c r="C34" s="189" t="s">
        <v>229</v>
      </c>
      <c r="D34" s="190" t="s">
        <v>229</v>
      </c>
      <c r="E34" s="189">
        <v>4.7785234899328861</v>
      </c>
      <c r="F34" s="190" t="str">
        <f>IFERROR(E34-C34,"-")</f>
        <v>-</v>
      </c>
      <c r="G34" s="189">
        <v>3.7468879668049793</v>
      </c>
      <c r="H34" s="190">
        <f>IFERROR(G34-E34,"-")</f>
        <v>-1.0316355231279069</v>
      </c>
      <c r="I34" s="189">
        <v>1.7439712673165726</v>
      </c>
      <c r="J34" s="190">
        <f>IFERROR(I34-G34,"-")</f>
        <v>-2.0029166994884067</v>
      </c>
      <c r="K34" s="189">
        <v>1.7649006622516556</v>
      </c>
      <c r="L34" s="190">
        <f>IFERROR(K34-I34,"-")</f>
        <v>2.0929394935083057E-2</v>
      </c>
      <c r="M34" s="189">
        <v>1.845272206303725</v>
      </c>
      <c r="N34" s="190">
        <f t="shared" si="4"/>
        <v>8.0371544052069366E-2</v>
      </c>
    </row>
    <row r="35" spans="2:15" x14ac:dyDescent="0.25">
      <c r="B35" s="119" t="s">
        <v>81</v>
      </c>
      <c r="C35" s="189" t="s">
        <v>229</v>
      </c>
      <c r="D35" s="190" t="s">
        <v>229</v>
      </c>
      <c r="E35" s="189">
        <v>2.4325153374233128</v>
      </c>
      <c r="F35" s="190" t="str">
        <f t="shared" si="3"/>
        <v>-</v>
      </c>
      <c r="G35" s="189">
        <v>2.865580448065173</v>
      </c>
      <c r="H35" s="190">
        <f t="shared" si="3"/>
        <v>0.43306511064186015</v>
      </c>
      <c r="I35" s="189">
        <v>1.7610921501706485</v>
      </c>
      <c r="J35" s="190">
        <f t="shared" si="3"/>
        <v>-1.1044882978945245</v>
      </c>
      <c r="K35" s="189">
        <v>2.347826086956522</v>
      </c>
      <c r="L35" s="190">
        <f t="shared" si="4"/>
        <v>0.58673393678587349</v>
      </c>
      <c r="M35" s="189">
        <v>2.2456140350877192</v>
      </c>
      <c r="N35" s="190">
        <f t="shared" si="4"/>
        <v>-0.10221205186880278</v>
      </c>
    </row>
    <row r="36" spans="2:15" x14ac:dyDescent="0.25">
      <c r="B36" s="119" t="s">
        <v>83</v>
      </c>
      <c r="C36" s="189" t="s">
        <v>229</v>
      </c>
      <c r="D36" s="190" t="s">
        <v>229</v>
      </c>
      <c r="E36" s="189">
        <v>2.8013986013986014</v>
      </c>
      <c r="F36" s="190" t="str">
        <f t="shared" si="3"/>
        <v>-</v>
      </c>
      <c r="G36" s="189">
        <v>2.5684803001876171</v>
      </c>
      <c r="H36" s="190">
        <f t="shared" si="3"/>
        <v>-0.23291830121098434</v>
      </c>
      <c r="I36" s="189">
        <v>1.8193103448275862</v>
      </c>
      <c r="J36" s="190">
        <f t="shared" si="3"/>
        <v>-0.74916995536003084</v>
      </c>
      <c r="K36" s="189">
        <v>2.9272445820433437</v>
      </c>
      <c r="L36" s="190">
        <f t="shared" si="4"/>
        <v>1.1079342372157575</v>
      </c>
      <c r="M36" s="189">
        <v>5.855726872246696</v>
      </c>
      <c r="N36" s="190">
        <f t="shared" si="4"/>
        <v>2.9284822902033523</v>
      </c>
    </row>
    <row r="37" spans="2:15" x14ac:dyDescent="0.25">
      <c r="B37" s="119" t="s">
        <v>85</v>
      </c>
      <c r="C37" s="189" t="s">
        <v>229</v>
      </c>
      <c r="D37" s="190" t="s">
        <v>229</v>
      </c>
      <c r="E37" s="189">
        <v>3.1929181929181931</v>
      </c>
      <c r="F37" s="190" t="str">
        <f t="shared" si="3"/>
        <v>-</v>
      </c>
      <c r="G37" s="189">
        <v>2.2784090909090908</v>
      </c>
      <c r="H37" s="190">
        <f t="shared" si="3"/>
        <v>-0.91450910200910229</v>
      </c>
      <c r="I37" s="189">
        <v>1.984984984984985</v>
      </c>
      <c r="J37" s="190">
        <f t="shared" si="3"/>
        <v>-0.29342410592410584</v>
      </c>
      <c r="K37" s="189">
        <v>2.3681257014590349</v>
      </c>
      <c r="L37" s="190">
        <f t="shared" si="4"/>
        <v>0.3831407164740499</v>
      </c>
      <c r="M37" s="189"/>
      <c r="N37" s="190"/>
    </row>
    <row r="38" spans="2:15" x14ac:dyDescent="0.25">
      <c r="B38" s="119" t="s">
        <v>87</v>
      </c>
      <c r="C38" s="189">
        <v>2.8</v>
      </c>
      <c r="D38" s="190">
        <v>0.14932533733133413</v>
      </c>
      <c r="E38" s="189">
        <v>3.4298780487804876</v>
      </c>
      <c r="F38" s="190">
        <f t="shared" si="3"/>
        <v>0.62987804878048781</v>
      </c>
      <c r="G38" s="189">
        <v>2.7260273972602738</v>
      </c>
      <c r="H38" s="190">
        <f t="shared" si="3"/>
        <v>-0.70385065152021387</v>
      </c>
      <c r="I38" s="189">
        <v>2.2466926070038911</v>
      </c>
      <c r="J38" s="190">
        <f t="shared" si="3"/>
        <v>-0.4793347902563827</v>
      </c>
      <c r="K38" s="189">
        <v>3.2354740061162079</v>
      </c>
      <c r="L38" s="190">
        <f t="shared" si="4"/>
        <v>0.98878139911231688</v>
      </c>
      <c r="M38" s="189"/>
      <c r="N38" s="190"/>
    </row>
    <row r="39" spans="2:15" x14ac:dyDescent="0.25">
      <c r="B39" s="119" t="s">
        <v>89</v>
      </c>
      <c r="C39" s="189">
        <v>4.181034482758621</v>
      </c>
      <c r="D39" s="190">
        <v>0.25472851260936746</v>
      </c>
      <c r="E39" s="189">
        <v>3.304075235109718</v>
      </c>
      <c r="F39" s="190">
        <f t="shared" si="3"/>
        <v>-0.87695924764890298</v>
      </c>
      <c r="G39" s="189">
        <v>3.5299806576402322</v>
      </c>
      <c r="H39" s="190">
        <f t="shared" si="3"/>
        <v>0.22590542253051415</v>
      </c>
      <c r="I39" s="189">
        <v>1.8514219384793964</v>
      </c>
      <c r="J39" s="190">
        <f t="shared" si="3"/>
        <v>-1.6785587191608358</v>
      </c>
      <c r="K39" s="189">
        <v>3.154897494305239</v>
      </c>
      <c r="L39" s="190">
        <f t="shared" si="4"/>
        <v>1.3034755558258426</v>
      </c>
      <c r="M39" s="189"/>
      <c r="N39" s="190"/>
    </row>
    <row r="40" spans="2:15" x14ac:dyDescent="0.25">
      <c r="B40" s="119" t="s">
        <v>91</v>
      </c>
      <c r="C40" s="189">
        <v>4.5913043478260871</v>
      </c>
      <c r="D40" s="190">
        <v>0.10485114585564403</v>
      </c>
      <c r="E40" s="189">
        <v>3.297427652733119</v>
      </c>
      <c r="F40" s="190">
        <f t="shared" si="3"/>
        <v>-1.2938766950929681</v>
      </c>
      <c r="G40" s="189">
        <v>3.3678343949044587</v>
      </c>
      <c r="H40" s="190">
        <f t="shared" si="3"/>
        <v>7.0406742171339687E-2</v>
      </c>
      <c r="I40" s="189">
        <v>2.3424657534246576</v>
      </c>
      <c r="J40" s="190">
        <f t="shared" si="3"/>
        <v>-1.0253686414798011</v>
      </c>
      <c r="K40" s="189">
        <v>2.0477081384471467</v>
      </c>
      <c r="L40" s="190">
        <f t="shared" si="4"/>
        <v>-0.29475761497751085</v>
      </c>
      <c r="M40" s="189"/>
      <c r="N40" s="190"/>
    </row>
    <row r="41" spans="2:15" x14ac:dyDescent="0.25">
      <c r="B41" s="119" t="s">
        <v>93</v>
      </c>
      <c r="C41" s="189">
        <v>5.7840909090909092</v>
      </c>
      <c r="D41" s="190">
        <v>3.3066897791474061</v>
      </c>
      <c r="E41" s="189">
        <v>4.5852272727272725</v>
      </c>
      <c r="F41" s="190">
        <f t="shared" si="3"/>
        <v>-1.1988636363636367</v>
      </c>
      <c r="G41" s="189">
        <v>4.3421439060205582</v>
      </c>
      <c r="H41" s="190">
        <f t="shared" si="3"/>
        <v>-0.24308336670671427</v>
      </c>
      <c r="I41" s="189">
        <v>2.8416230366492146</v>
      </c>
      <c r="J41" s="190">
        <f t="shared" si="3"/>
        <v>-1.5005208693713437</v>
      </c>
      <c r="K41" s="189">
        <v>2.6332046332046333</v>
      </c>
      <c r="L41" s="190">
        <f t="shared" si="4"/>
        <v>-0.20841840344458129</v>
      </c>
      <c r="M41" s="189"/>
      <c r="N41" s="190"/>
    </row>
    <row r="42" spans="2:15" x14ac:dyDescent="0.25">
      <c r="B42" s="119" t="s">
        <v>95</v>
      </c>
      <c r="C42" s="189">
        <v>3</v>
      </c>
      <c r="D42" s="190">
        <v>0.64128256513026072</v>
      </c>
      <c r="E42" s="189">
        <v>5.0717703349282299</v>
      </c>
      <c r="F42" s="190">
        <f t="shared" si="3"/>
        <v>2.0717703349282299</v>
      </c>
      <c r="G42" s="189">
        <v>2.382857142857143</v>
      </c>
      <c r="H42" s="190">
        <f t="shared" si="3"/>
        <v>-2.6889131920710869</v>
      </c>
      <c r="I42" s="189">
        <v>2.0287009063444108</v>
      </c>
      <c r="J42" s="190">
        <f t="shared" si="3"/>
        <v>-0.3541562365127322</v>
      </c>
      <c r="K42" s="189">
        <v>2.0945121951219514</v>
      </c>
      <c r="L42" s="190">
        <f t="shared" si="4"/>
        <v>6.5811288777540611E-2</v>
      </c>
      <c r="M42" s="189"/>
      <c r="N42" s="190"/>
    </row>
    <row r="43" spans="2:15" ht="15.75" x14ac:dyDescent="0.25">
      <c r="B43" s="122" t="s">
        <v>32</v>
      </c>
      <c r="C43" s="191">
        <v>2.9713552800342025</v>
      </c>
      <c r="D43" s="192">
        <v>2.4452625166945907E-2</v>
      </c>
      <c r="E43" s="191">
        <v>3.4921212121212122</v>
      </c>
      <c r="F43" s="192">
        <f t="shared" si="3"/>
        <v>0.52076593208700972</v>
      </c>
      <c r="G43" s="191">
        <v>3.1378290446613426</v>
      </c>
      <c r="H43" s="192">
        <f t="shared" si="3"/>
        <v>-0.35429216745986958</v>
      </c>
      <c r="I43" s="191">
        <v>1.9869135802469136</v>
      </c>
      <c r="J43" s="192">
        <f t="shared" si="3"/>
        <v>-1.150915464414429</v>
      </c>
      <c r="K43" s="191">
        <v>2.3357155780712864</v>
      </c>
      <c r="L43" s="192">
        <f t="shared" si="4"/>
        <v>0.34880199782437282</v>
      </c>
      <c r="M43" s="191">
        <v>3.1487810435178858</v>
      </c>
      <c r="N43" s="192">
        <v>0.95049017470953023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6" t="s">
        <v>279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v>2020</v>
      </c>
      <c r="D51" s="304"/>
      <c r="E51" s="305">
        <v>2021</v>
      </c>
      <c r="F51" s="304"/>
      <c r="G51" s="305">
        <v>2022</v>
      </c>
      <c r="H51" s="304"/>
      <c r="I51" s="305">
        <v>2023</v>
      </c>
      <c r="J51" s="304"/>
      <c r="K51" s="305">
        <v>2024</v>
      </c>
      <c r="L51" s="304"/>
      <c r="M51" s="305">
        <v>2025</v>
      </c>
      <c r="N51" s="306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2.5944700460829493</v>
      </c>
      <c r="D53" s="190">
        <v>-0.10593481221664591</v>
      </c>
      <c r="E53" s="189">
        <v>4.161290322580645</v>
      </c>
      <c r="F53" s="190">
        <f t="shared" ref="F53:J65" si="5">IFERROR(E53-C53,"-")</f>
        <v>1.5668202764976957</v>
      </c>
      <c r="G53" s="189">
        <v>6.7439999999999998</v>
      </c>
      <c r="H53" s="190">
        <f t="shared" si="5"/>
        <v>2.5827096774193548</v>
      </c>
      <c r="I53" s="189">
        <v>2.3481781376518218</v>
      </c>
      <c r="J53" s="190">
        <f t="shared" si="5"/>
        <v>-4.3958218623481784</v>
      </c>
      <c r="K53" s="189">
        <v>2.965299684542587</v>
      </c>
      <c r="L53" s="190">
        <f t="shared" ref="L53:N65" si="6">IFERROR(K53-I53,"-")</f>
        <v>0.61712154689076515</v>
      </c>
      <c r="M53" s="189">
        <v>2.9524752475247524</v>
      </c>
      <c r="N53" s="190">
        <f t="shared" si="6"/>
        <v>-1.2824437017834533E-2</v>
      </c>
    </row>
    <row r="54" spans="1:15" x14ac:dyDescent="0.25">
      <c r="A54" s="1">
        <v>2</v>
      </c>
      <c r="B54" s="119" t="s">
        <v>75</v>
      </c>
      <c r="C54" s="189">
        <v>1.9236641221374047</v>
      </c>
      <c r="D54" s="190">
        <v>-1.5534600608691314</v>
      </c>
      <c r="E54" s="189">
        <v>1.3333333333333333</v>
      </c>
      <c r="F54" s="190">
        <f t="shared" si="5"/>
        <v>-0.59033078880407142</v>
      </c>
      <c r="G54" s="189">
        <v>6.0659340659340657</v>
      </c>
      <c r="H54" s="190">
        <f t="shared" si="5"/>
        <v>4.7326007326007327</v>
      </c>
      <c r="I54" s="189">
        <v>2.523076923076923</v>
      </c>
      <c r="J54" s="190">
        <f t="shared" si="5"/>
        <v>-3.5428571428571427</v>
      </c>
      <c r="K54" s="189">
        <v>2.5487364620938626</v>
      </c>
      <c r="L54" s="190">
        <f t="shared" si="6"/>
        <v>2.5659539016939625E-2</v>
      </c>
      <c r="M54" s="189">
        <v>3.7666666666666666</v>
      </c>
      <c r="N54" s="190">
        <f t="shared" si="6"/>
        <v>1.217930204572804</v>
      </c>
    </row>
    <row r="55" spans="1:15" x14ac:dyDescent="0.25">
      <c r="A55" s="1">
        <v>3</v>
      </c>
      <c r="B55" s="119" t="s">
        <v>77</v>
      </c>
      <c r="C55" s="189">
        <v>4.9245283018867925</v>
      </c>
      <c r="D55" s="190">
        <v>0.66068465367832374</v>
      </c>
      <c r="E55" s="189">
        <v>2.942622950819672</v>
      </c>
      <c r="F55" s="190">
        <f t="shared" si="5"/>
        <v>-1.9819053510671205</v>
      </c>
      <c r="G55" s="189">
        <v>4.7283582089552239</v>
      </c>
      <c r="H55" s="190">
        <f t="shared" si="5"/>
        <v>1.7857352581355519</v>
      </c>
      <c r="I55" s="189">
        <v>2.3403908794788273</v>
      </c>
      <c r="J55" s="190">
        <f t="shared" si="5"/>
        <v>-2.3879673294763966</v>
      </c>
      <c r="K55" s="189">
        <v>3.0795847750865053</v>
      </c>
      <c r="L55" s="190">
        <f t="shared" si="6"/>
        <v>0.73919389560767801</v>
      </c>
      <c r="M55" s="189">
        <v>4.1288659793814437</v>
      </c>
      <c r="N55" s="190">
        <f t="shared" si="6"/>
        <v>1.0492812042949384</v>
      </c>
    </row>
    <row r="56" spans="1:15" x14ac:dyDescent="0.25">
      <c r="A56" s="1">
        <v>4</v>
      </c>
      <c r="B56" s="119" t="s">
        <v>79</v>
      </c>
      <c r="C56" s="189" t="s">
        <v>229</v>
      </c>
      <c r="D56" s="190" t="s">
        <v>229</v>
      </c>
      <c r="E56" s="189">
        <v>2.2380952380952381</v>
      </c>
      <c r="F56" s="190" t="str">
        <f>IFERROR(E56-C56,"-")</f>
        <v>-</v>
      </c>
      <c r="G56" s="189">
        <v>4.0331753554502372</v>
      </c>
      <c r="H56" s="190">
        <f>IFERROR(G56-E56,"-")</f>
        <v>1.7950801173549991</v>
      </c>
      <c r="I56" s="189">
        <v>2.1551362683438153</v>
      </c>
      <c r="J56" s="190">
        <f>IFERROR(I56-G56,"-")</f>
        <v>-1.8780390871064219</v>
      </c>
      <c r="K56" s="189">
        <v>2.7394957983193278</v>
      </c>
      <c r="L56" s="190">
        <f>IFERROR(K56-I56,"-")</f>
        <v>0.58435952997551244</v>
      </c>
      <c r="M56" s="189">
        <v>3.0130718954248366</v>
      </c>
      <c r="N56" s="190">
        <f t="shared" si="6"/>
        <v>0.27357609710550879</v>
      </c>
    </row>
    <row r="57" spans="1:15" x14ac:dyDescent="0.25">
      <c r="A57" s="1">
        <v>5</v>
      </c>
      <c r="B57" s="119" t="s">
        <v>81</v>
      </c>
      <c r="C57" s="189" t="s">
        <v>229</v>
      </c>
      <c r="D57" s="190" t="s">
        <v>229</v>
      </c>
      <c r="E57" s="189">
        <v>2.3585858585858586</v>
      </c>
      <c r="F57" s="190" t="str">
        <f t="shared" si="5"/>
        <v>-</v>
      </c>
      <c r="G57" s="189">
        <v>3.9170124481327799</v>
      </c>
      <c r="H57" s="190">
        <f t="shared" si="5"/>
        <v>1.5584265895469214</v>
      </c>
      <c r="I57" s="189">
        <v>1.9244851258581235</v>
      </c>
      <c r="J57" s="190">
        <f t="shared" si="5"/>
        <v>-1.9925273222746565</v>
      </c>
      <c r="K57" s="189">
        <v>3.7476635514018692</v>
      </c>
      <c r="L57" s="190">
        <f t="shared" si="6"/>
        <v>1.8231784255437458</v>
      </c>
      <c r="M57" s="189">
        <v>2.9658119658119659</v>
      </c>
      <c r="N57" s="190">
        <f t="shared" si="6"/>
        <v>-0.78185158558990331</v>
      </c>
    </row>
    <row r="58" spans="1:15" x14ac:dyDescent="0.25">
      <c r="A58" s="1">
        <v>6</v>
      </c>
      <c r="B58" s="119" t="s">
        <v>83</v>
      </c>
      <c r="C58" s="189" t="s">
        <v>229</v>
      </c>
      <c r="D58" s="190" t="s">
        <v>229</v>
      </c>
      <c r="E58" s="189">
        <v>3.528023598820059</v>
      </c>
      <c r="F58" s="190" t="str">
        <f t="shared" si="5"/>
        <v>-</v>
      </c>
      <c r="G58" s="189">
        <v>3.6218487394957983</v>
      </c>
      <c r="H58" s="190">
        <f t="shared" si="5"/>
        <v>9.3825140675739327E-2</v>
      </c>
      <c r="I58" s="189">
        <v>2.751336898395722</v>
      </c>
      <c r="J58" s="190">
        <f t="shared" si="5"/>
        <v>-0.87051184110007629</v>
      </c>
      <c r="K58" s="189">
        <v>4.4098939929328624</v>
      </c>
      <c r="L58" s="190">
        <f t="shared" si="6"/>
        <v>1.6585570945371404</v>
      </c>
      <c r="M58" s="189">
        <v>3.0240963855421685</v>
      </c>
      <c r="N58" s="190">
        <f t="shared" si="6"/>
        <v>-1.3857976073906939</v>
      </c>
    </row>
    <row r="59" spans="1:15" x14ac:dyDescent="0.25">
      <c r="A59" s="1">
        <v>7</v>
      </c>
      <c r="B59" s="119" t="s">
        <v>85</v>
      </c>
      <c r="C59" s="189" t="s">
        <v>229</v>
      </c>
      <c r="D59" s="190" t="s">
        <v>229</v>
      </c>
      <c r="E59" s="189">
        <v>4.4518950437317786</v>
      </c>
      <c r="F59" s="190" t="str">
        <f t="shared" si="5"/>
        <v>-</v>
      </c>
      <c r="G59" s="189">
        <v>2.88671875</v>
      </c>
      <c r="H59" s="190">
        <f t="shared" si="5"/>
        <v>-1.5651762937317786</v>
      </c>
      <c r="I59" s="189">
        <v>2.9450171821305844</v>
      </c>
      <c r="J59" s="190">
        <f t="shared" si="5"/>
        <v>5.8298432130584388E-2</v>
      </c>
      <c r="K59" s="189">
        <v>3.1067193675889326</v>
      </c>
      <c r="L59" s="190">
        <f t="shared" si="6"/>
        <v>0.16170218545834825</v>
      </c>
      <c r="M59" s="189"/>
      <c r="N59" s="190"/>
    </row>
    <row r="60" spans="1:15" x14ac:dyDescent="0.25">
      <c r="A60" s="1">
        <v>8</v>
      </c>
      <c r="B60" s="119" t="s">
        <v>87</v>
      </c>
      <c r="C60" s="189" t="s">
        <v>229</v>
      </c>
      <c r="D60" s="190" t="s">
        <v>229</v>
      </c>
      <c r="E60" s="189">
        <v>4.6054852320675108</v>
      </c>
      <c r="F60" s="190" t="str">
        <f t="shared" si="5"/>
        <v>-</v>
      </c>
      <c r="G60" s="189">
        <v>4.543408360128617</v>
      </c>
      <c r="H60" s="190">
        <f t="shared" si="5"/>
        <v>-6.2076871938893774E-2</v>
      </c>
      <c r="I60" s="189">
        <v>3.6196473551637278</v>
      </c>
      <c r="J60" s="190">
        <f t="shared" si="5"/>
        <v>-0.92376100496488922</v>
      </c>
      <c r="K60" s="189">
        <v>3.9816176470588234</v>
      </c>
      <c r="L60" s="190">
        <f t="shared" si="6"/>
        <v>0.36197029189509555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3.5121951219512195</v>
      </c>
      <c r="D61" s="190">
        <v>-3.1905756589052037</v>
      </c>
      <c r="E61" s="189">
        <v>3.9714285714285715</v>
      </c>
      <c r="F61" s="190">
        <f t="shared" si="5"/>
        <v>0.45923344947735201</v>
      </c>
      <c r="G61" s="189">
        <v>6.0128755364806867</v>
      </c>
      <c r="H61" s="190">
        <f t="shared" si="5"/>
        <v>2.0414469650521152</v>
      </c>
      <c r="I61" s="189">
        <v>2.7448071216617209</v>
      </c>
      <c r="J61" s="190">
        <f t="shared" si="5"/>
        <v>-3.2680684148189658</v>
      </c>
      <c r="K61" s="189">
        <v>3.7272727272727271</v>
      </c>
      <c r="L61" s="190">
        <f t="shared" si="6"/>
        <v>0.98246560561100615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4.0769230769230766</v>
      </c>
      <c r="D62" s="190">
        <v>-1.6522838863264395</v>
      </c>
      <c r="E62" s="189">
        <v>4.4697508896797151</v>
      </c>
      <c r="F62" s="190">
        <f t="shared" si="5"/>
        <v>0.39282781275663847</v>
      </c>
      <c r="G62" s="189">
        <v>6.8482142857142856</v>
      </c>
      <c r="H62" s="190">
        <f t="shared" si="5"/>
        <v>2.3784633960345705</v>
      </c>
      <c r="I62" s="189">
        <v>3.0921052631578947</v>
      </c>
      <c r="J62" s="190">
        <f t="shared" si="5"/>
        <v>-3.7561090225563909</v>
      </c>
      <c r="K62" s="189">
        <v>2.6271186440677967</v>
      </c>
      <c r="L62" s="190">
        <f t="shared" si="6"/>
        <v>-0.46498661909009797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3.8076923076923075</v>
      </c>
      <c r="D63" s="190">
        <v>0.8363547280744732</v>
      </c>
      <c r="E63" s="189">
        <v>4.7018633540372674</v>
      </c>
      <c r="F63" s="190">
        <f t="shared" si="5"/>
        <v>0.89417104634495992</v>
      </c>
      <c r="G63" s="189">
        <v>3.5920303605313091</v>
      </c>
      <c r="H63" s="190">
        <f t="shared" si="5"/>
        <v>-1.1098329935059583</v>
      </c>
      <c r="I63" s="189">
        <v>4.0610079575596814</v>
      </c>
      <c r="J63" s="190">
        <f t="shared" si="5"/>
        <v>0.46897759702837227</v>
      </c>
      <c r="K63" s="189">
        <v>2.1853281853281854</v>
      </c>
      <c r="L63" s="190">
        <f t="shared" si="6"/>
        <v>-1.875679772231496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3</v>
      </c>
      <c r="D64" s="190">
        <v>0.72394846532777546</v>
      </c>
      <c r="E64" s="189">
        <v>5.8194444444444446</v>
      </c>
      <c r="F64" s="190">
        <f t="shared" si="5"/>
        <v>2.8194444444444446</v>
      </c>
      <c r="G64" s="189">
        <v>3.5428571428571427</v>
      </c>
      <c r="H64" s="190">
        <f t="shared" si="5"/>
        <v>-2.2765873015873019</v>
      </c>
      <c r="I64" s="189">
        <v>3.4948240165631468</v>
      </c>
      <c r="J64" s="190">
        <f t="shared" si="5"/>
        <v>-4.803312629399592E-2</v>
      </c>
      <c r="K64" s="189">
        <v>2.4497716894977168</v>
      </c>
      <c r="L64" s="190">
        <f t="shared" si="6"/>
        <v>-1.0450523270654299</v>
      </c>
      <c r="M64" s="189"/>
      <c r="N64" s="190"/>
    </row>
    <row r="65" spans="1:15" ht="15.75" x14ac:dyDescent="0.25">
      <c r="B65" s="122" t="s">
        <v>32</v>
      </c>
      <c r="C65" s="191">
        <v>2.8590308370044051</v>
      </c>
      <c r="D65" s="192">
        <v>-1.0857665342989904</v>
      </c>
      <c r="E65" s="191">
        <v>4.0615384615384613</v>
      </c>
      <c r="F65" s="192">
        <f t="shared" si="5"/>
        <v>1.2025076245340562</v>
      </c>
      <c r="G65" s="191">
        <v>4.3818909762858027</v>
      </c>
      <c r="H65" s="192">
        <f t="shared" si="5"/>
        <v>0.32035251474734139</v>
      </c>
      <c r="I65" s="191">
        <v>2.7709137709137708</v>
      </c>
      <c r="J65" s="192">
        <f t="shared" si="5"/>
        <v>-1.6109772053720319</v>
      </c>
      <c r="K65" s="191">
        <v>3.022613726005785</v>
      </c>
      <c r="L65" s="192">
        <f t="shared" si="6"/>
        <v>0.25169995509201426</v>
      </c>
      <c r="M65" s="191">
        <v>3.23042071197411</v>
      </c>
      <c r="N65" s="192">
        <v>0.13316505477622842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6" t="s">
        <v>280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v>2020</v>
      </c>
      <c r="D73" s="304"/>
      <c r="E73" s="305">
        <v>2021</v>
      </c>
      <c r="F73" s="304"/>
      <c r="G73" s="305">
        <v>2022</v>
      </c>
      <c r="H73" s="304"/>
      <c r="I73" s="305">
        <v>2023</v>
      </c>
      <c r="J73" s="304"/>
      <c r="K73" s="305">
        <v>2024</v>
      </c>
      <c r="L73" s="304"/>
      <c r="M73" s="305">
        <v>2025</v>
      </c>
      <c r="N73" s="306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3.1298076923076925</v>
      </c>
      <c r="D75" s="190">
        <v>1.4188701923076925</v>
      </c>
      <c r="E75" s="189">
        <v>5.822222222222222</v>
      </c>
      <c r="F75" s="190">
        <f t="shared" ref="F75:J77" si="7">IFERROR(E75-C75,"-")</f>
        <v>2.6924145299145295</v>
      </c>
      <c r="G75" s="189">
        <v>2.75</v>
      </c>
      <c r="H75" s="190">
        <f t="shared" si="7"/>
        <v>-3.072222222222222</v>
      </c>
      <c r="I75" s="189">
        <v>1.8202411399342346</v>
      </c>
      <c r="J75" s="190">
        <f t="shared" si="7"/>
        <v>-0.92975886006576536</v>
      </c>
      <c r="K75" s="189">
        <v>1.7921146953405018</v>
      </c>
      <c r="L75" s="190">
        <f t="shared" ref="L75:L77" si="8">IFERROR(K75-I75,"-")</f>
        <v>-2.8126444593732813E-2</v>
      </c>
      <c r="M75" s="189">
        <v>3.2947103274559195</v>
      </c>
      <c r="N75" s="190">
        <f t="shared" ref="N75:N80" si="9">IFERROR(M75-K75,"-")</f>
        <v>1.5025956321154177</v>
      </c>
    </row>
    <row r="76" spans="1:15" x14ac:dyDescent="0.25">
      <c r="A76" s="1">
        <v>2</v>
      </c>
      <c r="B76" s="119" t="s">
        <v>75</v>
      </c>
      <c r="C76" s="189">
        <v>2.0408163265306123</v>
      </c>
      <c r="D76" s="190">
        <v>-0.3906122448979592</v>
      </c>
      <c r="E76" s="189">
        <v>21.521739130434781</v>
      </c>
      <c r="F76" s="190">
        <f t="shared" si="7"/>
        <v>19.480922803904168</v>
      </c>
      <c r="G76" s="189">
        <v>2.0714285714285716</v>
      </c>
      <c r="H76" s="190">
        <f t="shared" si="7"/>
        <v>-19.450310559006208</v>
      </c>
      <c r="I76" s="189">
        <v>1.8748913987836664</v>
      </c>
      <c r="J76" s="190">
        <f t="shared" si="7"/>
        <v>-0.19653717264490522</v>
      </c>
      <c r="K76" s="189">
        <v>1.8297297297297297</v>
      </c>
      <c r="L76" s="190">
        <f t="shared" si="8"/>
        <v>-4.5161669053936704E-2</v>
      </c>
      <c r="M76" s="189">
        <v>2.1329639889196677</v>
      </c>
      <c r="N76" s="190">
        <f t="shared" si="9"/>
        <v>0.30323425918993796</v>
      </c>
    </row>
    <row r="77" spans="1:15" x14ac:dyDescent="0.25">
      <c r="A77" s="1">
        <v>3</v>
      </c>
      <c r="B77" s="119" t="s">
        <v>77</v>
      </c>
      <c r="C77" s="189">
        <v>1.9776119402985075</v>
      </c>
      <c r="D77" s="190">
        <v>0.15883464772208833</v>
      </c>
      <c r="E77" s="189">
        <v>7.75</v>
      </c>
      <c r="F77" s="190">
        <f t="shared" si="7"/>
        <v>5.7723880597014929</v>
      </c>
      <c r="G77" s="189">
        <v>1.4814814814814814</v>
      </c>
      <c r="H77" s="190">
        <f t="shared" si="7"/>
        <v>-6.268518518518519</v>
      </c>
      <c r="I77" s="189">
        <v>1.7829880043620501</v>
      </c>
      <c r="J77" s="190">
        <f t="shared" si="7"/>
        <v>0.30150652288056867</v>
      </c>
      <c r="K77" s="189">
        <v>1.7684271619268717</v>
      </c>
      <c r="L77" s="190">
        <f t="shared" si="8"/>
        <v>-1.4560842435178412E-2</v>
      </c>
      <c r="M77" s="189">
        <v>1.4175824175824177</v>
      </c>
      <c r="N77" s="190">
        <f t="shared" si="9"/>
        <v>-0.35084474434445401</v>
      </c>
    </row>
    <row r="78" spans="1:15" x14ac:dyDescent="0.25">
      <c r="A78" s="1">
        <v>4</v>
      </c>
      <c r="B78" s="119" t="s">
        <v>79</v>
      </c>
      <c r="C78" s="189" t="s">
        <v>229</v>
      </c>
      <c r="D78" s="190" t="s">
        <v>229</v>
      </c>
      <c r="E78" s="189">
        <v>8.0615384615384613</v>
      </c>
      <c r="F78" s="190" t="str">
        <f>IFERROR(E78-C78,"-")</f>
        <v>-</v>
      </c>
      <c r="G78" s="189">
        <v>1.7333333333333334</v>
      </c>
      <c r="H78" s="190">
        <f>IFERROR(G78-E78,"-")</f>
        <v>-6.3282051282051279</v>
      </c>
      <c r="I78" s="189">
        <v>1.6107336956521738</v>
      </c>
      <c r="J78" s="190">
        <f>IFERROR(I78-G78,"-")</f>
        <v>-0.12259963768115956</v>
      </c>
      <c r="K78" s="189">
        <v>1.5257731958762886</v>
      </c>
      <c r="L78" s="190">
        <f>IFERROR(K78-I78,"-")</f>
        <v>-8.4960499775885268E-2</v>
      </c>
      <c r="M78" s="189">
        <v>1.5174311926605504</v>
      </c>
      <c r="N78" s="190">
        <f t="shared" si="9"/>
        <v>-8.3420032157381918E-3</v>
      </c>
    </row>
    <row r="79" spans="1:15" x14ac:dyDescent="0.25">
      <c r="A79" s="1">
        <v>5</v>
      </c>
      <c r="B79" s="119" t="s">
        <v>81</v>
      </c>
      <c r="C79" s="189" t="s">
        <v>229</v>
      </c>
      <c r="D79" s="190" t="s">
        <v>229</v>
      </c>
      <c r="E79" s="189">
        <v>2.546875</v>
      </c>
      <c r="F79" s="190" t="str">
        <f t="shared" ref="F79:J87" si="10">IFERROR(E79-C79,"-")</f>
        <v>-</v>
      </c>
      <c r="G79" s="189">
        <v>1.8520000000000001</v>
      </c>
      <c r="H79" s="190">
        <f t="shared" si="10"/>
        <v>-0.69487499999999991</v>
      </c>
      <c r="I79" s="189">
        <v>1.7168525402726147</v>
      </c>
      <c r="J79" s="190">
        <f t="shared" si="10"/>
        <v>-0.1351474597273854</v>
      </c>
      <c r="K79" s="189">
        <v>2.0689013035381749</v>
      </c>
      <c r="L79" s="190">
        <f t="shared" ref="L79:L87" si="11">IFERROR(K79-I79,"-")</f>
        <v>0.35204876326556023</v>
      </c>
      <c r="M79" s="189">
        <v>1.7440476190476191</v>
      </c>
      <c r="N79" s="190">
        <f t="shared" si="9"/>
        <v>-0.32485368449055585</v>
      </c>
    </row>
    <row r="80" spans="1:15" x14ac:dyDescent="0.25">
      <c r="A80" s="1">
        <v>6</v>
      </c>
      <c r="B80" s="119" t="s">
        <v>83</v>
      </c>
      <c r="C80" s="189" t="s">
        <v>229</v>
      </c>
      <c r="D80" s="190" t="s">
        <v>229</v>
      </c>
      <c r="E80" s="189">
        <v>2.146276595744681</v>
      </c>
      <c r="F80" s="190" t="str">
        <f t="shared" si="10"/>
        <v>-</v>
      </c>
      <c r="G80" s="189">
        <v>1.7186440677966102</v>
      </c>
      <c r="H80" s="190">
        <f t="shared" si="10"/>
        <v>-0.42763252794807083</v>
      </c>
      <c r="I80" s="189">
        <v>1.495353159851301</v>
      </c>
      <c r="J80" s="190">
        <f t="shared" si="10"/>
        <v>-0.22329090794530915</v>
      </c>
      <c r="K80" s="189">
        <v>1.7713498622589532</v>
      </c>
      <c r="L80" s="190">
        <f t="shared" si="11"/>
        <v>0.27599670240765217</v>
      </c>
      <c r="M80" s="189">
        <v>6.9256449165402127</v>
      </c>
      <c r="N80" s="190">
        <f t="shared" si="9"/>
        <v>5.1542950542812598</v>
      </c>
    </row>
    <row r="81" spans="1:15" x14ac:dyDescent="0.25">
      <c r="A81" s="1">
        <v>7</v>
      </c>
      <c r="B81" s="119" t="s">
        <v>85</v>
      </c>
      <c r="C81" s="189" t="s">
        <v>229</v>
      </c>
      <c r="D81" s="190" t="s">
        <v>229</v>
      </c>
      <c r="E81" s="189">
        <v>2.2857142857142856</v>
      </c>
      <c r="F81" s="190" t="str">
        <f t="shared" si="10"/>
        <v>-</v>
      </c>
      <c r="G81" s="189">
        <v>1.7058823529411764</v>
      </c>
      <c r="H81" s="190">
        <f t="shared" si="10"/>
        <v>-0.57983193277310918</v>
      </c>
      <c r="I81" s="189">
        <v>1.7166186359269933</v>
      </c>
      <c r="J81" s="190">
        <f t="shared" si="10"/>
        <v>1.0736282985816858E-2</v>
      </c>
      <c r="K81" s="189">
        <v>2.0752351097178683</v>
      </c>
      <c r="L81" s="190">
        <f t="shared" si="11"/>
        <v>0.35861647379087502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2.8</v>
      </c>
      <c r="D82" s="190">
        <v>0.76820512820512787</v>
      </c>
      <c r="E82" s="189">
        <v>2.3372549019607844</v>
      </c>
      <c r="F82" s="190">
        <f t="shared" si="10"/>
        <v>-0.46274509803921537</v>
      </c>
      <c r="G82" s="189">
        <v>2.0665110851808635</v>
      </c>
      <c r="H82" s="190">
        <f t="shared" si="10"/>
        <v>-0.27074381677992099</v>
      </c>
      <c r="I82" s="189">
        <v>1.632882882882883</v>
      </c>
      <c r="J82" s="190">
        <f t="shared" si="10"/>
        <v>-0.43362820229798049</v>
      </c>
      <c r="K82" s="189">
        <v>2.7041884816753927</v>
      </c>
      <c r="L82" s="190">
        <f t="shared" si="11"/>
        <v>1.0713055987925098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4.5466666666666669</v>
      </c>
      <c r="D83" s="190">
        <v>2.2533333333333334</v>
      </c>
      <c r="E83" s="189">
        <v>2.653250773993808</v>
      </c>
      <c r="F83" s="190">
        <f t="shared" si="10"/>
        <v>-1.8934158926728588</v>
      </c>
      <c r="G83" s="189">
        <v>1.4929577464788732</v>
      </c>
      <c r="H83" s="190">
        <f t="shared" si="10"/>
        <v>-1.1602930275149348</v>
      </c>
      <c r="I83" s="189">
        <v>1.6341991341991342</v>
      </c>
      <c r="J83" s="190">
        <f t="shared" si="10"/>
        <v>0.14124138772026096</v>
      </c>
      <c r="K83" s="189">
        <v>2.9760837070254111</v>
      </c>
      <c r="L83" s="190">
        <f t="shared" si="11"/>
        <v>1.3418845728262769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4.7415730337078648</v>
      </c>
      <c r="D84" s="190">
        <v>2.4330984574366785</v>
      </c>
      <c r="E84" s="189">
        <v>2.3313782991202348</v>
      </c>
      <c r="F84" s="190">
        <f t="shared" si="10"/>
        <v>-2.41019473458763</v>
      </c>
      <c r="G84" s="189">
        <v>1.4381188118811881</v>
      </c>
      <c r="H84" s="190">
        <f t="shared" si="10"/>
        <v>-0.89325948723904669</v>
      </c>
      <c r="I84" s="189">
        <v>1.807511737089202</v>
      </c>
      <c r="J84" s="190">
        <f t="shared" si="10"/>
        <v>0.36939292520801392</v>
      </c>
      <c r="K84" s="189">
        <v>1.82687338501292</v>
      </c>
      <c r="L84" s="190">
        <f t="shared" si="11"/>
        <v>1.9361647923717973E-2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6.612903225806452</v>
      </c>
      <c r="D85" s="190">
        <v>4.5291468806287867</v>
      </c>
      <c r="E85" s="189">
        <v>3.3333333333333335</v>
      </c>
      <c r="F85" s="190">
        <f t="shared" si="10"/>
        <v>-3.2795698924731185</v>
      </c>
      <c r="G85" s="189">
        <v>6.9090909090909092</v>
      </c>
      <c r="H85" s="190">
        <f t="shared" si="10"/>
        <v>3.5757575757575757</v>
      </c>
      <c r="I85" s="189">
        <v>1.6537467700258397</v>
      </c>
      <c r="J85" s="190">
        <f t="shared" si="10"/>
        <v>-5.2553441390650697</v>
      </c>
      <c r="K85" s="189" t="s">
        <v>229</v>
      </c>
      <c r="L85" s="190" t="str">
        <f t="shared" si="11"/>
        <v>-</v>
      </c>
      <c r="M85" s="189"/>
      <c r="N85" s="190"/>
    </row>
    <row r="86" spans="1:15" x14ac:dyDescent="0.25">
      <c r="A86" s="1">
        <v>12</v>
      </c>
      <c r="B86" s="119" t="s">
        <v>95</v>
      </c>
      <c r="C86" s="189" t="s">
        <v>229</v>
      </c>
      <c r="D86" s="190">
        <v>4.751416739319966</v>
      </c>
      <c r="E86" s="189">
        <v>3.4153846153846152</v>
      </c>
      <c r="F86" s="190" t="str">
        <f t="shared" si="10"/>
        <v>-</v>
      </c>
      <c r="G86" s="189">
        <v>1.6974025974025975</v>
      </c>
      <c r="H86" s="190">
        <f t="shared" si="10"/>
        <v>-1.7179820179820178</v>
      </c>
      <c r="I86" s="189">
        <v>1.5575515635395876</v>
      </c>
      <c r="J86" s="190">
        <f t="shared" si="10"/>
        <v>-0.1398510338630099</v>
      </c>
      <c r="K86" s="189">
        <v>1.8095238095238095</v>
      </c>
      <c r="L86" s="190">
        <f t="shared" si="11"/>
        <v>0.25197224598422197</v>
      </c>
      <c r="M86" s="189"/>
      <c r="N86" s="190"/>
    </row>
    <row r="87" spans="1:15" ht="15.75" x14ac:dyDescent="0.25">
      <c r="B87" s="122" t="s">
        <v>32</v>
      </c>
      <c r="C87" s="191">
        <v>3.017490952955368</v>
      </c>
      <c r="D87" s="192">
        <v>0.83697278337259551</v>
      </c>
      <c r="E87" s="191">
        <v>2.8944099378881987</v>
      </c>
      <c r="F87" s="192">
        <f t="shared" si="10"/>
        <v>-0.12308101506716929</v>
      </c>
      <c r="G87" s="191">
        <v>1.9886201991465149</v>
      </c>
      <c r="H87" s="192">
        <f t="shared" si="10"/>
        <v>-0.90578973874168378</v>
      </c>
      <c r="I87" s="191">
        <v>1.6990074944298157</v>
      </c>
      <c r="J87" s="192">
        <f t="shared" si="10"/>
        <v>-0.2896127047166992</v>
      </c>
      <c r="K87" s="191">
        <v>1.9754516618397462</v>
      </c>
      <c r="L87" s="192">
        <f t="shared" si="11"/>
        <v>0.2764441674099305</v>
      </c>
      <c r="M87" s="191">
        <v>3.1044303797468356</v>
      </c>
      <c r="N87" s="192">
        <v>1.3462974235940774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6" t="s">
        <v>281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v>2020</v>
      </c>
      <c r="D95" s="304"/>
      <c r="E95" s="305">
        <v>2021</v>
      </c>
      <c r="F95" s="304"/>
      <c r="G95" s="305">
        <v>2022</v>
      </c>
      <c r="H95" s="304"/>
      <c r="I95" s="305">
        <v>2023</v>
      </c>
      <c r="J95" s="304"/>
      <c r="K95" s="305">
        <v>2024</v>
      </c>
      <c r="L95" s="304"/>
      <c r="M95" s="305">
        <v>2025</v>
      </c>
      <c r="N95" s="306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5.9151985667363389</v>
      </c>
      <c r="D97" s="190">
        <v>0.34195491950166002</v>
      </c>
      <c r="E97" s="189">
        <v>4.9897750511247443</v>
      </c>
      <c r="F97" s="190">
        <f t="shared" ref="F97:J99" si="12">IFERROR(E97-C97,"-")</f>
        <v>-0.92542351561159464</v>
      </c>
      <c r="G97" s="189">
        <v>5.4038301415487098</v>
      </c>
      <c r="H97" s="190">
        <f t="shared" si="12"/>
        <v>0.41405509042396549</v>
      </c>
      <c r="I97" s="189">
        <v>3.2751599767306572</v>
      </c>
      <c r="J97" s="190">
        <f t="shared" si="12"/>
        <v>-2.1286701648180526</v>
      </c>
      <c r="K97" s="189">
        <v>5.1177835051546392</v>
      </c>
      <c r="L97" s="190">
        <f t="shared" ref="L97:L99" si="13">IFERROR(K97-I97,"-")</f>
        <v>1.842623528423982</v>
      </c>
      <c r="M97" s="189">
        <v>4.9152953871054761</v>
      </c>
      <c r="N97" s="190">
        <f t="shared" ref="N97:N102" si="14">IFERROR(M97-K97,"-")</f>
        <v>-0.20248811804916311</v>
      </c>
    </row>
    <row r="98" spans="2:14" x14ac:dyDescent="0.25">
      <c r="B98" s="119" t="s">
        <v>75</v>
      </c>
      <c r="C98" s="189">
        <v>4.6653090560613322</v>
      </c>
      <c r="D98" s="190">
        <v>-1.0847709439386675</v>
      </c>
      <c r="E98" s="189">
        <v>4.9833333333333334</v>
      </c>
      <c r="F98" s="190">
        <f t="shared" si="12"/>
        <v>0.31802427727200122</v>
      </c>
      <c r="G98" s="189">
        <v>4.7217228464419474</v>
      </c>
      <c r="H98" s="190">
        <f t="shared" si="12"/>
        <v>-0.261610486891386</v>
      </c>
      <c r="I98" s="189">
        <v>4.4274415405777168</v>
      </c>
      <c r="J98" s="190">
        <f t="shared" si="12"/>
        <v>-0.29428130586423062</v>
      </c>
      <c r="K98" s="189">
        <v>4.3072524044710168</v>
      </c>
      <c r="L98" s="190">
        <f t="shared" si="13"/>
        <v>-0.12018913610670001</v>
      </c>
      <c r="M98" s="189">
        <v>4.8093282487533004</v>
      </c>
      <c r="N98" s="190">
        <f t="shared" si="14"/>
        <v>0.50207584428228369</v>
      </c>
    </row>
    <row r="99" spans="2:14" x14ac:dyDescent="0.25">
      <c r="B99" s="119" t="s">
        <v>77</v>
      </c>
      <c r="C99" s="189">
        <v>8.1109550561797761</v>
      </c>
      <c r="D99" s="190">
        <v>2.260888478283638</v>
      </c>
      <c r="E99" s="189">
        <v>4.7155688622754495</v>
      </c>
      <c r="F99" s="190">
        <f t="shared" si="12"/>
        <v>-3.3953861939043266</v>
      </c>
      <c r="G99" s="189">
        <v>4.9037656903765692</v>
      </c>
      <c r="H99" s="190">
        <f t="shared" si="12"/>
        <v>0.18819682810111971</v>
      </c>
      <c r="I99" s="189">
        <v>4.5472770795930577</v>
      </c>
      <c r="J99" s="190">
        <f t="shared" si="12"/>
        <v>-0.35648861078351146</v>
      </c>
      <c r="K99" s="189">
        <v>4.484695310306094</v>
      </c>
      <c r="L99" s="190">
        <f t="shared" si="13"/>
        <v>-6.2581769286963684E-2</v>
      </c>
      <c r="M99" s="189">
        <v>4.9396341463414632</v>
      </c>
      <c r="N99" s="190">
        <f t="shared" si="14"/>
        <v>0.45493883603536922</v>
      </c>
    </row>
    <row r="100" spans="2:14" x14ac:dyDescent="0.25">
      <c r="B100" s="119" t="s">
        <v>79</v>
      </c>
      <c r="C100" s="189" t="s">
        <v>229</v>
      </c>
      <c r="D100" s="190" t="s">
        <v>229</v>
      </c>
      <c r="E100" s="189">
        <v>6.4630872483221475</v>
      </c>
      <c r="F100" s="190" t="str">
        <f>IFERROR(E100-C100,"-")</f>
        <v>-</v>
      </c>
      <c r="G100" s="189">
        <v>4.0942293644996344</v>
      </c>
      <c r="H100" s="190">
        <f>IFERROR(G100-E100,"-")</f>
        <v>-2.3688578838225132</v>
      </c>
      <c r="I100" s="189">
        <v>3.8825409508589694</v>
      </c>
      <c r="J100" s="190">
        <f>IFERROR(I100-G100,"-")</f>
        <v>-0.21168841364066493</v>
      </c>
      <c r="K100" s="189">
        <v>4.6696662917135354</v>
      </c>
      <c r="L100" s="190">
        <f>IFERROR(K100-I100,"-")</f>
        <v>0.78712534085456598</v>
      </c>
      <c r="M100" s="189">
        <v>5.0190854870775352</v>
      </c>
      <c r="N100" s="190">
        <f t="shared" si="14"/>
        <v>0.34941919536399979</v>
      </c>
    </row>
    <row r="101" spans="2:14" x14ac:dyDescent="0.25">
      <c r="B101" s="119" t="s">
        <v>81</v>
      </c>
      <c r="C101" s="189" t="s">
        <v>229</v>
      </c>
      <c r="D101" s="190" t="s">
        <v>229</v>
      </c>
      <c r="E101" s="189">
        <v>3.2746113989637307</v>
      </c>
      <c r="F101" s="190" t="str">
        <f t="shared" ref="F101:J109" si="15">IFERROR(E101-C101,"-")</f>
        <v>-</v>
      </c>
      <c r="G101" s="189">
        <v>5.09784324039979</v>
      </c>
      <c r="H101" s="190">
        <f t="shared" si="15"/>
        <v>1.8232318414360593</v>
      </c>
      <c r="I101" s="189">
        <v>4.569230769230769</v>
      </c>
      <c r="J101" s="190">
        <f t="shared" si="15"/>
        <v>-0.52861247116902099</v>
      </c>
      <c r="K101" s="189">
        <v>5.1427406199021206</v>
      </c>
      <c r="L101" s="190">
        <f t="shared" ref="L101:L109" si="16">IFERROR(K101-I101,"-")</f>
        <v>0.57350985067135163</v>
      </c>
      <c r="M101" s="189">
        <v>4.267153284671533</v>
      </c>
      <c r="N101" s="190">
        <f t="shared" si="14"/>
        <v>-0.87558733523058763</v>
      </c>
    </row>
    <row r="102" spans="2:14" x14ac:dyDescent="0.25">
      <c r="B102" s="119" t="s">
        <v>83</v>
      </c>
      <c r="C102" s="189" t="s">
        <v>229</v>
      </c>
      <c r="D102" s="190" t="s">
        <v>229</v>
      </c>
      <c r="E102" s="189">
        <v>4.2829545454545457</v>
      </c>
      <c r="F102" s="190" t="str">
        <f t="shared" si="15"/>
        <v>-</v>
      </c>
      <c r="G102" s="189">
        <v>5.2487437185929648</v>
      </c>
      <c r="H102" s="190">
        <f t="shared" si="15"/>
        <v>0.96578917313841917</v>
      </c>
      <c r="I102" s="189">
        <v>5.2122699386503069</v>
      </c>
      <c r="J102" s="190">
        <f t="shared" si="15"/>
        <v>-3.6473779942657991E-2</v>
      </c>
      <c r="K102" s="189">
        <v>6.0034662045060658</v>
      </c>
      <c r="L102" s="190">
        <f t="shared" si="16"/>
        <v>0.79119626585575897</v>
      </c>
      <c r="M102" s="189">
        <v>5.0065843621399173</v>
      </c>
      <c r="N102" s="190">
        <f t="shared" si="14"/>
        <v>-0.99688184236614852</v>
      </c>
    </row>
    <row r="103" spans="2:14" x14ac:dyDescent="0.25">
      <c r="B103" s="119" t="s">
        <v>85</v>
      </c>
      <c r="C103" s="189" t="s">
        <v>229</v>
      </c>
      <c r="D103" s="190" t="s">
        <v>229</v>
      </c>
      <c r="E103" s="189">
        <v>5.9607458292443569</v>
      </c>
      <c r="F103" s="190" t="str">
        <f t="shared" si="15"/>
        <v>-</v>
      </c>
      <c r="G103" s="189">
        <v>5.6604189636163174</v>
      </c>
      <c r="H103" s="190">
        <f t="shared" si="15"/>
        <v>-0.30032686562803956</v>
      </c>
      <c r="I103" s="189">
        <v>5.3610354223433241</v>
      </c>
      <c r="J103" s="190">
        <f t="shared" si="15"/>
        <v>-0.29938354127299327</v>
      </c>
      <c r="K103" s="189">
        <v>6.433518862090291</v>
      </c>
      <c r="L103" s="190">
        <f t="shared" si="16"/>
        <v>1.0724834397469669</v>
      </c>
      <c r="M103" s="189"/>
      <c r="N103" s="190"/>
    </row>
    <row r="104" spans="2:14" x14ac:dyDescent="0.25">
      <c r="B104" s="119" t="s">
        <v>87</v>
      </c>
      <c r="C104" s="189">
        <v>6.9090909090909092</v>
      </c>
      <c r="D104" s="190">
        <v>0.9008112402776618</v>
      </c>
      <c r="E104" s="189">
        <v>5.4294294294294296</v>
      </c>
      <c r="F104" s="190">
        <f t="shared" si="15"/>
        <v>-1.4796614796614795</v>
      </c>
      <c r="G104" s="189">
        <v>5.3613793103448275</v>
      </c>
      <c r="H104" s="190">
        <f t="shared" si="15"/>
        <v>-6.8050119084602123E-2</v>
      </c>
      <c r="I104" s="189">
        <v>5.371587743732591</v>
      </c>
      <c r="J104" s="190">
        <f t="shared" si="15"/>
        <v>1.0208433387763449E-2</v>
      </c>
      <c r="K104" s="189">
        <v>5.7985640207419227</v>
      </c>
      <c r="L104" s="190">
        <f t="shared" si="16"/>
        <v>0.42697627700933172</v>
      </c>
      <c r="M104" s="189"/>
      <c r="N104" s="190"/>
    </row>
    <row r="105" spans="2:14" x14ac:dyDescent="0.25">
      <c r="B105" s="119" t="s">
        <v>89</v>
      </c>
      <c r="C105" s="189">
        <v>5.2307692307692308</v>
      </c>
      <c r="D105" s="190">
        <v>-1.4748459632852695</v>
      </c>
      <c r="E105" s="189">
        <v>6.0605693519079349</v>
      </c>
      <c r="F105" s="190">
        <f t="shared" si="15"/>
        <v>0.82980012113870405</v>
      </c>
      <c r="G105" s="189">
        <v>4.4908606245239913</v>
      </c>
      <c r="H105" s="190">
        <f t="shared" si="15"/>
        <v>-1.5697087273839436</v>
      </c>
      <c r="I105" s="189">
        <v>5.2441571357533565</v>
      </c>
      <c r="J105" s="190">
        <f t="shared" si="15"/>
        <v>0.75329651122936525</v>
      </c>
      <c r="K105" s="189">
        <v>6.6114311032343815</v>
      </c>
      <c r="L105" s="190">
        <f t="shared" si="16"/>
        <v>1.367273967481025</v>
      </c>
      <c r="M105" s="189"/>
      <c r="N105" s="190"/>
    </row>
    <row r="106" spans="2:14" x14ac:dyDescent="0.25">
      <c r="B106" s="119" t="s">
        <v>91</v>
      </c>
      <c r="C106" s="189">
        <v>3.4464285714285716</v>
      </c>
      <c r="D106" s="190">
        <v>-2.1411694860985109</v>
      </c>
      <c r="E106" s="189">
        <v>4.8672911787665889</v>
      </c>
      <c r="F106" s="190">
        <f t="shared" si="15"/>
        <v>1.4208626073380173</v>
      </c>
      <c r="G106" s="189">
        <v>4.5062972292191432</v>
      </c>
      <c r="H106" s="190">
        <f t="shared" si="15"/>
        <v>-0.36099394954744568</v>
      </c>
      <c r="I106" s="189">
        <v>4.8353948620361562</v>
      </c>
      <c r="J106" s="190">
        <f t="shared" si="15"/>
        <v>0.32909763281701299</v>
      </c>
      <c r="K106" s="189">
        <v>5.4296091317883084</v>
      </c>
      <c r="L106" s="190">
        <f t="shared" si="16"/>
        <v>0.59421426975215219</v>
      </c>
      <c r="M106" s="189"/>
      <c r="N106" s="190"/>
    </row>
    <row r="107" spans="2:14" x14ac:dyDescent="0.25">
      <c r="B107" s="119" t="s">
        <v>93</v>
      </c>
      <c r="C107" s="189">
        <v>5.1565934065934069</v>
      </c>
      <c r="D107" s="190">
        <v>-0.2713508082826257</v>
      </c>
      <c r="E107" s="189">
        <v>5.5483870967741939</v>
      </c>
      <c r="F107" s="190">
        <f t="shared" si="15"/>
        <v>0.39179369018078702</v>
      </c>
      <c r="G107" s="189">
        <v>4.0623314354210365</v>
      </c>
      <c r="H107" s="190">
        <f t="shared" si="15"/>
        <v>-1.4860556613531575</v>
      </c>
      <c r="I107" s="189">
        <v>4.9761243753470294</v>
      </c>
      <c r="J107" s="190">
        <f t="shared" si="15"/>
        <v>0.91379293992599298</v>
      </c>
      <c r="K107" s="189">
        <v>5.0825840825840825</v>
      </c>
      <c r="L107" s="190">
        <f t="shared" si="16"/>
        <v>0.106459707237053</v>
      </c>
      <c r="M107" s="189"/>
      <c r="N107" s="190"/>
    </row>
    <row r="108" spans="2:14" x14ac:dyDescent="0.25">
      <c r="B108" s="119" t="s">
        <v>95</v>
      </c>
      <c r="C108" s="189">
        <v>6.4270386266094421</v>
      </c>
      <c r="D108" s="190">
        <v>-0.22641405881255317</v>
      </c>
      <c r="E108" s="189">
        <v>6.0665198237885463</v>
      </c>
      <c r="F108" s="190">
        <f t="shared" si="15"/>
        <v>-0.36051880282089588</v>
      </c>
      <c r="G108" s="189">
        <v>4.3915942028985508</v>
      </c>
      <c r="H108" s="190">
        <f t="shared" si="15"/>
        <v>-1.6749256208899954</v>
      </c>
      <c r="I108" s="189">
        <v>4.5345122646891047</v>
      </c>
      <c r="J108" s="190">
        <f t="shared" si="15"/>
        <v>0.14291806179055389</v>
      </c>
      <c r="K108" s="189">
        <v>4.7062356979405031</v>
      </c>
      <c r="L108" s="190">
        <f t="shared" si="16"/>
        <v>0.17172343325139838</v>
      </c>
      <c r="M108" s="189"/>
      <c r="N108" s="190"/>
    </row>
    <row r="109" spans="2:14" ht="15.75" x14ac:dyDescent="0.25">
      <c r="B109" s="122" t="s">
        <v>32</v>
      </c>
      <c r="C109" s="191">
        <v>5.6659218962502429</v>
      </c>
      <c r="D109" s="192">
        <v>-0.23039540059356778</v>
      </c>
      <c r="E109" s="191">
        <v>5.3563868253237787</v>
      </c>
      <c r="F109" s="192">
        <f t="shared" si="15"/>
        <v>-0.30953507092646415</v>
      </c>
      <c r="G109" s="191">
        <v>4.7475233147245799</v>
      </c>
      <c r="H109" s="192">
        <f t="shared" si="15"/>
        <v>-0.60886351059919885</v>
      </c>
      <c r="I109" s="191">
        <v>4.5866218139474704</v>
      </c>
      <c r="J109" s="192">
        <f t="shared" si="15"/>
        <v>-0.16090150077710952</v>
      </c>
      <c r="K109" s="191">
        <v>5.165468286265031</v>
      </c>
      <c r="L109" s="192">
        <f t="shared" si="16"/>
        <v>0.57884647231756059</v>
      </c>
      <c r="M109" s="191">
        <v>4.8503104161876296</v>
      </c>
      <c r="N109" s="192">
        <v>2.8408807862180474E-2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6" t="s">
        <v>282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v>2020</v>
      </c>
      <c r="D117" s="304"/>
      <c r="E117" s="305">
        <v>2021</v>
      </c>
      <c r="F117" s="304"/>
      <c r="G117" s="305">
        <v>2022</v>
      </c>
      <c r="H117" s="304"/>
      <c r="I117" s="305">
        <v>2023</v>
      </c>
      <c r="J117" s="304"/>
      <c r="K117" s="305">
        <v>2024</v>
      </c>
      <c r="L117" s="304"/>
      <c r="M117" s="305">
        <v>2025</v>
      </c>
      <c r="N117" s="306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6.18075117370892</v>
      </c>
      <c r="D119" s="190">
        <v>-0.42936118584164173</v>
      </c>
      <c r="E119" s="189">
        <v>5.6842105263157894</v>
      </c>
      <c r="F119" s="190">
        <f t="shared" ref="F119:J121" si="17">IFERROR(E119-C119,"-")</f>
        <v>-0.49654064739313064</v>
      </c>
      <c r="G119" s="189">
        <v>6.4737654320987659</v>
      </c>
      <c r="H119" s="190">
        <f t="shared" si="17"/>
        <v>0.78955490578297649</v>
      </c>
      <c r="I119" s="189">
        <v>4.9533404029692472</v>
      </c>
      <c r="J119" s="190">
        <f t="shared" si="17"/>
        <v>-1.5204250291295187</v>
      </c>
      <c r="K119" s="189">
        <v>6.1592148309705559</v>
      </c>
      <c r="L119" s="190">
        <f t="shared" ref="L119:L121" si="18">IFERROR(K119-I119,"-")</f>
        <v>1.2058744280013087</v>
      </c>
      <c r="M119" s="189">
        <v>5.4357945425361152</v>
      </c>
      <c r="N119" s="190">
        <f t="shared" ref="N119:N124" si="19">IFERROR(M119-K119,"-")</f>
        <v>-0.72342028843444073</v>
      </c>
    </row>
    <row r="120" spans="1:15" x14ac:dyDescent="0.25">
      <c r="B120" s="119" t="s">
        <v>75</v>
      </c>
      <c r="C120" s="189">
        <v>5.253333333333333</v>
      </c>
      <c r="D120" s="190">
        <v>-0.88576852866009492</v>
      </c>
      <c r="E120" s="189">
        <v>31</v>
      </c>
      <c r="F120" s="190">
        <f t="shared" si="17"/>
        <v>25.746666666666666</v>
      </c>
      <c r="G120" s="189">
        <v>6.0708245243128962</v>
      </c>
      <c r="H120" s="190">
        <f t="shared" si="17"/>
        <v>-24.929175475687103</v>
      </c>
      <c r="I120" s="189">
        <v>6.147023086269745</v>
      </c>
      <c r="J120" s="190">
        <f t="shared" si="17"/>
        <v>7.619856195684882E-2</v>
      </c>
      <c r="K120" s="189">
        <v>5.6794625719769671</v>
      </c>
      <c r="L120" s="190">
        <f t="shared" si="18"/>
        <v>-0.4675605142927779</v>
      </c>
      <c r="M120" s="189">
        <v>5.4436958614051969</v>
      </c>
      <c r="N120" s="190">
        <f t="shared" si="19"/>
        <v>-0.23576671057177023</v>
      </c>
    </row>
    <row r="121" spans="1:15" x14ac:dyDescent="0.25">
      <c r="B121" s="119" t="s">
        <v>77</v>
      </c>
      <c r="C121" s="189">
        <v>8.6840236686390533</v>
      </c>
      <c r="D121" s="190">
        <v>1.9870236686390532</v>
      </c>
      <c r="E121" s="189">
        <v>11</v>
      </c>
      <c r="F121" s="190">
        <f t="shared" si="17"/>
        <v>2.3159763313609467</v>
      </c>
      <c r="G121" s="189">
        <v>6.4224548049476686</v>
      </c>
      <c r="H121" s="190">
        <f t="shared" si="17"/>
        <v>-4.5775451950523314</v>
      </c>
      <c r="I121" s="189">
        <v>5.8707926167209559</v>
      </c>
      <c r="J121" s="190">
        <f t="shared" si="17"/>
        <v>-0.55166218822671276</v>
      </c>
      <c r="K121" s="189">
        <v>5.6588465298142721</v>
      </c>
      <c r="L121" s="190">
        <f t="shared" si="18"/>
        <v>-0.21194608690668382</v>
      </c>
      <c r="M121" s="189">
        <v>5.7968197879858661</v>
      </c>
      <c r="N121" s="190">
        <f t="shared" si="19"/>
        <v>0.137973258171594</v>
      </c>
    </row>
    <row r="122" spans="1:15" x14ac:dyDescent="0.25">
      <c r="B122" s="119" t="s">
        <v>79</v>
      </c>
      <c r="C122" s="189" t="s">
        <v>229</v>
      </c>
      <c r="D122" s="190" t="s">
        <v>229</v>
      </c>
      <c r="E122" s="189">
        <v>33.666666666666664</v>
      </c>
      <c r="F122" s="190" t="str">
        <f>IFERROR(E122-C122,"-")</f>
        <v>-</v>
      </c>
      <c r="G122" s="189">
        <v>6.232613908872902</v>
      </c>
      <c r="H122" s="190">
        <f>IFERROR(G122-E122,"-")</f>
        <v>-27.434052757793761</v>
      </c>
      <c r="I122" s="189">
        <v>4.9603803486529321</v>
      </c>
      <c r="J122" s="190">
        <f>IFERROR(I122-G122,"-")</f>
        <v>-1.2722335602199699</v>
      </c>
      <c r="K122" s="189">
        <v>5.5662337662337666</v>
      </c>
      <c r="L122" s="190">
        <f>IFERROR(K122-I122,"-")</f>
        <v>0.60585341758083455</v>
      </c>
      <c r="M122" s="189">
        <v>5.5828635851183765</v>
      </c>
      <c r="N122" s="190">
        <f t="shared" si="19"/>
        <v>1.6629818884609904E-2</v>
      </c>
    </row>
    <row r="123" spans="1:15" x14ac:dyDescent="0.25">
      <c r="B123" s="119" t="s">
        <v>81</v>
      </c>
      <c r="C123" s="189" t="s">
        <v>229</v>
      </c>
      <c r="D123" s="190" t="s">
        <v>229</v>
      </c>
      <c r="E123" s="189">
        <v>4.6818181818181817</v>
      </c>
      <c r="F123" s="190" t="str">
        <f t="shared" ref="F123:J131" si="20">IFERROR(E123-C123,"-")</f>
        <v>-</v>
      </c>
      <c r="G123" s="189">
        <v>6.6919254658385094</v>
      </c>
      <c r="H123" s="190">
        <f t="shared" si="20"/>
        <v>2.0101072840203278</v>
      </c>
      <c r="I123" s="189">
        <v>6.0809595202398796</v>
      </c>
      <c r="J123" s="190">
        <f t="shared" si="20"/>
        <v>-0.61096594559862982</v>
      </c>
      <c r="K123" s="189">
        <v>5.7596401028277633</v>
      </c>
      <c r="L123" s="190">
        <f t="shared" ref="L123:L131" si="21">IFERROR(K123-I123,"-")</f>
        <v>-0.32131941741211634</v>
      </c>
      <c r="M123" s="189">
        <v>5.6463700234192036</v>
      </c>
      <c r="N123" s="190">
        <f t="shared" si="19"/>
        <v>-0.11327007940855971</v>
      </c>
    </row>
    <row r="124" spans="1:15" x14ac:dyDescent="0.25">
      <c r="B124" s="119" t="s">
        <v>83</v>
      </c>
      <c r="C124" s="189" t="s">
        <v>229</v>
      </c>
      <c r="D124" s="190" t="s">
        <v>229</v>
      </c>
      <c r="E124" s="189">
        <v>4.5526315789473681</v>
      </c>
      <c r="F124" s="190" t="str">
        <f t="shared" si="20"/>
        <v>-</v>
      </c>
      <c r="G124" s="189">
        <v>6.2118551042810095</v>
      </c>
      <c r="H124" s="190">
        <f t="shared" si="20"/>
        <v>1.6592235253336414</v>
      </c>
      <c r="I124" s="189">
        <v>6.4102564102564106</v>
      </c>
      <c r="J124" s="190">
        <f t="shared" si="20"/>
        <v>0.19840130597540107</v>
      </c>
      <c r="K124" s="189">
        <v>6.6716541978387367</v>
      </c>
      <c r="L124" s="190">
        <f t="shared" si="21"/>
        <v>0.26139778758232612</v>
      </c>
      <c r="M124" s="189">
        <v>6.0325288562434416</v>
      </c>
      <c r="N124" s="190">
        <f t="shared" si="19"/>
        <v>-0.6391253415952951</v>
      </c>
    </row>
    <row r="125" spans="1:15" x14ac:dyDescent="0.25">
      <c r="B125" s="119" t="s">
        <v>85</v>
      </c>
      <c r="C125" s="189" t="s">
        <v>229</v>
      </c>
      <c r="D125" s="190" t="s">
        <v>229</v>
      </c>
      <c r="E125" s="189">
        <v>5.5272727272727273</v>
      </c>
      <c r="F125" s="190" t="str">
        <f t="shared" si="20"/>
        <v>-</v>
      </c>
      <c r="G125" s="189">
        <v>6.6004728132387704</v>
      </c>
      <c r="H125" s="190">
        <f t="shared" si="20"/>
        <v>1.0732000859660431</v>
      </c>
      <c r="I125" s="189">
        <v>6.7293233082706765</v>
      </c>
      <c r="J125" s="190">
        <f t="shared" si="20"/>
        <v>0.12885049503190604</v>
      </c>
      <c r="K125" s="189">
        <v>6.8389955686853767</v>
      </c>
      <c r="L125" s="190">
        <f t="shared" si="21"/>
        <v>0.10967226041470024</v>
      </c>
      <c r="M125" s="189"/>
      <c r="N125" s="190"/>
    </row>
    <row r="126" spans="1:15" x14ac:dyDescent="0.25">
      <c r="B126" s="119" t="s">
        <v>87</v>
      </c>
      <c r="C126" s="189">
        <v>5.7857142857142856</v>
      </c>
      <c r="D126" s="190">
        <v>-1.4107922645040549</v>
      </c>
      <c r="E126" s="189">
        <v>5.4169741697416978</v>
      </c>
      <c r="F126" s="190">
        <f t="shared" si="20"/>
        <v>-0.36874011597258782</v>
      </c>
      <c r="G126" s="189">
        <v>6.5917312661498704</v>
      </c>
      <c r="H126" s="190">
        <f t="shared" si="20"/>
        <v>1.1747570964081726</v>
      </c>
      <c r="I126" s="189">
        <v>5.8991735537190086</v>
      </c>
      <c r="J126" s="190">
        <f t="shared" si="20"/>
        <v>-0.69255771243086173</v>
      </c>
      <c r="K126" s="189">
        <v>6.4654811715481175</v>
      </c>
      <c r="L126" s="190">
        <f t="shared" si="21"/>
        <v>0.56630761782910888</v>
      </c>
      <c r="M126" s="189"/>
      <c r="N126" s="190"/>
    </row>
    <row r="127" spans="1:15" x14ac:dyDescent="0.25">
      <c r="B127" s="119" t="s">
        <v>89</v>
      </c>
      <c r="C127" s="189">
        <v>5.1739130434782608</v>
      </c>
      <c r="D127" s="190">
        <v>-2.3870625662778364</v>
      </c>
      <c r="E127" s="189">
        <v>7.4306451612903226</v>
      </c>
      <c r="F127" s="190">
        <f t="shared" si="20"/>
        <v>2.2567321178120618</v>
      </c>
      <c r="G127" s="189">
        <v>6.5055079559363529</v>
      </c>
      <c r="H127" s="190">
        <f t="shared" si="20"/>
        <v>-0.9251372053539697</v>
      </c>
      <c r="I127" s="189">
        <v>6.5317848410757948</v>
      </c>
      <c r="J127" s="190">
        <f t="shared" si="20"/>
        <v>2.627688513944193E-2</v>
      </c>
      <c r="K127" s="189">
        <v>7.954225352112676</v>
      </c>
      <c r="L127" s="190">
        <f t="shared" si="21"/>
        <v>1.4224405110368812</v>
      </c>
      <c r="M127" s="189"/>
      <c r="N127" s="190"/>
    </row>
    <row r="128" spans="1:15" x14ac:dyDescent="0.25">
      <c r="A128" s="125"/>
      <c r="B128" s="119" t="s">
        <v>91</v>
      </c>
      <c r="C128" s="189">
        <v>6.4705882352941178</v>
      </c>
      <c r="D128" s="190">
        <v>-0.27970078204692239</v>
      </c>
      <c r="E128" s="189">
        <v>6.4822134387351777</v>
      </c>
      <c r="F128" s="190">
        <f t="shared" si="20"/>
        <v>1.1625203441059995E-2</v>
      </c>
      <c r="G128" s="189">
        <v>6.4236186348862407</v>
      </c>
      <c r="H128" s="190">
        <f t="shared" si="20"/>
        <v>-5.8594803848937005E-2</v>
      </c>
      <c r="I128" s="189">
        <v>6.666666666666667</v>
      </c>
      <c r="J128" s="190">
        <f t="shared" si="20"/>
        <v>0.24304803178042622</v>
      </c>
      <c r="K128" s="189">
        <v>6.9480932203389827</v>
      </c>
      <c r="L128" s="190">
        <f t="shared" si="21"/>
        <v>0.28142655367231573</v>
      </c>
      <c r="M128" s="189"/>
      <c r="N128" s="190"/>
    </row>
    <row r="129" spans="2:15" x14ac:dyDescent="0.25">
      <c r="B129" s="119" t="s">
        <v>93</v>
      </c>
      <c r="C129" s="189">
        <v>4.4324324324324325</v>
      </c>
      <c r="D129" s="190">
        <v>-1.738415835190029</v>
      </c>
      <c r="E129" s="189">
        <v>6.7845528455284549</v>
      </c>
      <c r="F129" s="190">
        <f t="shared" si="20"/>
        <v>2.3521204130960225</v>
      </c>
      <c r="G129" s="189">
        <v>5.7239819004524888</v>
      </c>
      <c r="H129" s="190">
        <f t="shared" si="20"/>
        <v>-1.0605709450759662</v>
      </c>
      <c r="I129" s="189">
        <v>5.3460721868365182</v>
      </c>
      <c r="J129" s="190">
        <f t="shared" si="20"/>
        <v>-0.37790971361597059</v>
      </c>
      <c r="K129" s="189">
        <v>5.9243876464323746</v>
      </c>
      <c r="L129" s="190">
        <f t="shared" si="21"/>
        <v>0.5783154595958564</v>
      </c>
      <c r="M129" s="189"/>
      <c r="N129" s="190"/>
    </row>
    <row r="130" spans="2:15" x14ac:dyDescent="0.25">
      <c r="B130" s="119" t="s">
        <v>95</v>
      </c>
      <c r="C130" s="189">
        <v>6.3636363636363633</v>
      </c>
      <c r="D130" s="190">
        <v>-0.38544564370757772</v>
      </c>
      <c r="E130" s="189">
        <v>7.5323886639676116</v>
      </c>
      <c r="F130" s="190">
        <f t="shared" si="20"/>
        <v>1.1687523003312483</v>
      </c>
      <c r="G130" s="189">
        <v>5.6955093099671412</v>
      </c>
      <c r="H130" s="190">
        <f t="shared" si="20"/>
        <v>-1.8368793540004704</v>
      </c>
      <c r="I130" s="189">
        <v>6.2649082568807337</v>
      </c>
      <c r="J130" s="190">
        <f t="shared" si="20"/>
        <v>0.5693989469135925</v>
      </c>
      <c r="K130" s="189">
        <v>6.2767094017094021</v>
      </c>
      <c r="L130" s="190">
        <f t="shared" si="21"/>
        <v>1.1801144828668342E-2</v>
      </c>
      <c r="M130" s="189"/>
      <c r="N130" s="190"/>
    </row>
    <row r="131" spans="2:15" ht="15.75" x14ac:dyDescent="0.25">
      <c r="B131" s="122" t="s">
        <v>32</v>
      </c>
      <c r="C131" s="191">
        <v>6.4611111111111112</v>
      </c>
      <c r="D131" s="192">
        <v>-0.13090835360908315</v>
      </c>
      <c r="E131" s="191">
        <v>6.8293729372937291</v>
      </c>
      <c r="F131" s="192">
        <f t="shared" si="20"/>
        <v>0.36826182618261782</v>
      </c>
      <c r="G131" s="191">
        <v>6.2907650695517772</v>
      </c>
      <c r="H131" s="192">
        <f t="shared" si="20"/>
        <v>-0.53860786774195191</v>
      </c>
      <c r="I131" s="191">
        <v>5.960893854748603</v>
      </c>
      <c r="J131" s="192">
        <f t="shared" si="20"/>
        <v>-0.32987121480317416</v>
      </c>
      <c r="K131" s="191">
        <v>6.3181118057443149</v>
      </c>
      <c r="L131" s="192">
        <f t="shared" si="21"/>
        <v>0.35721795099571185</v>
      </c>
      <c r="M131" s="191">
        <v>5.6478481426935039</v>
      </c>
      <c r="N131" s="192">
        <v>-0.30854467084216708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6" t="s">
        <v>283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v>2020</v>
      </c>
      <c r="D139" s="304"/>
      <c r="E139" s="305">
        <v>2021</v>
      </c>
      <c r="F139" s="304"/>
      <c r="G139" s="305">
        <v>2022</v>
      </c>
      <c r="H139" s="304"/>
      <c r="I139" s="305">
        <v>2023</v>
      </c>
      <c r="J139" s="304"/>
      <c r="K139" s="305">
        <v>2024</v>
      </c>
      <c r="L139" s="304"/>
      <c r="M139" s="305">
        <v>2025</v>
      </c>
      <c r="N139" s="306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7.3622047244094491</v>
      </c>
      <c r="D141" s="190">
        <v>-0.11757669635557821</v>
      </c>
      <c r="E141" s="189">
        <v>5.9464285714285712</v>
      </c>
      <c r="F141" s="190">
        <f t="shared" ref="F141:J143" si="22">IFERROR(E141-C141,"-")</f>
        <v>-1.4157761529808779</v>
      </c>
      <c r="G141" s="189">
        <v>6.0197889182058049</v>
      </c>
      <c r="H141" s="190">
        <f t="shared" si="22"/>
        <v>7.3360346777233687E-2</v>
      </c>
      <c r="I141" s="189">
        <v>3.2913793103448277</v>
      </c>
      <c r="J141" s="190">
        <f t="shared" si="22"/>
        <v>-2.7284096078609772</v>
      </c>
      <c r="K141" s="189">
        <v>6.3516068052930059</v>
      </c>
      <c r="L141" s="190">
        <f t="shared" ref="L141:L143" si="23">IFERROR(K141-I141,"-")</f>
        <v>3.0602274949481783</v>
      </c>
      <c r="M141" s="189">
        <v>5.4110070257611245</v>
      </c>
      <c r="N141" s="190">
        <f t="shared" ref="N141:N146" si="24">IFERROR(M141-K141,"-")</f>
        <v>-0.94059977953188145</v>
      </c>
    </row>
    <row r="142" spans="2:15" x14ac:dyDescent="0.25">
      <c r="B142" s="119" t="s">
        <v>75</v>
      </c>
      <c r="C142" s="189">
        <v>5.372112917023097</v>
      </c>
      <c r="D142" s="190">
        <v>-2.271917751103957</v>
      </c>
      <c r="E142" s="189">
        <v>5.6149425287356323</v>
      </c>
      <c r="F142" s="190">
        <f t="shared" si="22"/>
        <v>0.24282961171253525</v>
      </c>
      <c r="G142" s="189">
        <v>4.6829268292682924</v>
      </c>
      <c r="H142" s="190">
        <f t="shared" si="22"/>
        <v>-0.93201569946733986</v>
      </c>
      <c r="I142" s="189">
        <v>5.4744525547445253</v>
      </c>
      <c r="J142" s="190">
        <f t="shared" si="22"/>
        <v>0.7915257254762329</v>
      </c>
      <c r="K142" s="189">
        <v>5.4712793733681462</v>
      </c>
      <c r="L142" s="190">
        <f t="shared" si="23"/>
        <v>-3.1731813763791195E-3</v>
      </c>
      <c r="M142" s="189">
        <v>5.903614457831325</v>
      </c>
      <c r="N142" s="190">
        <f t="shared" si="24"/>
        <v>0.43233508446317881</v>
      </c>
    </row>
    <row r="143" spans="2:15" x14ac:dyDescent="0.25">
      <c r="B143" s="119" t="s">
        <v>77</v>
      </c>
      <c r="C143" s="189">
        <v>9.2666666666666675</v>
      </c>
      <c r="D143" s="190">
        <v>2.5911699779249453</v>
      </c>
      <c r="E143" s="189">
        <v>5.031358885017422</v>
      </c>
      <c r="F143" s="190">
        <f t="shared" si="22"/>
        <v>-4.2353077816492455</v>
      </c>
      <c r="G143" s="189">
        <v>4.9566787003610111</v>
      </c>
      <c r="H143" s="190">
        <f t="shared" si="22"/>
        <v>-7.4680184656410908E-2</v>
      </c>
      <c r="I143" s="189">
        <v>5.3882783882783887</v>
      </c>
      <c r="J143" s="190">
        <f t="shared" si="22"/>
        <v>0.43159968791737757</v>
      </c>
      <c r="K143" s="189">
        <v>5.1773127753303969</v>
      </c>
      <c r="L143" s="190">
        <f t="shared" si="23"/>
        <v>-0.21096561294799177</v>
      </c>
      <c r="M143" s="189">
        <v>5.3603034134007581</v>
      </c>
      <c r="N143" s="190">
        <f t="shared" si="24"/>
        <v>0.1829906380703612</v>
      </c>
    </row>
    <row r="144" spans="2:15" x14ac:dyDescent="0.25">
      <c r="B144" s="119" t="s">
        <v>79</v>
      </c>
      <c r="C144" s="189" t="s">
        <v>229</v>
      </c>
      <c r="D144" s="190" t="s">
        <v>229</v>
      </c>
      <c r="E144" s="189">
        <v>6.9824561403508776</v>
      </c>
      <c r="F144" s="190" t="str">
        <f>IFERROR(E144-C144,"-")</f>
        <v>-</v>
      </c>
      <c r="G144" s="189">
        <v>3.0840543881334983</v>
      </c>
      <c r="H144" s="190">
        <f>IFERROR(G144-E144,"-")</f>
        <v>-3.8984017522173793</v>
      </c>
      <c r="I144" s="189">
        <v>5.2543478260869563</v>
      </c>
      <c r="J144" s="190">
        <f>IFERROR(I144-G144,"-")</f>
        <v>2.170293437953458</v>
      </c>
      <c r="K144" s="189">
        <v>6.1379962192816633</v>
      </c>
      <c r="L144" s="190">
        <f>IFERROR(K144-I144,"-")</f>
        <v>0.883648393194707</v>
      </c>
      <c r="M144" s="189">
        <v>5.9097472924187722</v>
      </c>
      <c r="N144" s="190">
        <f t="shared" si="24"/>
        <v>-0.22824892686289111</v>
      </c>
    </row>
    <row r="145" spans="1:15" x14ac:dyDescent="0.25">
      <c r="B145" s="119" t="s">
        <v>81</v>
      </c>
      <c r="C145" s="189" t="s">
        <v>229</v>
      </c>
      <c r="D145" s="190" t="s">
        <v>229</v>
      </c>
      <c r="E145" s="189">
        <v>3.7777777777777777</v>
      </c>
      <c r="F145" s="190" t="str">
        <f t="shared" ref="F145:J153" si="25">IFERROR(E145-C145,"-")</f>
        <v>-</v>
      </c>
      <c r="G145" s="189">
        <v>4.9153094462540716</v>
      </c>
      <c r="H145" s="190">
        <f t="shared" si="25"/>
        <v>1.1375316684762939</v>
      </c>
      <c r="I145" s="189">
        <v>5.0396825396825395</v>
      </c>
      <c r="J145" s="190">
        <f t="shared" si="25"/>
        <v>0.12437309342846792</v>
      </c>
      <c r="K145" s="189">
        <v>4.8026315789473681</v>
      </c>
      <c r="L145" s="190">
        <f t="shared" ref="L145:L153" si="26">IFERROR(K145-I145,"-")</f>
        <v>-0.2370509607351714</v>
      </c>
      <c r="M145" s="189">
        <v>4.2142857142857144</v>
      </c>
      <c r="N145" s="190">
        <f t="shared" si="24"/>
        <v>-0.58834586466165373</v>
      </c>
    </row>
    <row r="146" spans="1:15" x14ac:dyDescent="0.25">
      <c r="B146" s="119" t="s">
        <v>83</v>
      </c>
      <c r="C146" s="189" t="s">
        <v>229</v>
      </c>
      <c r="D146" s="190" t="s">
        <v>229</v>
      </c>
      <c r="E146" s="189">
        <v>4.9006622516556293</v>
      </c>
      <c r="F146" s="190" t="str">
        <f t="shared" si="25"/>
        <v>-</v>
      </c>
      <c r="G146" s="189">
        <v>6.785016286644951</v>
      </c>
      <c r="H146" s="190">
        <f t="shared" si="25"/>
        <v>1.8843540349893217</v>
      </c>
      <c r="I146" s="189">
        <v>6.1919642857142856</v>
      </c>
      <c r="J146" s="190">
        <f t="shared" si="25"/>
        <v>-0.59305200093066546</v>
      </c>
      <c r="K146" s="189">
        <v>5.5179856115107917</v>
      </c>
      <c r="L146" s="190">
        <f t="shared" si="26"/>
        <v>-0.67397867420349389</v>
      </c>
      <c r="M146" s="189">
        <v>5.3502538071065988</v>
      </c>
      <c r="N146" s="190">
        <f t="shared" si="24"/>
        <v>-0.16773180440419289</v>
      </c>
    </row>
    <row r="147" spans="1:15" x14ac:dyDescent="0.25">
      <c r="B147" s="119" t="s">
        <v>85</v>
      </c>
      <c r="C147" s="189" t="s">
        <v>229</v>
      </c>
      <c r="D147" s="190" t="s">
        <v>229</v>
      </c>
      <c r="E147" s="189">
        <v>6.9013698630136986</v>
      </c>
      <c r="F147" s="190" t="str">
        <f t="shared" si="25"/>
        <v>-</v>
      </c>
      <c r="G147" s="189">
        <v>9.7128205128205121</v>
      </c>
      <c r="H147" s="190">
        <f t="shared" si="25"/>
        <v>2.8114506498068135</v>
      </c>
      <c r="I147" s="189">
        <v>8.2010582010582009</v>
      </c>
      <c r="J147" s="190">
        <f t="shared" si="25"/>
        <v>-1.5117623117623111</v>
      </c>
      <c r="K147" s="189">
        <v>7.367892976588629</v>
      </c>
      <c r="L147" s="190">
        <f t="shared" si="26"/>
        <v>-0.83316522446957197</v>
      </c>
      <c r="M147" s="189"/>
      <c r="N147" s="190"/>
    </row>
    <row r="148" spans="1:15" x14ac:dyDescent="0.25">
      <c r="B148" s="119" t="s">
        <v>87</v>
      </c>
      <c r="C148" s="189">
        <v>6.9189189189189193</v>
      </c>
      <c r="D148" s="190">
        <v>-0.28941441441441373</v>
      </c>
      <c r="E148" s="189">
        <v>6.7030303030303031</v>
      </c>
      <c r="F148" s="190">
        <f t="shared" si="25"/>
        <v>-0.21588861588861619</v>
      </c>
      <c r="G148" s="189">
        <v>5.5625</v>
      </c>
      <c r="H148" s="190">
        <f t="shared" si="25"/>
        <v>-1.1405303030303031</v>
      </c>
      <c r="I148" s="189">
        <v>6.5364963503649633</v>
      </c>
      <c r="J148" s="190">
        <f t="shared" si="25"/>
        <v>0.97399635036496335</v>
      </c>
      <c r="K148" s="189">
        <v>6.5090439276485785</v>
      </c>
      <c r="L148" s="190">
        <f t="shared" si="26"/>
        <v>-2.7452422716384817E-2</v>
      </c>
      <c r="M148" s="189"/>
      <c r="N148" s="190"/>
    </row>
    <row r="149" spans="1:15" x14ac:dyDescent="0.25">
      <c r="B149" s="119" t="s">
        <v>89</v>
      </c>
      <c r="C149" s="189">
        <v>7.129032258064516</v>
      </c>
      <c r="D149" s="190">
        <v>-0.97051525324770083</v>
      </c>
      <c r="E149" s="189">
        <v>6.2867132867132867</v>
      </c>
      <c r="F149" s="190">
        <f t="shared" si="25"/>
        <v>-0.84231897135122935</v>
      </c>
      <c r="G149" s="189">
        <v>4.5292792792792795</v>
      </c>
      <c r="H149" s="190">
        <f t="shared" si="25"/>
        <v>-1.7574340074340071</v>
      </c>
      <c r="I149" s="189">
        <v>6.5821325648414986</v>
      </c>
      <c r="J149" s="190">
        <f t="shared" si="25"/>
        <v>2.052853285562219</v>
      </c>
      <c r="K149" s="189">
        <v>7.1111111111111107</v>
      </c>
      <c r="L149" s="190">
        <f t="shared" si="26"/>
        <v>0.52897854626961216</v>
      </c>
      <c r="M149" s="189"/>
      <c r="N149" s="190"/>
    </row>
    <row r="150" spans="1:15" x14ac:dyDescent="0.25">
      <c r="A150" s="125"/>
      <c r="B150" s="119" t="s">
        <v>91</v>
      </c>
      <c r="C150" s="189">
        <v>4.0384615384615383</v>
      </c>
      <c r="D150" s="190">
        <v>-1.4712236915626749</v>
      </c>
      <c r="E150" s="189">
        <v>5.345505617977528</v>
      </c>
      <c r="F150" s="190">
        <f t="shared" si="25"/>
        <v>1.3070440795159897</v>
      </c>
      <c r="G150" s="189">
        <v>3.7450628366247756</v>
      </c>
      <c r="H150" s="190">
        <f t="shared" si="25"/>
        <v>-1.6004427813527524</v>
      </c>
      <c r="I150" s="189">
        <v>5.4204724409448817</v>
      </c>
      <c r="J150" s="190">
        <f t="shared" si="25"/>
        <v>1.6754096043201061</v>
      </c>
      <c r="K150" s="189">
        <v>5.5115452930728246</v>
      </c>
      <c r="L150" s="190">
        <f t="shared" si="26"/>
        <v>9.1072852127942916E-2</v>
      </c>
      <c r="M150" s="189"/>
      <c r="N150" s="190"/>
    </row>
    <row r="151" spans="1:15" x14ac:dyDescent="0.25">
      <c r="B151" s="119" t="s">
        <v>93</v>
      </c>
      <c r="C151" s="189">
        <v>6.071748878923767</v>
      </c>
      <c r="D151" s="190">
        <v>0.14912209088735651</v>
      </c>
      <c r="E151" s="189">
        <v>6.3265306122448983</v>
      </c>
      <c r="F151" s="190">
        <f t="shared" si="25"/>
        <v>0.2547817333211313</v>
      </c>
      <c r="G151" s="189">
        <v>4.5094577553593949</v>
      </c>
      <c r="H151" s="190">
        <f t="shared" si="25"/>
        <v>-1.8170728568855035</v>
      </c>
      <c r="I151" s="189">
        <v>5.9460400348128806</v>
      </c>
      <c r="J151" s="190">
        <f t="shared" si="25"/>
        <v>1.4365822794534857</v>
      </c>
      <c r="K151" s="189">
        <v>6.0606860158311342</v>
      </c>
      <c r="L151" s="190">
        <f t="shared" si="26"/>
        <v>0.11464598101825363</v>
      </c>
      <c r="M151" s="189"/>
      <c r="N151" s="190"/>
    </row>
    <row r="152" spans="1:15" x14ac:dyDescent="0.25">
      <c r="B152" s="119" t="s">
        <v>95</v>
      </c>
      <c r="C152" s="189">
        <v>7.1992481203007515</v>
      </c>
      <c r="D152" s="190">
        <v>-0.7228184296116833</v>
      </c>
      <c r="E152" s="189">
        <v>6.7961165048543686</v>
      </c>
      <c r="F152" s="190">
        <f t="shared" si="25"/>
        <v>-0.40313161544638287</v>
      </c>
      <c r="G152" s="189">
        <v>5.8459563543003847</v>
      </c>
      <c r="H152" s="190">
        <f t="shared" si="25"/>
        <v>-0.95016015055398384</v>
      </c>
      <c r="I152" s="189">
        <v>5.5872093023255811</v>
      </c>
      <c r="J152" s="190">
        <f t="shared" si="25"/>
        <v>-0.25874705197480363</v>
      </c>
      <c r="K152" s="189">
        <v>5.4730617608409986</v>
      </c>
      <c r="L152" s="190">
        <f t="shared" si="26"/>
        <v>-0.1141475414845825</v>
      </c>
      <c r="M152" s="189"/>
      <c r="N152" s="190"/>
    </row>
    <row r="153" spans="1:15" ht="15.75" x14ac:dyDescent="0.25">
      <c r="B153" s="122" t="s">
        <v>32</v>
      </c>
      <c r="C153" s="191">
        <v>6.4958246346555324</v>
      </c>
      <c r="D153" s="192">
        <v>-0.58240631362905404</v>
      </c>
      <c r="E153" s="191">
        <v>6.0640776699029129</v>
      </c>
      <c r="F153" s="192">
        <f t="shared" si="25"/>
        <v>-0.43174696475261953</v>
      </c>
      <c r="G153" s="191">
        <v>5.0042578182352075</v>
      </c>
      <c r="H153" s="192">
        <f t="shared" si="25"/>
        <v>-1.0598198516677053</v>
      </c>
      <c r="I153" s="191">
        <v>5.5490259217517304</v>
      </c>
      <c r="J153" s="192">
        <f t="shared" si="25"/>
        <v>0.54476810351652283</v>
      </c>
      <c r="K153" s="191">
        <v>5.9243366186504929</v>
      </c>
      <c r="L153" s="192">
        <f t="shared" si="26"/>
        <v>0.37531069689876251</v>
      </c>
      <c r="M153" s="191">
        <v>5.4836383804769824</v>
      </c>
      <c r="N153" s="192">
        <v>-0.26751236750920881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6" t="s">
        <v>284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v>2020</v>
      </c>
      <c r="D161" s="304"/>
      <c r="E161" s="305">
        <v>2021</v>
      </c>
      <c r="F161" s="304"/>
      <c r="G161" s="305">
        <v>2022</v>
      </c>
      <c r="H161" s="304"/>
      <c r="I161" s="305">
        <v>2023</v>
      </c>
      <c r="J161" s="304"/>
      <c r="K161" s="305">
        <v>2024</v>
      </c>
      <c r="L161" s="304"/>
      <c r="M161" s="305">
        <v>2025</v>
      </c>
      <c r="N161" s="306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2.298342541436464</v>
      </c>
      <c r="D163" s="190">
        <v>6.0884347456530818E-2</v>
      </c>
      <c r="E163" s="189">
        <v>2.5476190476190474</v>
      </c>
      <c r="F163" s="190">
        <f t="shared" ref="F163:J165" si="27">IFERROR(E163-C163,"-")</f>
        <v>0.24927650618258346</v>
      </c>
      <c r="G163" s="189">
        <v>2.341880341880342</v>
      </c>
      <c r="H163" s="190">
        <f t="shared" si="27"/>
        <v>-0.20573870573870545</v>
      </c>
      <c r="I163" s="189">
        <v>1.7729885057471264</v>
      </c>
      <c r="J163" s="190">
        <f t="shared" si="27"/>
        <v>-0.56889183613321559</v>
      </c>
      <c r="K163" s="189">
        <v>2.7564575645756459</v>
      </c>
      <c r="L163" s="190">
        <f t="shared" ref="L163:L165" si="28">IFERROR(K163-I163,"-")</f>
        <v>0.98346905882851954</v>
      </c>
      <c r="M163" s="189">
        <v>2.4502617801047122</v>
      </c>
      <c r="N163" s="190">
        <f t="shared" ref="N163:N168" si="29">IFERROR(M163-K163,"-")</f>
        <v>-0.30619578447093376</v>
      </c>
    </row>
    <row r="164" spans="2:14" x14ac:dyDescent="0.25">
      <c r="B164" s="119" t="s">
        <v>75</v>
      </c>
      <c r="C164" s="189">
        <v>2.6932773109243699</v>
      </c>
      <c r="D164" s="190">
        <v>0.730621709264619</v>
      </c>
      <c r="E164" s="189">
        <v>1.6551724137931034</v>
      </c>
      <c r="F164" s="190">
        <f t="shared" si="27"/>
        <v>-1.0381048971312665</v>
      </c>
      <c r="G164" s="189">
        <v>3.3383458646616542</v>
      </c>
      <c r="H164" s="190">
        <f t="shared" si="27"/>
        <v>1.6831734508685507</v>
      </c>
      <c r="I164" s="189">
        <v>2.2708333333333335</v>
      </c>
      <c r="J164" s="190">
        <f t="shared" si="27"/>
        <v>-1.0675125313283207</v>
      </c>
      <c r="K164" s="189">
        <v>1.6279069767441861</v>
      </c>
      <c r="L164" s="190">
        <f t="shared" si="28"/>
        <v>-0.64292635658914743</v>
      </c>
      <c r="M164" s="189">
        <v>2.8382352941176472</v>
      </c>
      <c r="N164" s="190">
        <f t="shared" si="29"/>
        <v>1.2103283173734611</v>
      </c>
    </row>
    <row r="165" spans="2:14" x14ac:dyDescent="0.25">
      <c r="B165" s="119" t="s">
        <v>77</v>
      </c>
      <c r="C165" s="189">
        <v>2.1</v>
      </c>
      <c r="D165" s="190">
        <v>-4.5631067961164895E-2</v>
      </c>
      <c r="E165" s="189">
        <v>3.26056338028169</v>
      </c>
      <c r="F165" s="190">
        <f t="shared" si="27"/>
        <v>1.1605633802816899</v>
      </c>
      <c r="G165" s="189">
        <v>2.3025830258302582</v>
      </c>
      <c r="H165" s="190">
        <f t="shared" si="27"/>
        <v>-0.95798035445143181</v>
      </c>
      <c r="I165" s="189">
        <v>2.3293768545994067</v>
      </c>
      <c r="J165" s="190">
        <f t="shared" si="27"/>
        <v>2.6793828769148487E-2</v>
      </c>
      <c r="K165" s="189">
        <v>2.2954545454545454</v>
      </c>
      <c r="L165" s="190">
        <f t="shared" si="28"/>
        <v>-3.3922309144861273E-2</v>
      </c>
      <c r="M165" s="189">
        <v>2.3010204081632653</v>
      </c>
      <c r="N165" s="190">
        <f t="shared" si="29"/>
        <v>5.5658627087198376E-3</v>
      </c>
    </row>
    <row r="166" spans="2:14" x14ac:dyDescent="0.25">
      <c r="B166" s="119" t="s">
        <v>79</v>
      </c>
      <c r="C166" s="189" t="s">
        <v>229</v>
      </c>
      <c r="D166" s="190" t="s">
        <v>229</v>
      </c>
      <c r="E166" s="189">
        <v>2.4761904761904763</v>
      </c>
      <c r="F166" s="190" t="str">
        <f>IFERROR(E166-C166,"-")</f>
        <v>-</v>
      </c>
      <c r="G166" s="189">
        <v>1.7475728155339805</v>
      </c>
      <c r="H166" s="190">
        <f>IFERROR(G166-E166,"-")</f>
        <v>-0.7286176606564958</v>
      </c>
      <c r="I166" s="189">
        <v>2.3777777777777778</v>
      </c>
      <c r="J166" s="190">
        <f>IFERROR(I166-G166,"-")</f>
        <v>0.6302049622437973</v>
      </c>
      <c r="K166" s="189">
        <v>2.1906976744186046</v>
      </c>
      <c r="L166" s="190">
        <f>IFERROR(K166-I166,"-")</f>
        <v>-0.18708010335917313</v>
      </c>
      <c r="M166" s="189">
        <v>2.639751552795031</v>
      </c>
      <c r="N166" s="190">
        <f t="shared" si="29"/>
        <v>0.44905387837642641</v>
      </c>
    </row>
    <row r="167" spans="2:14" x14ac:dyDescent="0.25">
      <c r="B167" s="119" t="s">
        <v>81</v>
      </c>
      <c r="C167" s="189" t="s">
        <v>229</v>
      </c>
      <c r="D167" s="190" t="s">
        <v>229</v>
      </c>
      <c r="E167" s="189">
        <v>2.0104712041884816</v>
      </c>
      <c r="F167" s="190" t="str">
        <f t="shared" ref="F167:J175" si="30">IFERROR(E167-C167,"-")</f>
        <v>-</v>
      </c>
      <c r="G167" s="189">
        <v>2.1685393258426968</v>
      </c>
      <c r="H167" s="190">
        <f t="shared" si="30"/>
        <v>0.15806812165421524</v>
      </c>
      <c r="I167" s="189">
        <v>1.8509316770186335</v>
      </c>
      <c r="J167" s="190">
        <f t="shared" si="30"/>
        <v>-0.31760764882406334</v>
      </c>
      <c r="K167" s="189">
        <v>1.8714285714285714</v>
      </c>
      <c r="L167" s="190">
        <f t="shared" ref="L167:L175" si="31">IFERROR(K167-I167,"-")</f>
        <v>2.049689440993796E-2</v>
      </c>
      <c r="M167" s="189">
        <v>2.4342105263157894</v>
      </c>
      <c r="N167" s="190">
        <f t="shared" si="29"/>
        <v>0.56278195488721794</v>
      </c>
    </row>
    <row r="168" spans="2:14" x14ac:dyDescent="0.25">
      <c r="B168" s="119" t="s">
        <v>83</v>
      </c>
      <c r="C168" s="189" t="s">
        <v>229</v>
      </c>
      <c r="D168" s="190" t="s">
        <v>229</v>
      </c>
      <c r="E168" s="189">
        <v>2.1337209302325579</v>
      </c>
      <c r="F168" s="190" t="str">
        <f t="shared" si="30"/>
        <v>-</v>
      </c>
      <c r="G168" s="189">
        <v>2.5655737704918034</v>
      </c>
      <c r="H168" s="190">
        <f t="shared" si="30"/>
        <v>0.43185284025924542</v>
      </c>
      <c r="I168" s="189">
        <v>3.08</v>
      </c>
      <c r="J168" s="190">
        <f t="shared" si="30"/>
        <v>0.51442622950819672</v>
      </c>
      <c r="K168" s="189">
        <v>3.1714285714285713</v>
      </c>
      <c r="L168" s="190">
        <f t="shared" si="31"/>
        <v>9.1428571428571193E-2</v>
      </c>
      <c r="M168" s="189">
        <v>2.094736842105263</v>
      </c>
      <c r="N168" s="190">
        <f t="shared" si="29"/>
        <v>-1.0766917293233083</v>
      </c>
    </row>
    <row r="169" spans="2:14" x14ac:dyDescent="0.25">
      <c r="B169" s="119" t="s">
        <v>85</v>
      </c>
      <c r="C169" s="189" t="s">
        <v>229</v>
      </c>
      <c r="D169" s="190" t="s">
        <v>229</v>
      </c>
      <c r="E169" s="189">
        <v>2.3461538461538463</v>
      </c>
      <c r="F169" s="190" t="str">
        <f t="shared" si="30"/>
        <v>-</v>
      </c>
      <c r="G169" s="189">
        <v>2.5481927710843375</v>
      </c>
      <c r="H169" s="190">
        <f t="shared" si="30"/>
        <v>0.20203892493049125</v>
      </c>
      <c r="I169" s="189">
        <v>2</v>
      </c>
      <c r="J169" s="190">
        <f t="shared" si="30"/>
        <v>-0.5481927710843375</v>
      </c>
      <c r="K169" s="189">
        <v>3.290909090909091</v>
      </c>
      <c r="L169" s="190">
        <f t="shared" si="31"/>
        <v>1.290909090909091</v>
      </c>
      <c r="M169" s="189"/>
      <c r="N169" s="190"/>
    </row>
    <row r="170" spans="2:14" x14ac:dyDescent="0.25">
      <c r="B170" s="119" t="s">
        <v>87</v>
      </c>
      <c r="C170" s="189">
        <v>6.4857142857142858</v>
      </c>
      <c r="D170" s="190">
        <v>2.0837042354630295</v>
      </c>
      <c r="E170" s="189">
        <v>3.07981220657277</v>
      </c>
      <c r="F170" s="190">
        <f t="shared" si="30"/>
        <v>-3.4059020791415158</v>
      </c>
      <c r="G170" s="189">
        <v>3.5762711864406778</v>
      </c>
      <c r="H170" s="190">
        <f t="shared" si="30"/>
        <v>0.49645897986790777</v>
      </c>
      <c r="I170" s="189">
        <v>3.0673076923076925</v>
      </c>
      <c r="J170" s="190">
        <f t="shared" si="30"/>
        <v>-0.50896349413298525</v>
      </c>
      <c r="K170" s="189">
        <v>4.3552631578947372</v>
      </c>
      <c r="L170" s="190">
        <f t="shared" si="31"/>
        <v>1.2879554655870447</v>
      </c>
      <c r="M170" s="189"/>
      <c r="N170" s="190"/>
    </row>
    <row r="171" spans="2:14" x14ac:dyDescent="0.25">
      <c r="B171" s="119" t="s">
        <v>89</v>
      </c>
      <c r="C171" s="189">
        <v>4.833333333333333</v>
      </c>
      <c r="D171" s="190">
        <v>1.7168284789644011</v>
      </c>
      <c r="E171" s="189">
        <v>2.7171717171717171</v>
      </c>
      <c r="F171" s="190">
        <f t="shared" si="30"/>
        <v>-2.1161616161616159</v>
      </c>
      <c r="G171" s="189">
        <v>2.2768166089965396</v>
      </c>
      <c r="H171" s="190">
        <f t="shared" si="30"/>
        <v>-0.44035510817517753</v>
      </c>
      <c r="I171" s="189">
        <v>2.4294871794871793</v>
      </c>
      <c r="J171" s="190">
        <f t="shared" si="30"/>
        <v>0.1526705704906397</v>
      </c>
      <c r="K171" s="189">
        <v>5.2709359605911326</v>
      </c>
      <c r="L171" s="190">
        <f t="shared" si="31"/>
        <v>2.8414487811039533</v>
      </c>
      <c r="M171" s="189"/>
      <c r="N171" s="190"/>
    </row>
    <row r="172" spans="2:14" x14ac:dyDescent="0.25">
      <c r="B172" s="119" t="s">
        <v>91</v>
      </c>
      <c r="C172" s="189">
        <v>1.25</v>
      </c>
      <c r="D172" s="190">
        <v>-2.2868421052631578</v>
      </c>
      <c r="E172" s="189">
        <v>1.667621776504298</v>
      </c>
      <c r="F172" s="190">
        <f t="shared" si="30"/>
        <v>0.41762177650429799</v>
      </c>
      <c r="G172" s="189">
        <v>1.8366013071895424</v>
      </c>
      <c r="H172" s="190">
        <f t="shared" si="30"/>
        <v>0.16897953068524441</v>
      </c>
      <c r="I172" s="189">
        <v>2.4305084745762713</v>
      </c>
      <c r="J172" s="190">
        <f t="shared" si="30"/>
        <v>0.59390716738672888</v>
      </c>
      <c r="K172" s="189">
        <v>2.9541666666666666</v>
      </c>
      <c r="L172" s="190">
        <f t="shared" si="31"/>
        <v>0.52365819209039532</v>
      </c>
      <c r="M172" s="189"/>
      <c r="N172" s="190"/>
    </row>
    <row r="173" spans="2:14" x14ac:dyDescent="0.25">
      <c r="B173" s="119" t="s">
        <v>93</v>
      </c>
      <c r="C173" s="189">
        <v>1.4166666666666667</v>
      </c>
      <c r="D173" s="190">
        <v>-1.3603117505995204</v>
      </c>
      <c r="E173" s="189">
        <v>2.2012987012987013</v>
      </c>
      <c r="F173" s="190">
        <f t="shared" si="30"/>
        <v>0.78463203463203457</v>
      </c>
      <c r="G173" s="189">
        <v>1.94921875</v>
      </c>
      <c r="H173" s="190">
        <f t="shared" si="30"/>
        <v>-0.25207995129870131</v>
      </c>
      <c r="I173" s="189">
        <v>2.6737288135593222</v>
      </c>
      <c r="J173" s="190">
        <f t="shared" si="30"/>
        <v>0.72451006355932224</v>
      </c>
      <c r="K173" s="189">
        <v>2.6408839779005526</v>
      </c>
      <c r="L173" s="190">
        <f t="shared" si="31"/>
        <v>-3.2844835658769611E-2</v>
      </c>
      <c r="M173" s="189"/>
      <c r="N173" s="190"/>
    </row>
    <row r="174" spans="2:14" x14ac:dyDescent="0.25">
      <c r="B174" s="119" t="s">
        <v>95</v>
      </c>
      <c r="C174" s="189">
        <v>3.2307692307692308</v>
      </c>
      <c r="D174" s="190">
        <v>1.3427692307692309</v>
      </c>
      <c r="E174" s="189">
        <v>2.9523809523809526</v>
      </c>
      <c r="F174" s="190">
        <f t="shared" si="30"/>
        <v>-0.27838827838827829</v>
      </c>
      <c r="G174" s="189">
        <v>2.2865013774104681</v>
      </c>
      <c r="H174" s="190">
        <f t="shared" si="30"/>
        <v>-0.66587957497048444</v>
      </c>
      <c r="I174" s="189">
        <v>1.9511400651465798</v>
      </c>
      <c r="J174" s="190">
        <f t="shared" si="30"/>
        <v>-0.33536131226388832</v>
      </c>
      <c r="K174" s="189">
        <v>3.0063291139240507</v>
      </c>
      <c r="L174" s="190">
        <f t="shared" si="31"/>
        <v>1.0551890487774709</v>
      </c>
      <c r="M174" s="189"/>
      <c r="N174" s="190"/>
    </row>
    <row r="175" spans="2:14" ht="15.75" x14ac:dyDescent="0.25">
      <c r="B175" s="122" t="s">
        <v>32</v>
      </c>
      <c r="C175" s="191">
        <v>2.7922794117647061</v>
      </c>
      <c r="D175" s="192">
        <v>-0.31476541897637356</v>
      </c>
      <c r="E175" s="191">
        <v>2.3587088915956151</v>
      </c>
      <c r="F175" s="192">
        <f t="shared" si="30"/>
        <v>-0.43357052016909092</v>
      </c>
      <c r="G175" s="191">
        <v>2.3295702840495265</v>
      </c>
      <c r="H175" s="192">
        <f t="shared" si="30"/>
        <v>-2.9138607546088657E-2</v>
      </c>
      <c r="I175" s="191">
        <v>2.3059143439836847</v>
      </c>
      <c r="J175" s="192">
        <f t="shared" si="30"/>
        <v>-2.3655940065841818E-2</v>
      </c>
      <c r="K175" s="191">
        <v>2.9017391304347826</v>
      </c>
      <c r="L175" s="192">
        <f t="shared" si="31"/>
        <v>0.59582478645109793</v>
      </c>
      <c r="M175" s="191">
        <v>2.4597806215722122</v>
      </c>
      <c r="N175" s="192">
        <v>0.21848507501350767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6" t="s">
        <v>285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v>2020</v>
      </c>
      <c r="D183" s="304"/>
      <c r="E183" s="305">
        <v>2021</v>
      </c>
      <c r="F183" s="304"/>
      <c r="G183" s="305">
        <v>2022</v>
      </c>
      <c r="H183" s="304"/>
      <c r="I183" s="305">
        <v>2023</v>
      </c>
      <c r="J183" s="304"/>
      <c r="K183" s="305">
        <v>2024</v>
      </c>
      <c r="L183" s="304"/>
      <c r="M183" s="305">
        <v>2025</v>
      </c>
      <c r="N183" s="306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3.8571428571428572</v>
      </c>
      <c r="D185" s="190">
        <v>-3.4615384615384612</v>
      </c>
      <c r="E185" s="189">
        <v>4.1111111111111107</v>
      </c>
      <c r="F185" s="190">
        <f t="shared" ref="F185:J187" si="32">IFERROR(E185-C185,"-")</f>
        <v>0.25396825396825351</v>
      </c>
      <c r="G185" s="189">
        <v>4.0224719101123592</v>
      </c>
      <c r="H185" s="190">
        <f t="shared" si="32"/>
        <v>-8.8639200998751555E-2</v>
      </c>
      <c r="I185" s="189">
        <v>3.263157894736842</v>
      </c>
      <c r="J185" s="190">
        <f t="shared" si="32"/>
        <v>-0.75931401537551713</v>
      </c>
      <c r="K185" s="189">
        <v>3.9939393939393941</v>
      </c>
      <c r="L185" s="190">
        <f t="shared" ref="L185:L187" si="33">IFERROR(K185-I185,"-")</f>
        <v>0.73078149920255209</v>
      </c>
      <c r="M185" s="189">
        <v>3.3761467889908259</v>
      </c>
      <c r="N185" s="190">
        <f t="shared" ref="N185:N190" si="34">IFERROR(M185-K185,"-")</f>
        <v>-0.61779260494856825</v>
      </c>
    </row>
    <row r="186" spans="1:15" x14ac:dyDescent="0.25">
      <c r="B186" s="119" t="s">
        <v>75</v>
      </c>
      <c r="C186" s="189">
        <v>3.5</v>
      </c>
      <c r="D186" s="190">
        <v>-3.4557522123893802</v>
      </c>
      <c r="E186" s="189">
        <v>2</v>
      </c>
      <c r="F186" s="190">
        <f t="shared" si="32"/>
        <v>-1.5</v>
      </c>
      <c r="G186" s="189">
        <v>2.0849056603773586</v>
      </c>
      <c r="H186" s="190">
        <f t="shared" si="32"/>
        <v>8.4905660377358583E-2</v>
      </c>
      <c r="I186" s="189">
        <v>3.7878787878787881</v>
      </c>
      <c r="J186" s="190">
        <f t="shared" si="32"/>
        <v>1.7029731275014295</v>
      </c>
      <c r="K186" s="189">
        <v>2.9772727272727271</v>
      </c>
      <c r="L186" s="190">
        <f t="shared" si="33"/>
        <v>-0.810606060606061</v>
      </c>
      <c r="M186" s="189">
        <v>3.693548387096774</v>
      </c>
      <c r="N186" s="190">
        <f t="shared" si="34"/>
        <v>0.71627565982404695</v>
      </c>
    </row>
    <row r="187" spans="1:15" x14ac:dyDescent="0.25">
      <c r="B187" s="119" t="s">
        <v>77</v>
      </c>
      <c r="C187" s="189">
        <v>7</v>
      </c>
      <c r="D187" s="190">
        <v>-2.3116883116883109</v>
      </c>
      <c r="E187" s="189">
        <v>1.2941176470588236</v>
      </c>
      <c r="F187" s="190">
        <f t="shared" si="32"/>
        <v>-5.7058823529411766</v>
      </c>
      <c r="G187" s="189">
        <v>3.8448275862068964</v>
      </c>
      <c r="H187" s="190">
        <f t="shared" si="32"/>
        <v>2.5507099391480725</v>
      </c>
      <c r="I187" s="189">
        <v>4.1473684210526311</v>
      </c>
      <c r="J187" s="190">
        <f t="shared" si="32"/>
        <v>0.3025408348457348</v>
      </c>
      <c r="K187" s="189">
        <v>3.2682926829268291</v>
      </c>
      <c r="L187" s="190">
        <f t="shared" si="33"/>
        <v>-0.87907573812580209</v>
      </c>
      <c r="M187" s="189">
        <v>1.6585365853658536</v>
      </c>
      <c r="N187" s="190">
        <f t="shared" si="34"/>
        <v>-1.6097560975609755</v>
      </c>
    </row>
    <row r="188" spans="1:15" x14ac:dyDescent="0.25">
      <c r="B188" s="119" t="s">
        <v>79</v>
      </c>
      <c r="C188" s="189" t="s">
        <v>229</v>
      </c>
      <c r="D188" s="190" t="s">
        <v>229</v>
      </c>
      <c r="E188" s="189">
        <v>2.8888888888888888</v>
      </c>
      <c r="F188" s="190" t="str">
        <f>IFERROR(E188-C188,"-")</f>
        <v>-</v>
      </c>
      <c r="G188" s="189">
        <v>4.098591549295775</v>
      </c>
      <c r="H188" s="190">
        <f>IFERROR(G188-E188,"-")</f>
        <v>1.2097026604068861</v>
      </c>
      <c r="I188" s="189">
        <v>4.5074626865671643</v>
      </c>
      <c r="J188" s="190">
        <f>IFERROR(I188-G188,"-")</f>
        <v>0.40887113727138935</v>
      </c>
      <c r="K188" s="189">
        <v>5.5333333333333332</v>
      </c>
      <c r="L188" s="190">
        <f>IFERROR(K188-I188,"-")</f>
        <v>1.0258706467661689</v>
      </c>
      <c r="M188" s="189">
        <v>3.8985507246376812</v>
      </c>
      <c r="N188" s="190">
        <f t="shared" si="34"/>
        <v>-1.6347826086956521</v>
      </c>
    </row>
    <row r="189" spans="1:15" x14ac:dyDescent="0.25">
      <c r="B189" s="119" t="s">
        <v>81</v>
      </c>
      <c r="C189" s="189" t="s">
        <v>229</v>
      </c>
      <c r="D189" s="190" t="s">
        <v>229</v>
      </c>
      <c r="E189" s="189">
        <v>2.0909090909090908</v>
      </c>
      <c r="F189" s="190" t="str">
        <f t="shared" ref="F189:J197" si="35">IFERROR(E189-C189,"-")</f>
        <v>-</v>
      </c>
      <c r="G189" s="189">
        <v>5.3</v>
      </c>
      <c r="H189" s="190">
        <f t="shared" si="35"/>
        <v>3.209090909090909</v>
      </c>
      <c r="I189" s="189">
        <v>2.6585365853658538</v>
      </c>
      <c r="J189" s="190">
        <f t="shared" si="35"/>
        <v>-2.641463414634146</v>
      </c>
      <c r="K189" s="189">
        <v>1.7142857142857142</v>
      </c>
      <c r="L189" s="190">
        <f t="shared" ref="L189:L197" si="36">IFERROR(K189-I189,"-")</f>
        <v>-0.94425087108013961</v>
      </c>
      <c r="M189" s="189">
        <v>2.9736842105263159</v>
      </c>
      <c r="N189" s="190">
        <f t="shared" si="34"/>
        <v>1.2593984962406017</v>
      </c>
    </row>
    <row r="190" spans="1:15" x14ac:dyDescent="0.25">
      <c r="B190" s="119" t="s">
        <v>122</v>
      </c>
      <c r="C190" s="189" t="s">
        <v>229</v>
      </c>
      <c r="D190" s="190" t="s">
        <v>229</v>
      </c>
      <c r="E190" s="189">
        <v>3.5555555555555554</v>
      </c>
      <c r="F190" s="190" t="str">
        <f t="shared" si="35"/>
        <v>-</v>
      </c>
      <c r="G190" s="189">
        <v>2.5609756097560976</v>
      </c>
      <c r="H190" s="190">
        <f t="shared" si="35"/>
        <v>-0.99457994579945774</v>
      </c>
      <c r="I190" s="189">
        <v>4.5862068965517242</v>
      </c>
      <c r="J190" s="190">
        <f t="shared" si="35"/>
        <v>2.0252312867956266</v>
      </c>
      <c r="K190" s="189">
        <v>2.7142857142857144</v>
      </c>
      <c r="L190" s="190">
        <f t="shared" si="36"/>
        <v>-1.8719211822660098</v>
      </c>
      <c r="M190" s="189">
        <v>5.1607142857142856</v>
      </c>
      <c r="N190" s="190">
        <f t="shared" si="34"/>
        <v>2.4464285714285712</v>
      </c>
    </row>
    <row r="191" spans="1:15" x14ac:dyDescent="0.25">
      <c r="B191" s="119" t="s">
        <v>85</v>
      </c>
      <c r="C191" s="189" t="s">
        <v>229</v>
      </c>
      <c r="D191" s="190" t="s">
        <v>229</v>
      </c>
      <c r="E191" s="189">
        <v>3.6666666666666665</v>
      </c>
      <c r="F191" s="190" t="str">
        <f t="shared" si="35"/>
        <v>-</v>
      </c>
      <c r="G191" s="189">
        <v>1.8235294117647058</v>
      </c>
      <c r="H191" s="190">
        <f t="shared" si="35"/>
        <v>-1.8431372549019607</v>
      </c>
      <c r="I191" s="189">
        <v>4.875</v>
      </c>
      <c r="J191" s="190">
        <f t="shared" si="35"/>
        <v>3.0514705882352944</v>
      </c>
      <c r="K191" s="189">
        <v>2</v>
      </c>
      <c r="L191" s="190">
        <f t="shared" si="36"/>
        <v>-2.875</v>
      </c>
      <c r="M191" s="189"/>
      <c r="N191" s="190"/>
    </row>
    <row r="192" spans="1:15" x14ac:dyDescent="0.25">
      <c r="B192" s="119" t="s">
        <v>87</v>
      </c>
      <c r="C192" s="189">
        <v>4.25</v>
      </c>
      <c r="D192" s="190">
        <v>-0.21153846153846168</v>
      </c>
      <c r="E192" s="189">
        <v>3.8823529411764706</v>
      </c>
      <c r="F192" s="190">
        <f t="shared" si="35"/>
        <v>-0.36764705882352944</v>
      </c>
      <c r="G192" s="189">
        <v>6.520833333333333</v>
      </c>
      <c r="H192" s="190">
        <f t="shared" si="35"/>
        <v>2.6384803921568625</v>
      </c>
      <c r="I192" s="189">
        <v>4.9824561403508776</v>
      </c>
      <c r="J192" s="190">
        <f t="shared" si="35"/>
        <v>-1.5383771929824555</v>
      </c>
      <c r="K192" s="189">
        <v>7.05</v>
      </c>
      <c r="L192" s="190">
        <f t="shared" si="36"/>
        <v>2.0675438596491222</v>
      </c>
      <c r="M192" s="189"/>
      <c r="N192" s="190"/>
    </row>
    <row r="193" spans="2:15" x14ac:dyDescent="0.25">
      <c r="B193" s="119" t="s">
        <v>89</v>
      </c>
      <c r="C193" s="189">
        <v>1</v>
      </c>
      <c r="D193" s="190">
        <v>-7.384615384615385</v>
      </c>
      <c r="E193" s="189">
        <v>6.1904761904761907</v>
      </c>
      <c r="F193" s="190">
        <f t="shared" si="35"/>
        <v>5.1904761904761907</v>
      </c>
      <c r="G193" s="189">
        <v>3.5925925925925926</v>
      </c>
      <c r="H193" s="190">
        <f t="shared" si="35"/>
        <v>-2.5978835978835981</v>
      </c>
      <c r="I193" s="189">
        <v>3.0555555555555554</v>
      </c>
      <c r="J193" s="190">
        <f t="shared" si="35"/>
        <v>-0.5370370370370372</v>
      </c>
      <c r="K193" s="189">
        <v>6.9253731343283578</v>
      </c>
      <c r="L193" s="190">
        <f t="shared" si="36"/>
        <v>3.8698175787728024</v>
      </c>
      <c r="M193" s="189"/>
      <c r="N193" s="190"/>
    </row>
    <row r="194" spans="2:15" x14ac:dyDescent="0.25">
      <c r="B194" s="119" t="s">
        <v>91</v>
      </c>
      <c r="C194" s="189">
        <v>6.25</v>
      </c>
      <c r="D194" s="190">
        <v>3.4404761904761907</v>
      </c>
      <c r="E194" s="189">
        <v>2.1971830985915495</v>
      </c>
      <c r="F194" s="190">
        <f t="shared" si="35"/>
        <v>-4.0528169014084501</v>
      </c>
      <c r="G194" s="189">
        <v>3.8333333333333335</v>
      </c>
      <c r="H194" s="190">
        <f t="shared" si="35"/>
        <v>1.636150234741784</v>
      </c>
      <c r="I194" s="189">
        <v>2.4133333333333336</v>
      </c>
      <c r="J194" s="190">
        <f t="shared" si="35"/>
        <v>-1.42</v>
      </c>
      <c r="K194" s="189">
        <v>5.0574712643678161</v>
      </c>
      <c r="L194" s="190">
        <f t="shared" si="36"/>
        <v>2.6441379310344826</v>
      </c>
      <c r="M194" s="189"/>
      <c r="N194" s="190"/>
    </row>
    <row r="195" spans="2:15" x14ac:dyDescent="0.25">
      <c r="B195" s="119" t="s">
        <v>93</v>
      </c>
      <c r="C195" s="189">
        <v>10.5</v>
      </c>
      <c r="D195" s="190">
        <v>6.3082191780821919</v>
      </c>
      <c r="E195" s="189">
        <v>2.9473684210526314</v>
      </c>
      <c r="F195" s="190">
        <f t="shared" si="35"/>
        <v>-7.5526315789473681</v>
      </c>
      <c r="G195" s="189">
        <v>1.8409090909090908</v>
      </c>
      <c r="H195" s="190">
        <f t="shared" si="35"/>
        <v>-1.1064593301435406</v>
      </c>
      <c r="I195" s="189">
        <v>4.36231884057971</v>
      </c>
      <c r="J195" s="190">
        <f t="shared" si="35"/>
        <v>2.5214097496706191</v>
      </c>
      <c r="K195" s="189">
        <v>2.8571428571428572</v>
      </c>
      <c r="L195" s="190">
        <f t="shared" si="36"/>
        <v>-1.5051759834368528</v>
      </c>
      <c r="M195" s="189"/>
      <c r="N195" s="190"/>
    </row>
    <row r="196" spans="2:15" x14ac:dyDescent="0.25">
      <c r="B196" s="119" t="s">
        <v>95</v>
      </c>
      <c r="C196" s="189">
        <v>35.5</v>
      </c>
      <c r="D196" s="190">
        <v>29.98</v>
      </c>
      <c r="E196" s="189">
        <v>2.7735849056603774</v>
      </c>
      <c r="F196" s="190">
        <f t="shared" si="35"/>
        <v>-32.726415094339622</v>
      </c>
      <c r="G196" s="189">
        <v>3.5396825396825395</v>
      </c>
      <c r="H196" s="190">
        <f t="shared" si="35"/>
        <v>0.76609763402216213</v>
      </c>
      <c r="I196" s="189">
        <v>2.7608695652173911</v>
      </c>
      <c r="J196" s="190">
        <f t="shared" si="35"/>
        <v>-0.77881297446514841</v>
      </c>
      <c r="K196" s="189">
        <v>3.0504201680672267</v>
      </c>
      <c r="L196" s="190">
        <f t="shared" si="36"/>
        <v>0.28955060284983558</v>
      </c>
      <c r="M196" s="189"/>
      <c r="N196" s="190"/>
    </row>
    <row r="197" spans="2:15" ht="15.75" x14ac:dyDescent="0.25">
      <c r="B197" s="122" t="s">
        <v>32</v>
      </c>
      <c r="C197" s="191">
        <v>4.7816593886462879</v>
      </c>
      <c r="D197" s="192">
        <v>-1.4646962964849077</v>
      </c>
      <c r="E197" s="191">
        <v>3.0651260504201683</v>
      </c>
      <c r="F197" s="192">
        <f t="shared" si="35"/>
        <v>-1.7165333382261196</v>
      </c>
      <c r="G197" s="191">
        <v>3.4307458143074583</v>
      </c>
      <c r="H197" s="192">
        <f t="shared" si="35"/>
        <v>0.36561976388729001</v>
      </c>
      <c r="I197" s="191">
        <v>3.7066290550070522</v>
      </c>
      <c r="J197" s="192">
        <f t="shared" si="35"/>
        <v>0.27588324069959391</v>
      </c>
      <c r="K197" s="191">
        <v>4.0839506172839508</v>
      </c>
      <c r="L197" s="192">
        <f t="shared" si="36"/>
        <v>0.37732156227689861</v>
      </c>
      <c r="M197" s="191">
        <v>3.4163179916317992</v>
      </c>
      <c r="N197" s="192">
        <v>-0.31210840430728704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6" t="s">
        <v>286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v>2020</v>
      </c>
      <c r="D205" s="304"/>
      <c r="E205" s="305">
        <v>2021</v>
      </c>
      <c r="F205" s="304"/>
      <c r="G205" s="305">
        <v>2022</v>
      </c>
      <c r="H205" s="304"/>
      <c r="I205" s="305">
        <v>2023</v>
      </c>
      <c r="J205" s="304"/>
      <c r="K205" s="305">
        <v>2024</v>
      </c>
      <c r="L205" s="304"/>
      <c r="M205" s="305">
        <v>2025</v>
      </c>
      <c r="N205" s="306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3.1976744186046511</v>
      </c>
      <c r="D207" s="190">
        <v>-0.24677002583979357</v>
      </c>
      <c r="E207" s="189">
        <v>3.6428571428571428</v>
      </c>
      <c r="F207" s="190">
        <f t="shared" ref="F207:J209" si="37">IFERROR(E207-C207,"-")</f>
        <v>0.44518272425249172</v>
      </c>
      <c r="G207" s="189">
        <v>4.6836734693877551</v>
      </c>
      <c r="H207" s="190">
        <f t="shared" si="37"/>
        <v>1.0408163265306123</v>
      </c>
      <c r="I207" s="189">
        <v>2.5125000000000002</v>
      </c>
      <c r="J207" s="190">
        <f t="shared" si="37"/>
        <v>-2.1711734693877549</v>
      </c>
      <c r="K207" s="189">
        <v>3.9393939393939394</v>
      </c>
      <c r="L207" s="190">
        <f t="shared" ref="L207:L209" si="38">IFERROR(K207-I207,"-")</f>
        <v>1.4268939393939393</v>
      </c>
      <c r="M207" s="189">
        <v>4.7446808510638299</v>
      </c>
      <c r="N207" s="190">
        <f t="shared" ref="N207:N212" si="39">IFERROR(M207-K207,"-")</f>
        <v>0.80528691166989042</v>
      </c>
    </row>
    <row r="208" spans="2:15" x14ac:dyDescent="0.25">
      <c r="B208" s="119" t="s">
        <v>75</v>
      </c>
      <c r="C208" s="189">
        <v>2.3858267716535435</v>
      </c>
      <c r="D208" s="190">
        <v>-6.0731896217890791</v>
      </c>
      <c r="E208" s="189">
        <v>33.666666666666664</v>
      </c>
      <c r="F208" s="190">
        <f t="shared" si="37"/>
        <v>31.28083989501312</v>
      </c>
      <c r="G208" s="189">
        <v>3.073394495412844</v>
      </c>
      <c r="H208" s="190">
        <f t="shared" si="37"/>
        <v>-30.593272171253819</v>
      </c>
      <c r="I208" s="189">
        <v>2.52</v>
      </c>
      <c r="J208" s="190">
        <f t="shared" si="37"/>
        <v>-0.55339449541284402</v>
      </c>
      <c r="K208" s="189">
        <v>4.2948717948717947</v>
      </c>
      <c r="L208" s="190">
        <f t="shared" si="38"/>
        <v>1.7748717948717947</v>
      </c>
      <c r="M208" s="189">
        <v>4.4141414141414144</v>
      </c>
      <c r="N208" s="190">
        <f t="shared" si="39"/>
        <v>0.11926961926961965</v>
      </c>
    </row>
    <row r="209" spans="2:15" x14ac:dyDescent="0.25">
      <c r="B209" s="119" t="s">
        <v>77</v>
      </c>
      <c r="C209" s="189">
        <v>2</v>
      </c>
      <c r="D209" s="190">
        <v>-4.34020618556701</v>
      </c>
      <c r="E209" s="189">
        <v>11.714285714285714</v>
      </c>
      <c r="F209" s="190">
        <f t="shared" si="37"/>
        <v>9.7142857142857135</v>
      </c>
      <c r="G209" s="189">
        <v>3.893939393939394</v>
      </c>
      <c r="H209" s="190">
        <f t="shared" si="37"/>
        <v>-7.820346320346319</v>
      </c>
      <c r="I209" s="189">
        <v>3.5217391304347827</v>
      </c>
      <c r="J209" s="190">
        <f t="shared" si="37"/>
        <v>-0.37220026350461133</v>
      </c>
      <c r="K209" s="189">
        <v>4.4060150375939848</v>
      </c>
      <c r="L209" s="190">
        <f t="shared" si="38"/>
        <v>0.88427590715920212</v>
      </c>
      <c r="M209" s="189">
        <v>3.9449541284403669</v>
      </c>
      <c r="N209" s="190">
        <f t="shared" si="39"/>
        <v>-0.46106090915361797</v>
      </c>
    </row>
    <row r="210" spans="2:15" x14ac:dyDescent="0.25">
      <c r="B210" s="119" t="s">
        <v>79</v>
      </c>
      <c r="C210" s="189" t="s">
        <v>229</v>
      </c>
      <c r="D210" s="190" t="s">
        <v>229</v>
      </c>
      <c r="E210" s="189">
        <v>12.222222222222221</v>
      </c>
      <c r="F210" s="190" t="str">
        <f>IFERROR(E210-C210,"-")</f>
        <v>-</v>
      </c>
      <c r="G210" s="189">
        <v>3</v>
      </c>
      <c r="H210" s="190">
        <f>IFERROR(G210-E210,"-")</f>
        <v>-9.2222222222222214</v>
      </c>
      <c r="I210" s="189">
        <v>2.2131147540983607</v>
      </c>
      <c r="J210" s="190">
        <f>IFERROR(I210-G210,"-")</f>
        <v>-0.78688524590163933</v>
      </c>
      <c r="K210" s="189">
        <v>4.134615384615385</v>
      </c>
      <c r="L210" s="190">
        <f>IFERROR(K210-I210,"-")</f>
        <v>1.9215006305170244</v>
      </c>
      <c r="M210" s="189">
        <v>4.898305084745763</v>
      </c>
      <c r="N210" s="190">
        <f t="shared" si="39"/>
        <v>0.76368970013037796</v>
      </c>
    </row>
    <row r="211" spans="2:15" x14ac:dyDescent="0.25">
      <c r="B211" s="119" t="s">
        <v>81</v>
      </c>
      <c r="C211" s="189" t="s">
        <v>229</v>
      </c>
      <c r="D211" s="190" t="s">
        <v>229</v>
      </c>
      <c r="E211" s="189">
        <v>5.9545454545454541</v>
      </c>
      <c r="F211" s="190" t="str">
        <f t="shared" ref="F211:J219" si="40">IFERROR(E211-C211,"-")</f>
        <v>-</v>
      </c>
      <c r="G211" s="189">
        <v>2.5192307692307692</v>
      </c>
      <c r="H211" s="190">
        <f t="shared" si="40"/>
        <v>-3.435314685314685</v>
      </c>
      <c r="I211" s="189">
        <v>4.0434782608695654</v>
      </c>
      <c r="J211" s="190">
        <f t="shared" si="40"/>
        <v>1.5242474916387962</v>
      </c>
      <c r="K211" s="189">
        <v>5.083333333333333</v>
      </c>
      <c r="L211" s="190">
        <f t="shared" ref="L211:L219" si="41">IFERROR(K211-I211,"-")</f>
        <v>1.0398550724637676</v>
      </c>
      <c r="M211" s="189">
        <v>2.8717948717948718</v>
      </c>
      <c r="N211" s="190">
        <f t="shared" si="39"/>
        <v>-2.2115384615384612</v>
      </c>
    </row>
    <row r="212" spans="2:15" x14ac:dyDescent="0.25">
      <c r="B212" s="119" t="s">
        <v>83</v>
      </c>
      <c r="C212" s="189" t="s">
        <v>229</v>
      </c>
      <c r="D212" s="190" t="s">
        <v>229</v>
      </c>
      <c r="E212" s="189">
        <v>4</v>
      </c>
      <c r="F212" s="190" t="str">
        <f t="shared" si="40"/>
        <v>-</v>
      </c>
      <c r="G212" s="189">
        <v>3.4222222222222221</v>
      </c>
      <c r="H212" s="190">
        <f t="shared" si="40"/>
        <v>-0.57777777777777795</v>
      </c>
      <c r="I212" s="189">
        <v>3.9</v>
      </c>
      <c r="J212" s="190">
        <f t="shared" si="40"/>
        <v>0.47777777777777786</v>
      </c>
      <c r="K212" s="189">
        <v>3.0769230769230771</v>
      </c>
      <c r="L212" s="190">
        <f t="shared" si="41"/>
        <v>-0.82307692307692282</v>
      </c>
      <c r="M212" s="189">
        <v>5.0999999999999996</v>
      </c>
      <c r="N212" s="190">
        <f t="shared" si="39"/>
        <v>2.0230769230769226</v>
      </c>
    </row>
    <row r="213" spans="2:15" x14ac:dyDescent="0.25">
      <c r="B213" s="119" t="s">
        <v>85</v>
      </c>
      <c r="C213" s="189" t="s">
        <v>229</v>
      </c>
      <c r="D213" s="190" t="s">
        <v>229</v>
      </c>
      <c r="E213" s="189">
        <v>5.4</v>
      </c>
      <c r="F213" s="190" t="str">
        <f t="shared" si="40"/>
        <v>-</v>
      </c>
      <c r="G213" s="189">
        <v>5.3098591549295771</v>
      </c>
      <c r="H213" s="190">
        <f t="shared" si="40"/>
        <v>-9.0140845070423303E-2</v>
      </c>
      <c r="I213" s="189">
        <v>3.0256410256410255</v>
      </c>
      <c r="J213" s="190">
        <f t="shared" si="40"/>
        <v>-2.2842181292885515</v>
      </c>
      <c r="K213" s="189">
        <v>5.6585365853658534</v>
      </c>
      <c r="L213" s="190">
        <f t="shared" si="41"/>
        <v>2.6328955597248278</v>
      </c>
      <c r="M213" s="189"/>
      <c r="N213" s="190"/>
    </row>
    <row r="214" spans="2:15" x14ac:dyDescent="0.25">
      <c r="B214" s="119" t="s">
        <v>87</v>
      </c>
      <c r="C214" s="189">
        <v>12.92</v>
      </c>
      <c r="D214" s="190">
        <v>7.3731249999999999</v>
      </c>
      <c r="E214" s="189">
        <v>8.7435897435897427</v>
      </c>
      <c r="F214" s="190">
        <f t="shared" si="40"/>
        <v>-4.1764102564102572</v>
      </c>
      <c r="G214" s="189">
        <v>3.2537313432835822</v>
      </c>
      <c r="H214" s="190">
        <f t="shared" si="40"/>
        <v>-5.4898584003061606</v>
      </c>
      <c r="I214" s="189">
        <v>3.84</v>
      </c>
      <c r="J214" s="190">
        <f t="shared" si="40"/>
        <v>0.5862686567164177</v>
      </c>
      <c r="K214" s="189">
        <v>4.9514563106796112</v>
      </c>
      <c r="L214" s="190">
        <f t="shared" si="41"/>
        <v>1.1114563106796114</v>
      </c>
      <c r="M214" s="189"/>
      <c r="N214" s="190"/>
    </row>
    <row r="215" spans="2:15" x14ac:dyDescent="0.25">
      <c r="B215" s="119" t="s">
        <v>89</v>
      </c>
      <c r="C215" s="189" t="s">
        <v>229</v>
      </c>
      <c r="D215" s="190" t="s">
        <v>229</v>
      </c>
      <c r="E215" s="189">
        <v>4.5</v>
      </c>
      <c r="F215" s="190" t="str">
        <f t="shared" si="40"/>
        <v>-</v>
      </c>
      <c r="G215" s="189">
        <v>2.1489361702127661</v>
      </c>
      <c r="H215" s="190">
        <f t="shared" si="40"/>
        <v>-2.3510638297872339</v>
      </c>
      <c r="I215" s="189">
        <v>3.9166666666666665</v>
      </c>
      <c r="J215" s="190">
        <f t="shared" si="40"/>
        <v>1.7677304964539005</v>
      </c>
      <c r="K215" s="189">
        <v>5.662337662337662</v>
      </c>
      <c r="L215" s="190">
        <f t="shared" si="41"/>
        <v>1.7456709956709955</v>
      </c>
      <c r="M215" s="189"/>
      <c r="N215" s="190"/>
    </row>
    <row r="216" spans="2:15" x14ac:dyDescent="0.25">
      <c r="B216" s="119" t="s">
        <v>91</v>
      </c>
      <c r="C216" s="189">
        <v>4.25</v>
      </c>
      <c r="D216" s="190">
        <v>-0.4568965517241379</v>
      </c>
      <c r="E216" s="189">
        <v>4.9454545454545453</v>
      </c>
      <c r="F216" s="190">
        <f t="shared" si="40"/>
        <v>0.69545454545454533</v>
      </c>
      <c r="G216" s="189">
        <v>2.6509433962264151</v>
      </c>
      <c r="H216" s="190">
        <f t="shared" si="40"/>
        <v>-2.2945111492281303</v>
      </c>
      <c r="I216" s="189">
        <v>3.2222222222222223</v>
      </c>
      <c r="J216" s="190">
        <f t="shared" si="40"/>
        <v>0.57127882599580726</v>
      </c>
      <c r="K216" s="189">
        <v>4.9494949494949498</v>
      </c>
      <c r="L216" s="190">
        <f t="shared" si="41"/>
        <v>1.7272727272727275</v>
      </c>
      <c r="M216" s="189"/>
      <c r="N216" s="190"/>
    </row>
    <row r="217" spans="2:15" x14ac:dyDescent="0.25">
      <c r="B217" s="119" t="s">
        <v>93</v>
      </c>
      <c r="C217" s="189">
        <v>1</v>
      </c>
      <c r="D217" s="190">
        <v>-4.8</v>
      </c>
      <c r="E217" s="189">
        <v>4.854838709677419</v>
      </c>
      <c r="F217" s="190">
        <f t="shared" si="40"/>
        <v>3.854838709677419</v>
      </c>
      <c r="G217" s="189">
        <v>3.4</v>
      </c>
      <c r="H217" s="190">
        <f t="shared" si="40"/>
        <v>-1.4548387096774191</v>
      </c>
      <c r="I217" s="189">
        <v>4.8137931034482762</v>
      </c>
      <c r="J217" s="190">
        <f t="shared" si="40"/>
        <v>1.4137931034482762</v>
      </c>
      <c r="K217" s="189">
        <v>3.5636363636363635</v>
      </c>
      <c r="L217" s="190">
        <f t="shared" si="41"/>
        <v>-1.2501567398119127</v>
      </c>
      <c r="M217" s="189"/>
      <c r="N217" s="190"/>
    </row>
    <row r="218" spans="2:15" x14ac:dyDescent="0.25">
      <c r="B218" s="119" t="s">
        <v>95</v>
      </c>
      <c r="C218" s="189">
        <v>1.9565217391304348</v>
      </c>
      <c r="D218" s="190">
        <v>0.10869565217391308</v>
      </c>
      <c r="E218" s="189">
        <v>5.125</v>
      </c>
      <c r="F218" s="190">
        <f t="shared" si="40"/>
        <v>3.1684782608695654</v>
      </c>
      <c r="G218" s="189">
        <v>4.306451612903226</v>
      </c>
      <c r="H218" s="190">
        <f t="shared" si="40"/>
        <v>-0.81854838709677402</v>
      </c>
      <c r="I218" s="189">
        <v>2.901098901098901</v>
      </c>
      <c r="J218" s="190">
        <f t="shared" si="40"/>
        <v>-1.405352711804325</v>
      </c>
      <c r="K218" s="189">
        <v>4.1592920353982299</v>
      </c>
      <c r="L218" s="190">
        <f t="shared" si="41"/>
        <v>1.2581931342993289</v>
      </c>
      <c r="M218" s="189"/>
      <c r="N218" s="190"/>
    </row>
    <row r="219" spans="2:15" ht="15.75" x14ac:dyDescent="0.25">
      <c r="B219" s="122" t="s">
        <v>32</v>
      </c>
      <c r="C219" s="191">
        <v>3.8098591549295775</v>
      </c>
      <c r="D219" s="192">
        <v>-1.2694842103235007</v>
      </c>
      <c r="E219" s="191">
        <v>5.8116710875331563</v>
      </c>
      <c r="F219" s="192">
        <f t="shared" si="40"/>
        <v>2.0018119326035788</v>
      </c>
      <c r="G219" s="191">
        <v>3.5172811059907834</v>
      </c>
      <c r="H219" s="192">
        <f t="shared" si="40"/>
        <v>-2.2943899815423729</v>
      </c>
      <c r="I219" s="191">
        <v>3.3786057692307692</v>
      </c>
      <c r="J219" s="192">
        <f t="shared" si="40"/>
        <v>-0.1386753367600142</v>
      </c>
      <c r="K219" s="191">
        <v>4.425434583714547</v>
      </c>
      <c r="L219" s="192">
        <f t="shared" si="41"/>
        <v>1.0468288144837778</v>
      </c>
      <c r="M219" s="191">
        <v>4.4618249534450651</v>
      </c>
      <c r="N219" s="192">
        <v>0.26727949889961078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6" t="s">
        <v>285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1" t="s">
        <v>121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v>2020</v>
      </c>
      <c r="D227" s="304"/>
      <c r="E227" s="305">
        <v>2021</v>
      </c>
      <c r="F227" s="304"/>
      <c r="G227" s="305">
        <v>2022</v>
      </c>
      <c r="H227" s="304"/>
      <c r="I227" s="305">
        <v>2023</v>
      </c>
      <c r="J227" s="304"/>
      <c r="K227" s="305">
        <v>2024</v>
      </c>
      <c r="L227" s="304"/>
      <c r="M227" s="305">
        <v>2025</v>
      </c>
      <c r="N227" s="306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3.8571428571428572</v>
      </c>
      <c r="D229" s="190">
        <v>-3.4615384615384612</v>
      </c>
      <c r="E229" s="189">
        <v>4.1111111111111107</v>
      </c>
      <c r="F229" s="190">
        <f t="shared" ref="F229:J231" si="42">IFERROR(E229-C229,"-")</f>
        <v>0.25396825396825351</v>
      </c>
      <c r="G229" s="189">
        <v>4.0224719101123592</v>
      </c>
      <c r="H229" s="190">
        <f t="shared" si="42"/>
        <v>-8.8639200998751555E-2</v>
      </c>
      <c r="I229" s="189">
        <v>3.263157894736842</v>
      </c>
      <c r="J229" s="190">
        <f t="shared" si="42"/>
        <v>-0.75931401537551713</v>
      </c>
      <c r="K229" s="189">
        <v>3.9939393939393941</v>
      </c>
      <c r="L229" s="190">
        <f t="shared" ref="L229:L231" si="43">IFERROR(K229-I229,"-")</f>
        <v>0.73078149920255209</v>
      </c>
      <c r="M229" s="189">
        <v>3.3761467889908259</v>
      </c>
      <c r="N229" s="190">
        <f t="shared" ref="N229:N234" si="44">IFERROR(M229-K229,"-")</f>
        <v>-0.61779260494856825</v>
      </c>
    </row>
    <row r="230" spans="2:15" x14ac:dyDescent="0.25">
      <c r="B230" s="119" t="s">
        <v>75</v>
      </c>
      <c r="C230" s="189">
        <v>3.5</v>
      </c>
      <c r="D230" s="190">
        <v>-3.4557522123893802</v>
      </c>
      <c r="E230" s="189">
        <v>2</v>
      </c>
      <c r="F230" s="190">
        <f t="shared" si="42"/>
        <v>-1.5</v>
      </c>
      <c r="G230" s="189">
        <v>2.0849056603773586</v>
      </c>
      <c r="H230" s="190">
        <f t="shared" si="42"/>
        <v>8.4905660377358583E-2</v>
      </c>
      <c r="I230" s="189">
        <v>3.7878787878787881</v>
      </c>
      <c r="J230" s="190">
        <f t="shared" si="42"/>
        <v>1.7029731275014295</v>
      </c>
      <c r="K230" s="189">
        <v>2.9772727272727271</v>
      </c>
      <c r="L230" s="190">
        <f t="shared" si="43"/>
        <v>-0.810606060606061</v>
      </c>
      <c r="M230" s="189">
        <v>3.693548387096774</v>
      </c>
      <c r="N230" s="190">
        <f t="shared" si="44"/>
        <v>0.71627565982404695</v>
      </c>
    </row>
    <row r="231" spans="2:15" x14ac:dyDescent="0.25">
      <c r="B231" s="119" t="s">
        <v>77</v>
      </c>
      <c r="C231" s="189">
        <v>7</v>
      </c>
      <c r="D231" s="190">
        <v>-2.3116883116883109</v>
      </c>
      <c r="E231" s="189">
        <v>1.2941176470588236</v>
      </c>
      <c r="F231" s="190">
        <f t="shared" si="42"/>
        <v>-5.7058823529411766</v>
      </c>
      <c r="G231" s="189">
        <v>3.8448275862068964</v>
      </c>
      <c r="H231" s="190">
        <f t="shared" si="42"/>
        <v>2.5507099391480725</v>
      </c>
      <c r="I231" s="189">
        <v>4.1473684210526311</v>
      </c>
      <c r="J231" s="190">
        <f t="shared" si="42"/>
        <v>0.3025408348457348</v>
      </c>
      <c r="K231" s="189">
        <v>3.2682926829268291</v>
      </c>
      <c r="L231" s="190">
        <f t="shared" si="43"/>
        <v>-0.87907573812580209</v>
      </c>
      <c r="M231" s="189">
        <v>1.6585365853658536</v>
      </c>
      <c r="N231" s="190">
        <f t="shared" si="44"/>
        <v>-1.6097560975609755</v>
      </c>
    </row>
    <row r="232" spans="2:15" x14ac:dyDescent="0.25">
      <c r="B232" s="119" t="s">
        <v>79</v>
      </c>
      <c r="C232" s="189" t="s">
        <v>229</v>
      </c>
      <c r="D232" s="190" t="s">
        <v>229</v>
      </c>
      <c r="E232" s="189">
        <v>2.8888888888888888</v>
      </c>
      <c r="F232" s="190" t="str">
        <f>IFERROR(E232-C232,"-")</f>
        <v>-</v>
      </c>
      <c r="G232" s="189">
        <v>4.098591549295775</v>
      </c>
      <c r="H232" s="190">
        <f>IFERROR(G232-E232,"-")</f>
        <v>1.2097026604068861</v>
      </c>
      <c r="I232" s="189">
        <v>4.5074626865671643</v>
      </c>
      <c r="J232" s="190">
        <f>IFERROR(I232-G232,"-")</f>
        <v>0.40887113727138935</v>
      </c>
      <c r="K232" s="189">
        <v>5.5333333333333332</v>
      </c>
      <c r="L232" s="190">
        <f>IFERROR(K232-I232,"-")</f>
        <v>1.0258706467661689</v>
      </c>
      <c r="M232" s="189">
        <v>3.8985507246376812</v>
      </c>
      <c r="N232" s="190">
        <f t="shared" si="44"/>
        <v>-1.6347826086956521</v>
      </c>
    </row>
    <row r="233" spans="2:15" x14ac:dyDescent="0.25">
      <c r="B233" s="119" t="s">
        <v>81</v>
      </c>
      <c r="C233" s="189" t="s">
        <v>229</v>
      </c>
      <c r="D233" s="190" t="s">
        <v>229</v>
      </c>
      <c r="E233" s="189">
        <v>2.0909090909090908</v>
      </c>
      <c r="F233" s="190" t="str">
        <f t="shared" ref="F233:J241" si="45">IFERROR(E233-C233,"-")</f>
        <v>-</v>
      </c>
      <c r="G233" s="189">
        <v>5.3</v>
      </c>
      <c r="H233" s="190">
        <f t="shared" si="45"/>
        <v>3.209090909090909</v>
      </c>
      <c r="I233" s="189">
        <v>2.6585365853658538</v>
      </c>
      <c r="J233" s="190">
        <f t="shared" si="45"/>
        <v>-2.641463414634146</v>
      </c>
      <c r="K233" s="189">
        <v>1.7142857142857142</v>
      </c>
      <c r="L233" s="190">
        <f t="shared" ref="L233:L241" si="46">IFERROR(K233-I233,"-")</f>
        <v>-0.94425087108013961</v>
      </c>
      <c r="M233" s="189">
        <v>2.9736842105263159</v>
      </c>
      <c r="N233" s="190">
        <f t="shared" si="44"/>
        <v>1.2593984962406017</v>
      </c>
    </row>
    <row r="234" spans="2:15" x14ac:dyDescent="0.25">
      <c r="B234" s="119" t="s">
        <v>83</v>
      </c>
      <c r="C234" s="189" t="s">
        <v>229</v>
      </c>
      <c r="D234" s="190" t="s">
        <v>229</v>
      </c>
      <c r="E234" s="189">
        <v>3.5555555555555554</v>
      </c>
      <c r="F234" s="190" t="str">
        <f t="shared" si="45"/>
        <v>-</v>
      </c>
      <c r="G234" s="189">
        <v>2.5609756097560976</v>
      </c>
      <c r="H234" s="190">
        <f t="shared" si="45"/>
        <v>-0.99457994579945774</v>
      </c>
      <c r="I234" s="189">
        <v>4.5862068965517242</v>
      </c>
      <c r="J234" s="190">
        <f t="shared" si="45"/>
        <v>2.0252312867956266</v>
      </c>
      <c r="K234" s="189">
        <v>2.7142857142857144</v>
      </c>
      <c r="L234" s="190">
        <f t="shared" si="46"/>
        <v>-1.8719211822660098</v>
      </c>
      <c r="M234" s="189">
        <v>5.1607142857142856</v>
      </c>
      <c r="N234" s="190">
        <f t="shared" si="44"/>
        <v>2.4464285714285712</v>
      </c>
    </row>
    <row r="235" spans="2:15" x14ac:dyDescent="0.25">
      <c r="B235" s="119" t="s">
        <v>85</v>
      </c>
      <c r="C235" s="189" t="s">
        <v>229</v>
      </c>
      <c r="D235" s="190" t="s">
        <v>229</v>
      </c>
      <c r="E235" s="189">
        <v>3.6666666666666665</v>
      </c>
      <c r="F235" s="190" t="str">
        <f t="shared" si="45"/>
        <v>-</v>
      </c>
      <c r="G235" s="189">
        <v>1.8235294117647058</v>
      </c>
      <c r="H235" s="190">
        <f t="shared" si="45"/>
        <v>-1.8431372549019607</v>
      </c>
      <c r="I235" s="189">
        <v>4.875</v>
      </c>
      <c r="J235" s="190">
        <f t="shared" si="45"/>
        <v>3.0514705882352944</v>
      </c>
      <c r="K235" s="189">
        <v>2</v>
      </c>
      <c r="L235" s="190">
        <f t="shared" si="46"/>
        <v>-2.875</v>
      </c>
      <c r="M235" s="189"/>
      <c r="N235" s="190"/>
    </row>
    <row r="236" spans="2:15" x14ac:dyDescent="0.25">
      <c r="B236" s="119" t="s">
        <v>87</v>
      </c>
      <c r="C236" s="189">
        <v>4.25</v>
      </c>
      <c r="D236" s="190">
        <v>-0.21153846153846168</v>
      </c>
      <c r="E236" s="189">
        <v>3.8823529411764706</v>
      </c>
      <c r="F236" s="190">
        <f t="shared" si="45"/>
        <v>-0.36764705882352944</v>
      </c>
      <c r="G236" s="189">
        <v>6.520833333333333</v>
      </c>
      <c r="H236" s="190">
        <f t="shared" si="45"/>
        <v>2.6384803921568625</v>
      </c>
      <c r="I236" s="189">
        <v>4.9824561403508776</v>
      </c>
      <c r="J236" s="190">
        <f t="shared" si="45"/>
        <v>-1.5383771929824555</v>
      </c>
      <c r="K236" s="189">
        <v>7.05</v>
      </c>
      <c r="L236" s="190">
        <f t="shared" si="46"/>
        <v>2.0675438596491222</v>
      </c>
      <c r="M236" s="189"/>
      <c r="N236" s="190"/>
    </row>
    <row r="237" spans="2:15" x14ac:dyDescent="0.25">
      <c r="B237" s="119" t="s">
        <v>89</v>
      </c>
      <c r="C237" s="189">
        <v>1</v>
      </c>
      <c r="D237" s="190">
        <v>-7.384615384615385</v>
      </c>
      <c r="E237" s="189">
        <v>6.1904761904761907</v>
      </c>
      <c r="F237" s="190">
        <f t="shared" si="45"/>
        <v>5.1904761904761907</v>
      </c>
      <c r="G237" s="189">
        <v>3.5925925925925926</v>
      </c>
      <c r="H237" s="190">
        <f t="shared" si="45"/>
        <v>-2.5978835978835981</v>
      </c>
      <c r="I237" s="189">
        <v>3.0555555555555554</v>
      </c>
      <c r="J237" s="190">
        <f t="shared" si="45"/>
        <v>-0.5370370370370372</v>
      </c>
      <c r="K237" s="189">
        <v>6.9253731343283578</v>
      </c>
      <c r="L237" s="190">
        <f t="shared" si="46"/>
        <v>3.8698175787728024</v>
      </c>
      <c r="M237" s="189"/>
      <c r="N237" s="190"/>
    </row>
    <row r="238" spans="2:15" x14ac:dyDescent="0.25">
      <c r="B238" s="119" t="s">
        <v>91</v>
      </c>
      <c r="C238" s="189">
        <v>6.25</v>
      </c>
      <c r="D238" s="190">
        <v>3.4404761904761907</v>
      </c>
      <c r="E238" s="189">
        <v>2.1971830985915495</v>
      </c>
      <c r="F238" s="190">
        <f t="shared" si="45"/>
        <v>-4.0528169014084501</v>
      </c>
      <c r="G238" s="189">
        <v>3.8333333333333335</v>
      </c>
      <c r="H238" s="190">
        <f t="shared" si="45"/>
        <v>1.636150234741784</v>
      </c>
      <c r="I238" s="189">
        <v>2.4133333333333336</v>
      </c>
      <c r="J238" s="190">
        <f t="shared" si="45"/>
        <v>-1.42</v>
      </c>
      <c r="K238" s="189">
        <v>5.0574712643678161</v>
      </c>
      <c r="L238" s="190">
        <f t="shared" si="46"/>
        <v>2.6441379310344826</v>
      </c>
      <c r="M238" s="189"/>
      <c r="N238" s="190"/>
    </row>
    <row r="239" spans="2:15" x14ac:dyDescent="0.25">
      <c r="B239" s="119" t="s">
        <v>93</v>
      </c>
      <c r="C239" s="189">
        <v>10.5</v>
      </c>
      <c r="D239" s="190">
        <v>6.3082191780821919</v>
      </c>
      <c r="E239" s="189">
        <v>2.9473684210526314</v>
      </c>
      <c r="F239" s="190">
        <f t="shared" si="45"/>
        <v>-7.5526315789473681</v>
      </c>
      <c r="G239" s="189">
        <v>1.8409090909090908</v>
      </c>
      <c r="H239" s="190">
        <f t="shared" si="45"/>
        <v>-1.1064593301435406</v>
      </c>
      <c r="I239" s="189">
        <v>4.36231884057971</v>
      </c>
      <c r="J239" s="190">
        <f t="shared" si="45"/>
        <v>2.5214097496706191</v>
      </c>
      <c r="K239" s="189">
        <v>2.8571428571428572</v>
      </c>
      <c r="L239" s="190">
        <f t="shared" si="46"/>
        <v>-1.5051759834368528</v>
      </c>
      <c r="M239" s="189"/>
      <c r="N239" s="190"/>
    </row>
    <row r="240" spans="2:15" x14ac:dyDescent="0.25">
      <c r="B240" s="119" t="s">
        <v>95</v>
      </c>
      <c r="C240" s="189">
        <v>35.5</v>
      </c>
      <c r="D240" s="190">
        <v>29.98</v>
      </c>
      <c r="E240" s="189">
        <v>2.7735849056603774</v>
      </c>
      <c r="F240" s="190">
        <f t="shared" si="45"/>
        <v>-32.726415094339622</v>
      </c>
      <c r="G240" s="189">
        <v>3.5396825396825395</v>
      </c>
      <c r="H240" s="190">
        <f t="shared" si="45"/>
        <v>0.76609763402216213</v>
      </c>
      <c r="I240" s="189">
        <v>2.7608695652173911</v>
      </c>
      <c r="J240" s="190">
        <f t="shared" si="45"/>
        <v>-0.77881297446514841</v>
      </c>
      <c r="K240" s="189">
        <v>3.0504201680672267</v>
      </c>
      <c r="L240" s="190">
        <f t="shared" si="46"/>
        <v>0.28955060284983558</v>
      </c>
      <c r="M240" s="189"/>
      <c r="N240" s="190"/>
    </row>
    <row r="241" spans="2:15" ht="15.75" x14ac:dyDescent="0.25">
      <c r="B241" s="122" t="s">
        <v>32</v>
      </c>
      <c r="C241" s="191">
        <v>4.7816593886462879</v>
      </c>
      <c r="D241" s="192">
        <v>-1.4646962964849077</v>
      </c>
      <c r="E241" s="191">
        <v>3.0651260504201683</v>
      </c>
      <c r="F241" s="192">
        <f t="shared" si="45"/>
        <v>-1.7165333382261196</v>
      </c>
      <c r="G241" s="191">
        <v>3.4307458143074583</v>
      </c>
      <c r="H241" s="192">
        <f t="shared" si="45"/>
        <v>0.36561976388729001</v>
      </c>
      <c r="I241" s="191">
        <v>3.7066290550070522</v>
      </c>
      <c r="J241" s="192">
        <f t="shared" si="45"/>
        <v>0.27588324069959391</v>
      </c>
      <c r="K241" s="191">
        <v>4.0839506172839508</v>
      </c>
      <c r="L241" s="192">
        <f t="shared" si="46"/>
        <v>0.37732156227689861</v>
      </c>
      <c r="M241" s="191">
        <v>3.4163179916317992</v>
      </c>
      <c r="N241" s="192">
        <v>-0.31210840430728704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6" t="s">
        <v>287</v>
      </c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1" t="s">
        <v>130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</row>
    <row r="249" spans="2:15" ht="22.5" thickTop="1" thickBot="1" x14ac:dyDescent="0.3">
      <c r="B249" s="111"/>
      <c r="C249" s="303">
        <v>2020</v>
      </c>
      <c r="D249" s="304"/>
      <c r="E249" s="305">
        <v>2021</v>
      </c>
      <c r="F249" s="304"/>
      <c r="G249" s="305">
        <v>2022</v>
      </c>
      <c r="H249" s="304"/>
      <c r="I249" s="305">
        <v>2023</v>
      </c>
      <c r="J249" s="304"/>
      <c r="K249" s="305">
        <v>2024</v>
      </c>
      <c r="L249" s="304"/>
      <c r="M249" s="305">
        <v>2025</v>
      </c>
      <c r="N249" s="306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5.3414634146341466</v>
      </c>
      <c r="D251" s="190">
        <v>-1.784852374839538</v>
      </c>
      <c r="E251" s="189">
        <v>1.6666666666666667</v>
      </c>
      <c r="F251" s="190">
        <f t="shared" ref="F251:J253" si="47">IFERROR(E251-C251,"-")</f>
        <v>-3.6747967479674797</v>
      </c>
      <c r="G251" s="189">
        <v>5.3076923076923075</v>
      </c>
      <c r="H251" s="190">
        <f t="shared" si="47"/>
        <v>3.6410256410256405</v>
      </c>
      <c r="I251" s="189">
        <v>2.1346153846153846</v>
      </c>
      <c r="J251" s="190">
        <f t="shared" si="47"/>
        <v>-3.1730769230769229</v>
      </c>
      <c r="K251" s="189">
        <v>4.935483870967742</v>
      </c>
      <c r="L251" s="190">
        <f t="shared" ref="L251:L253" si="48">IFERROR(K251-I251,"-")</f>
        <v>2.8008684863523574</v>
      </c>
      <c r="M251" s="189">
        <v>3.763157894736842</v>
      </c>
      <c r="N251" s="190">
        <f t="shared" ref="N251:N256" si="49">IFERROR(M251-K251,"-")</f>
        <v>-1.1723259762309</v>
      </c>
    </row>
    <row r="252" spans="2:15" x14ac:dyDescent="0.25">
      <c r="B252" s="119" t="s">
        <v>75</v>
      </c>
      <c r="C252" s="189">
        <v>1.6774193548387097</v>
      </c>
      <c r="D252" s="190">
        <v>-4.32258064516129</v>
      </c>
      <c r="E252" s="189" t="s">
        <v>229</v>
      </c>
      <c r="F252" s="190" t="str">
        <f t="shared" si="47"/>
        <v>-</v>
      </c>
      <c r="G252" s="189">
        <v>5.0909090909090908</v>
      </c>
      <c r="H252" s="190" t="str">
        <f t="shared" si="47"/>
        <v>-</v>
      </c>
      <c r="I252" s="189">
        <v>4.4680851063829783</v>
      </c>
      <c r="J252" s="190">
        <f t="shared" si="47"/>
        <v>-0.62282398452611254</v>
      </c>
      <c r="K252" s="189">
        <v>4.615384615384615</v>
      </c>
      <c r="L252" s="190">
        <f t="shared" si="48"/>
        <v>0.14729950900163669</v>
      </c>
      <c r="M252" s="189">
        <v>1.8289473684210527</v>
      </c>
      <c r="N252" s="190">
        <f t="shared" si="49"/>
        <v>-2.7864372469635623</v>
      </c>
    </row>
    <row r="253" spans="2:15" x14ac:dyDescent="0.25">
      <c r="B253" s="119" t="s">
        <v>77</v>
      </c>
      <c r="C253" s="189">
        <v>9.695652173913043</v>
      </c>
      <c r="D253" s="190">
        <v>6.626686656671664</v>
      </c>
      <c r="E253" s="189">
        <v>1.875</v>
      </c>
      <c r="F253" s="190">
        <f t="shared" si="47"/>
        <v>-7.820652173913043</v>
      </c>
      <c r="G253" s="189">
        <v>3.7333333333333334</v>
      </c>
      <c r="H253" s="190">
        <f t="shared" si="47"/>
        <v>1.8583333333333334</v>
      </c>
      <c r="I253" s="189">
        <v>3.9375</v>
      </c>
      <c r="J253" s="190">
        <f t="shared" si="47"/>
        <v>0.20416666666666661</v>
      </c>
      <c r="K253" s="189">
        <v>4.3157894736842106</v>
      </c>
      <c r="L253" s="190">
        <f t="shared" si="48"/>
        <v>0.37828947368421062</v>
      </c>
      <c r="M253" s="189">
        <v>7.32258064516129</v>
      </c>
      <c r="N253" s="190">
        <f t="shared" si="49"/>
        <v>3.0067911714770794</v>
      </c>
    </row>
    <row r="254" spans="2:15" x14ac:dyDescent="0.25">
      <c r="B254" s="119" t="s">
        <v>79</v>
      </c>
      <c r="C254" s="189" t="s">
        <v>229</v>
      </c>
      <c r="D254" s="190" t="s">
        <v>229</v>
      </c>
      <c r="E254" s="189">
        <v>3.8333333333333335</v>
      </c>
      <c r="F254" s="190" t="str">
        <f>IFERROR(E254-C254,"-")</f>
        <v>-</v>
      </c>
      <c r="G254" s="189">
        <v>5.333333333333333</v>
      </c>
      <c r="H254" s="190">
        <f>IFERROR(G254-E254,"-")</f>
        <v>1.4999999999999996</v>
      </c>
      <c r="I254" s="189">
        <v>2.0714285714285716</v>
      </c>
      <c r="J254" s="190">
        <f>IFERROR(I254-G254,"-")</f>
        <v>-3.2619047619047614</v>
      </c>
      <c r="K254" s="189">
        <v>1</v>
      </c>
      <c r="L254" s="190">
        <f>IFERROR(K254-I254,"-")</f>
        <v>-1.0714285714285716</v>
      </c>
      <c r="M254" s="189">
        <v>4.5625</v>
      </c>
      <c r="N254" s="190">
        <f t="shared" si="49"/>
        <v>3.5625</v>
      </c>
    </row>
    <row r="255" spans="2:15" x14ac:dyDescent="0.25">
      <c r="B255" s="119" t="s">
        <v>81</v>
      </c>
      <c r="C255" s="189" t="s">
        <v>229</v>
      </c>
      <c r="D255" s="190" t="s">
        <v>229</v>
      </c>
      <c r="E255" s="189">
        <v>12.8</v>
      </c>
      <c r="F255" s="190" t="str">
        <f t="shared" ref="F255:J263" si="50">IFERROR(E255-C255,"-")</f>
        <v>-</v>
      </c>
      <c r="G255" s="189">
        <v>2</v>
      </c>
      <c r="H255" s="190">
        <f t="shared" si="50"/>
        <v>-10.8</v>
      </c>
      <c r="I255" s="189">
        <v>3</v>
      </c>
      <c r="J255" s="190">
        <f t="shared" si="50"/>
        <v>1</v>
      </c>
      <c r="K255" s="189" t="s">
        <v>229</v>
      </c>
      <c r="L255" s="190" t="str">
        <f t="shared" ref="L255:L263" si="51">IFERROR(K255-I255,"-")</f>
        <v>-</v>
      </c>
      <c r="M255" s="189">
        <v>4</v>
      </c>
      <c r="N255" s="190" t="str">
        <f t="shared" si="49"/>
        <v>-</v>
      </c>
    </row>
    <row r="256" spans="2:15" x14ac:dyDescent="0.25">
      <c r="B256" s="119" t="s">
        <v>83</v>
      </c>
      <c r="C256" s="189" t="s">
        <v>229</v>
      </c>
      <c r="D256" s="190" t="s">
        <v>229</v>
      </c>
      <c r="E256" s="189">
        <v>3.7142857142857144</v>
      </c>
      <c r="F256" s="190" t="str">
        <f t="shared" si="50"/>
        <v>-</v>
      </c>
      <c r="G256" s="189" t="s">
        <v>229</v>
      </c>
      <c r="H256" s="190" t="str">
        <f t="shared" si="50"/>
        <v>-</v>
      </c>
      <c r="I256" s="189">
        <v>6</v>
      </c>
      <c r="J256" s="190" t="str">
        <f t="shared" si="50"/>
        <v>-</v>
      </c>
      <c r="K256" s="189" t="s">
        <v>229</v>
      </c>
      <c r="L256" s="190" t="str">
        <f t="shared" si="51"/>
        <v>-</v>
      </c>
      <c r="M256" s="189">
        <v>1</v>
      </c>
      <c r="N256" s="190" t="str">
        <f t="shared" si="49"/>
        <v>-</v>
      </c>
    </row>
    <row r="257" spans="2:15" x14ac:dyDescent="0.25">
      <c r="B257" s="119" t="s">
        <v>85</v>
      </c>
      <c r="C257" s="189" t="s">
        <v>229</v>
      </c>
      <c r="D257" s="190" t="s">
        <v>229</v>
      </c>
      <c r="E257" s="189">
        <v>6.1</v>
      </c>
      <c r="F257" s="190" t="str">
        <f t="shared" si="50"/>
        <v>-</v>
      </c>
      <c r="G257" s="189">
        <v>4.8461538461538458</v>
      </c>
      <c r="H257" s="190">
        <f t="shared" si="50"/>
        <v>-1.2538461538461538</v>
      </c>
      <c r="I257" s="189">
        <v>4.666666666666667</v>
      </c>
      <c r="J257" s="190">
        <f t="shared" si="50"/>
        <v>-0.17948717948717885</v>
      </c>
      <c r="K257" s="189">
        <v>8</v>
      </c>
      <c r="L257" s="190">
        <f t="shared" si="51"/>
        <v>3.333333333333333</v>
      </c>
      <c r="M257" s="189"/>
      <c r="N257" s="190"/>
    </row>
    <row r="258" spans="2:15" x14ac:dyDescent="0.25">
      <c r="B258" s="119" t="s">
        <v>87</v>
      </c>
      <c r="C258" s="189" t="s">
        <v>229</v>
      </c>
      <c r="D258" s="190" t="s">
        <v>229</v>
      </c>
      <c r="E258" s="189">
        <v>10</v>
      </c>
      <c r="F258" s="190" t="str">
        <f t="shared" si="50"/>
        <v>-</v>
      </c>
      <c r="G258" s="189">
        <v>4.2</v>
      </c>
      <c r="H258" s="190">
        <f t="shared" si="50"/>
        <v>-5.8</v>
      </c>
      <c r="I258" s="189">
        <v>5.8</v>
      </c>
      <c r="J258" s="190">
        <f t="shared" si="50"/>
        <v>1.5999999999999996</v>
      </c>
      <c r="K258" s="189">
        <v>4.375</v>
      </c>
      <c r="L258" s="190">
        <f t="shared" si="51"/>
        <v>-1.4249999999999998</v>
      </c>
      <c r="M258" s="189"/>
      <c r="N258" s="190"/>
    </row>
    <row r="259" spans="2:15" x14ac:dyDescent="0.25">
      <c r="B259" s="119" t="s">
        <v>89</v>
      </c>
      <c r="C259" s="189" t="s">
        <v>229</v>
      </c>
      <c r="D259" s="190" t="s">
        <v>229</v>
      </c>
      <c r="E259" s="189" t="s">
        <v>229</v>
      </c>
      <c r="F259" s="190" t="str">
        <f t="shared" si="50"/>
        <v>-</v>
      </c>
      <c r="G259" s="189" t="s">
        <v>229</v>
      </c>
      <c r="H259" s="190" t="str">
        <f t="shared" si="50"/>
        <v>-</v>
      </c>
      <c r="I259" s="189">
        <v>4.666666666666667</v>
      </c>
      <c r="J259" s="190" t="str">
        <f t="shared" si="50"/>
        <v>-</v>
      </c>
      <c r="K259" s="189">
        <v>2.5</v>
      </c>
      <c r="L259" s="190">
        <f t="shared" si="51"/>
        <v>-2.166666666666667</v>
      </c>
      <c r="M259" s="189"/>
      <c r="N259" s="190"/>
    </row>
    <row r="260" spans="2:15" x14ac:dyDescent="0.25">
      <c r="B260" s="119" t="s">
        <v>91</v>
      </c>
      <c r="C260" s="189" t="s">
        <v>229</v>
      </c>
      <c r="D260" s="190" t="s">
        <v>229</v>
      </c>
      <c r="E260" s="189">
        <v>4</v>
      </c>
      <c r="F260" s="190" t="str">
        <f t="shared" si="50"/>
        <v>-</v>
      </c>
      <c r="G260" s="189">
        <v>2.125</v>
      </c>
      <c r="H260" s="190">
        <f t="shared" si="50"/>
        <v>-1.875</v>
      </c>
      <c r="I260" s="189">
        <v>1.1764705882352942</v>
      </c>
      <c r="J260" s="190">
        <f t="shared" si="50"/>
        <v>-0.94852941176470584</v>
      </c>
      <c r="K260" s="189">
        <v>5</v>
      </c>
      <c r="L260" s="190">
        <f t="shared" si="51"/>
        <v>3.8235294117647056</v>
      </c>
      <c r="M260" s="189"/>
      <c r="N260" s="190"/>
    </row>
    <row r="261" spans="2:15" x14ac:dyDescent="0.25">
      <c r="B261" s="119" t="s">
        <v>93</v>
      </c>
      <c r="C261" s="189" t="s">
        <v>229</v>
      </c>
      <c r="D261" s="190" t="s">
        <v>229</v>
      </c>
      <c r="E261" s="189">
        <v>3.2</v>
      </c>
      <c r="F261" s="190" t="str">
        <f t="shared" si="50"/>
        <v>-</v>
      </c>
      <c r="G261" s="189">
        <v>2.9523809523809526</v>
      </c>
      <c r="H261" s="190">
        <f t="shared" si="50"/>
        <v>-0.24761904761904763</v>
      </c>
      <c r="I261" s="189">
        <v>4.1333333333333337</v>
      </c>
      <c r="J261" s="190">
        <f t="shared" si="50"/>
        <v>1.1809523809523812</v>
      </c>
      <c r="K261" s="189">
        <v>3.4444444444444446</v>
      </c>
      <c r="L261" s="190">
        <f t="shared" si="51"/>
        <v>-0.68888888888888911</v>
      </c>
      <c r="M261" s="189"/>
      <c r="N261" s="190"/>
    </row>
    <row r="262" spans="2:15" x14ac:dyDescent="0.25">
      <c r="B262" s="119" t="s">
        <v>95</v>
      </c>
      <c r="C262" s="189" t="s">
        <v>229</v>
      </c>
      <c r="D262" s="190" t="s">
        <v>229</v>
      </c>
      <c r="E262" s="189">
        <v>5</v>
      </c>
      <c r="F262" s="190" t="str">
        <f t="shared" si="50"/>
        <v>-</v>
      </c>
      <c r="G262" s="189">
        <v>3.9333333333333331</v>
      </c>
      <c r="H262" s="190">
        <f t="shared" si="50"/>
        <v>-1.0666666666666669</v>
      </c>
      <c r="I262" s="189">
        <v>3.1590909090909092</v>
      </c>
      <c r="J262" s="190">
        <f t="shared" si="50"/>
        <v>-0.77424242424242395</v>
      </c>
      <c r="K262" s="189">
        <v>4.2647058823529411</v>
      </c>
      <c r="L262" s="190">
        <f t="shared" si="51"/>
        <v>1.105614973262032</v>
      </c>
      <c r="M262" s="189"/>
      <c r="N262" s="190"/>
    </row>
    <row r="263" spans="2:15" ht="15.75" x14ac:dyDescent="0.25">
      <c r="B263" s="122" t="s">
        <v>32</v>
      </c>
      <c r="C263" s="191">
        <v>5.242647058823529</v>
      </c>
      <c r="D263" s="192">
        <v>-1.1025486707138379</v>
      </c>
      <c r="E263" s="191">
        <v>4.5408163265306118</v>
      </c>
      <c r="F263" s="192">
        <f t="shared" si="50"/>
        <v>-0.70183073229291715</v>
      </c>
      <c r="G263" s="191">
        <v>4.0735294117647056</v>
      </c>
      <c r="H263" s="192">
        <f t="shared" si="50"/>
        <v>-0.46728691476590622</v>
      </c>
      <c r="I263" s="191">
        <v>3.308641975308642</v>
      </c>
      <c r="J263" s="192">
        <f t="shared" si="50"/>
        <v>-0.76488743645606361</v>
      </c>
      <c r="K263" s="191">
        <v>4.5106382978723403</v>
      </c>
      <c r="L263" s="192">
        <f t="shared" si="51"/>
        <v>1.2019963225636983</v>
      </c>
      <c r="M263" s="191">
        <v>3.5903614457831323</v>
      </c>
      <c r="N263" s="192">
        <v>-0.98656163113994433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6" t="s">
        <v>288</v>
      </c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1" t="s">
        <v>133</v>
      </c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</row>
    <row r="271" spans="2:15" ht="22.5" thickTop="1" thickBot="1" x14ac:dyDescent="0.3">
      <c r="B271" s="111"/>
      <c r="C271" s="303">
        <v>2020</v>
      </c>
      <c r="D271" s="304"/>
      <c r="E271" s="305">
        <v>2021</v>
      </c>
      <c r="F271" s="304"/>
      <c r="G271" s="305">
        <v>2022</v>
      </c>
      <c r="H271" s="304"/>
      <c r="I271" s="305">
        <v>2023</v>
      </c>
      <c r="J271" s="304"/>
      <c r="K271" s="305">
        <v>2024</v>
      </c>
      <c r="L271" s="304"/>
      <c r="M271" s="305">
        <v>2025</v>
      </c>
      <c r="N271" s="306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8.9749999999999996</v>
      </c>
      <c r="D273" s="190">
        <v>0.82534013605442169</v>
      </c>
      <c r="E273" s="189">
        <v>7</v>
      </c>
      <c r="F273" s="190">
        <f t="shared" ref="F273:J275" si="52">IFERROR(E273-C273,"-")</f>
        <v>-1.9749999999999996</v>
      </c>
      <c r="G273" s="189">
        <v>2.8275862068965516</v>
      </c>
      <c r="H273" s="190">
        <f t="shared" si="52"/>
        <v>-4.1724137931034484</v>
      </c>
      <c r="I273" s="189">
        <v>2.8125</v>
      </c>
      <c r="J273" s="190">
        <f t="shared" si="52"/>
        <v>-1.5086206896551602E-2</v>
      </c>
      <c r="K273" s="189">
        <v>3.2666666666666666</v>
      </c>
      <c r="L273" s="190">
        <f t="shared" ref="L273:L275" si="53">IFERROR(K273-I273,"-")</f>
        <v>0.45416666666666661</v>
      </c>
      <c r="M273" s="189">
        <v>7.4150943396226419</v>
      </c>
      <c r="N273" s="190">
        <f t="shared" ref="N273:N278" si="54">IFERROR(M273-K273,"-")</f>
        <v>4.1484276729559753</v>
      </c>
    </row>
    <row r="274" spans="2:14" x14ac:dyDescent="0.25">
      <c r="B274" s="119" t="s">
        <v>75</v>
      </c>
      <c r="C274" s="189">
        <v>3.8181818181818183</v>
      </c>
      <c r="D274" s="190">
        <v>-0.56957328385899775</v>
      </c>
      <c r="E274" s="189" t="s">
        <v>229</v>
      </c>
      <c r="F274" s="190" t="str">
        <f t="shared" si="52"/>
        <v>-</v>
      </c>
      <c r="G274" s="189">
        <v>2.6153846153846154</v>
      </c>
      <c r="H274" s="190" t="str">
        <f t="shared" si="52"/>
        <v>-</v>
      </c>
      <c r="I274" s="189">
        <v>3.1276595744680851</v>
      </c>
      <c r="J274" s="190">
        <f t="shared" si="52"/>
        <v>0.51227495908346965</v>
      </c>
      <c r="K274" s="189">
        <v>4.3043478260869561</v>
      </c>
      <c r="L274" s="190">
        <f t="shared" si="53"/>
        <v>1.176688251618871</v>
      </c>
      <c r="M274" s="189">
        <v>3.3809523809523809</v>
      </c>
      <c r="N274" s="190">
        <f t="shared" si="54"/>
        <v>-0.92339544513457517</v>
      </c>
    </row>
    <row r="275" spans="2:14" x14ac:dyDescent="0.25">
      <c r="B275" s="119" t="s">
        <v>77</v>
      </c>
      <c r="C275" s="189">
        <v>10.6</v>
      </c>
      <c r="D275" s="190">
        <v>8.1999999999999993</v>
      </c>
      <c r="E275" s="189">
        <v>3.25</v>
      </c>
      <c r="F275" s="190">
        <f t="shared" si="52"/>
        <v>-7.35</v>
      </c>
      <c r="G275" s="189">
        <v>3.7272727272727271</v>
      </c>
      <c r="H275" s="190">
        <f t="shared" si="52"/>
        <v>0.47727272727272707</v>
      </c>
      <c r="I275" s="189">
        <v>4.166666666666667</v>
      </c>
      <c r="J275" s="190">
        <f t="shared" si="52"/>
        <v>0.43939393939393989</v>
      </c>
      <c r="K275" s="189">
        <v>2.5</v>
      </c>
      <c r="L275" s="190">
        <f t="shared" si="53"/>
        <v>-1.666666666666667</v>
      </c>
      <c r="M275" s="189">
        <v>4.903225806451613</v>
      </c>
      <c r="N275" s="190">
        <f t="shared" si="54"/>
        <v>2.403225806451613</v>
      </c>
    </row>
    <row r="276" spans="2:14" x14ac:dyDescent="0.25">
      <c r="B276" s="119" t="s">
        <v>79</v>
      </c>
      <c r="C276" s="189" t="s">
        <v>229</v>
      </c>
      <c r="D276" s="190" t="s">
        <v>229</v>
      </c>
      <c r="E276" s="189">
        <v>2</v>
      </c>
      <c r="F276" s="190" t="str">
        <f>IFERROR(E276-C276,"-")</f>
        <v>-</v>
      </c>
      <c r="G276" s="189">
        <v>1</v>
      </c>
      <c r="H276" s="190">
        <f>IFERROR(G276-E276,"-")</f>
        <v>-1</v>
      </c>
      <c r="I276" s="189">
        <v>4.1538461538461542</v>
      </c>
      <c r="J276" s="190">
        <f>IFERROR(I276-G276,"-")</f>
        <v>3.1538461538461542</v>
      </c>
      <c r="K276" s="189">
        <v>9.625</v>
      </c>
      <c r="L276" s="190">
        <f>IFERROR(K276-I276,"-")</f>
        <v>5.4711538461538458</v>
      </c>
      <c r="M276" s="189">
        <v>3.7142857142857144</v>
      </c>
      <c r="N276" s="190">
        <f t="shared" si="54"/>
        <v>-5.9107142857142856</v>
      </c>
    </row>
    <row r="277" spans="2:14" x14ac:dyDescent="0.25">
      <c r="B277" s="119" t="s">
        <v>81</v>
      </c>
      <c r="C277" s="189" t="s">
        <v>229</v>
      </c>
      <c r="D277" s="190" t="s">
        <v>229</v>
      </c>
      <c r="E277" s="189">
        <v>9</v>
      </c>
      <c r="F277" s="190" t="str">
        <f t="shared" ref="F277:J285" si="55">IFERROR(E277-C277,"-")</f>
        <v>-</v>
      </c>
      <c r="G277" s="189">
        <v>5</v>
      </c>
      <c r="H277" s="190">
        <f t="shared" si="55"/>
        <v>-4</v>
      </c>
      <c r="I277" s="189">
        <v>2</v>
      </c>
      <c r="J277" s="190">
        <f t="shared" si="55"/>
        <v>-3</v>
      </c>
      <c r="K277" s="189" t="s">
        <v>229</v>
      </c>
      <c r="L277" s="190" t="str">
        <f t="shared" ref="L277:L285" si="56">IFERROR(K277-I277,"-")</f>
        <v>-</v>
      </c>
      <c r="M277" s="189">
        <v>1.0283018867924529</v>
      </c>
      <c r="N277" s="190" t="str">
        <f t="shared" si="54"/>
        <v>-</v>
      </c>
    </row>
    <row r="278" spans="2:14" x14ac:dyDescent="0.25">
      <c r="B278" s="119" t="s">
        <v>83</v>
      </c>
      <c r="C278" s="189" t="s">
        <v>229</v>
      </c>
      <c r="D278" s="190" t="s">
        <v>229</v>
      </c>
      <c r="E278" s="189" t="s">
        <v>229</v>
      </c>
      <c r="F278" s="190" t="str">
        <f t="shared" si="55"/>
        <v>-</v>
      </c>
      <c r="G278" s="189">
        <v>1</v>
      </c>
      <c r="H278" s="190" t="str">
        <f t="shared" si="55"/>
        <v>-</v>
      </c>
      <c r="I278" s="189">
        <v>1</v>
      </c>
      <c r="J278" s="190">
        <f t="shared" si="55"/>
        <v>0</v>
      </c>
      <c r="K278" s="189">
        <v>1</v>
      </c>
      <c r="L278" s="190">
        <f t="shared" si="56"/>
        <v>0</v>
      </c>
      <c r="M278" s="189">
        <v>1.1547619047619047</v>
      </c>
      <c r="N278" s="190">
        <f t="shared" si="54"/>
        <v>0.15476190476190466</v>
      </c>
    </row>
    <row r="279" spans="2:14" x14ac:dyDescent="0.25">
      <c r="B279" s="119" t="s">
        <v>85</v>
      </c>
      <c r="C279" s="189" t="s">
        <v>229</v>
      </c>
      <c r="D279" s="190" t="s">
        <v>229</v>
      </c>
      <c r="E279" s="189">
        <v>5.666666666666667</v>
      </c>
      <c r="F279" s="190" t="str">
        <f t="shared" si="55"/>
        <v>-</v>
      </c>
      <c r="G279" s="189">
        <v>1.8333333333333333</v>
      </c>
      <c r="H279" s="190">
        <f t="shared" si="55"/>
        <v>-3.8333333333333339</v>
      </c>
      <c r="I279" s="189" t="s">
        <v>229</v>
      </c>
      <c r="J279" s="190" t="str">
        <f t="shared" si="55"/>
        <v>-</v>
      </c>
      <c r="K279" s="189" t="s">
        <v>229</v>
      </c>
      <c r="L279" s="190" t="str">
        <f t="shared" si="56"/>
        <v>-</v>
      </c>
      <c r="M279" s="189"/>
      <c r="N279" s="190"/>
    </row>
    <row r="280" spans="2:14" x14ac:dyDescent="0.25">
      <c r="B280" s="119" t="s">
        <v>87</v>
      </c>
      <c r="C280" s="189" t="s">
        <v>229</v>
      </c>
      <c r="D280" s="190" t="s">
        <v>229</v>
      </c>
      <c r="E280" s="189">
        <v>9.5</v>
      </c>
      <c r="F280" s="190" t="str">
        <f t="shared" si="55"/>
        <v>-</v>
      </c>
      <c r="G280" s="189">
        <v>2</v>
      </c>
      <c r="H280" s="190">
        <f t="shared" si="55"/>
        <v>-7.5</v>
      </c>
      <c r="I280" s="189">
        <v>7.5</v>
      </c>
      <c r="J280" s="190">
        <f t="shared" si="55"/>
        <v>5.5</v>
      </c>
      <c r="K280" s="189">
        <v>2.1666666666666665</v>
      </c>
      <c r="L280" s="190">
        <f t="shared" si="56"/>
        <v>-5.3333333333333339</v>
      </c>
      <c r="M280" s="189"/>
      <c r="N280" s="190"/>
    </row>
    <row r="281" spans="2:14" x14ac:dyDescent="0.25">
      <c r="B281" s="119" t="s">
        <v>89</v>
      </c>
      <c r="C281" s="189" t="s">
        <v>229</v>
      </c>
      <c r="D281" s="190" t="s">
        <v>229</v>
      </c>
      <c r="E281" s="189">
        <v>1</v>
      </c>
      <c r="F281" s="190" t="str">
        <f t="shared" si="55"/>
        <v>-</v>
      </c>
      <c r="G281" s="189" t="s">
        <v>229</v>
      </c>
      <c r="H281" s="190" t="str">
        <f t="shared" si="55"/>
        <v>-</v>
      </c>
      <c r="I281" s="189" t="s">
        <v>229</v>
      </c>
      <c r="J281" s="190" t="str">
        <f t="shared" si="55"/>
        <v>-</v>
      </c>
      <c r="K281" s="189" t="s">
        <v>229</v>
      </c>
      <c r="L281" s="190" t="str">
        <f t="shared" si="56"/>
        <v>-</v>
      </c>
      <c r="M281" s="189"/>
      <c r="N281" s="190"/>
    </row>
    <row r="282" spans="2:14" x14ac:dyDescent="0.25">
      <c r="B282" s="119" t="s">
        <v>91</v>
      </c>
      <c r="C282" s="189">
        <v>1</v>
      </c>
      <c r="D282" s="190">
        <v>-3.45</v>
      </c>
      <c r="E282" s="189">
        <v>2.736842105263158</v>
      </c>
      <c r="F282" s="190">
        <f t="shared" si="55"/>
        <v>1.736842105263158</v>
      </c>
      <c r="G282" s="189">
        <v>1</v>
      </c>
      <c r="H282" s="190">
        <f t="shared" si="55"/>
        <v>-1.736842105263158</v>
      </c>
      <c r="I282" s="189">
        <v>3.875</v>
      </c>
      <c r="J282" s="190">
        <f t="shared" si="55"/>
        <v>2.875</v>
      </c>
      <c r="K282" s="189">
        <v>3.25</v>
      </c>
      <c r="L282" s="190">
        <f t="shared" si="56"/>
        <v>-0.625</v>
      </c>
      <c r="M282" s="189"/>
      <c r="N282" s="190"/>
    </row>
    <row r="283" spans="2:14" x14ac:dyDescent="0.25">
      <c r="B283" s="119" t="s">
        <v>93</v>
      </c>
      <c r="C283" s="189">
        <v>7.5</v>
      </c>
      <c r="D283" s="190">
        <v>2.5234375</v>
      </c>
      <c r="E283" s="189">
        <v>5.8148148148148149</v>
      </c>
      <c r="F283" s="190">
        <f t="shared" si="55"/>
        <v>-1.6851851851851851</v>
      </c>
      <c r="G283" s="189">
        <v>1.6</v>
      </c>
      <c r="H283" s="190">
        <f t="shared" si="55"/>
        <v>-4.2148148148148152</v>
      </c>
      <c r="I283" s="189">
        <v>3.5</v>
      </c>
      <c r="J283" s="190">
        <f t="shared" si="55"/>
        <v>1.9</v>
      </c>
      <c r="K283" s="189">
        <v>5.0909090909090908</v>
      </c>
      <c r="L283" s="190">
        <f t="shared" si="56"/>
        <v>1.5909090909090908</v>
      </c>
      <c r="M283" s="189"/>
      <c r="N283" s="190"/>
    </row>
    <row r="284" spans="2:14" x14ac:dyDescent="0.25">
      <c r="B284" s="119" t="s">
        <v>95</v>
      </c>
      <c r="C284" s="189">
        <v>3.1666666666666665</v>
      </c>
      <c r="D284" s="190">
        <v>-4.0904761904761902</v>
      </c>
      <c r="E284" s="189">
        <v>5.0454545454545459</v>
      </c>
      <c r="F284" s="190">
        <f t="shared" si="55"/>
        <v>1.8787878787878793</v>
      </c>
      <c r="G284" s="189">
        <v>3.9696969696969697</v>
      </c>
      <c r="H284" s="190">
        <f t="shared" si="55"/>
        <v>-1.0757575757575761</v>
      </c>
      <c r="I284" s="189">
        <v>2.7037037037037037</v>
      </c>
      <c r="J284" s="190">
        <f t="shared" si="55"/>
        <v>-1.265993265993266</v>
      </c>
      <c r="K284" s="189">
        <v>3.6444444444444444</v>
      </c>
      <c r="L284" s="190">
        <f t="shared" si="56"/>
        <v>0.94074074074074066</v>
      </c>
      <c r="M284" s="189"/>
      <c r="N284" s="190"/>
    </row>
    <row r="285" spans="2:14" ht="15.75" x14ac:dyDescent="0.25">
      <c r="B285" s="122" t="s">
        <v>32</v>
      </c>
      <c r="C285" s="191">
        <v>7.0552995391705071</v>
      </c>
      <c r="D285" s="192">
        <v>1.175434902960693</v>
      </c>
      <c r="E285" s="191">
        <v>4.7472527472527473</v>
      </c>
      <c r="F285" s="192">
        <f t="shared" si="55"/>
        <v>-2.3080467919177599</v>
      </c>
      <c r="G285" s="191">
        <v>2.7320261437908497</v>
      </c>
      <c r="H285" s="192">
        <f t="shared" si="55"/>
        <v>-2.0152266034618975</v>
      </c>
      <c r="I285" s="191">
        <v>3.2564102564102564</v>
      </c>
      <c r="J285" s="192">
        <f t="shared" si="55"/>
        <v>0.52438411261940665</v>
      </c>
      <c r="K285" s="191">
        <v>4.0576923076923075</v>
      </c>
      <c r="L285" s="192">
        <f t="shared" si="56"/>
        <v>0.8012820512820511</v>
      </c>
      <c r="M285" s="191">
        <v>2.3455882352941178</v>
      </c>
      <c r="N285" s="192">
        <v>-1.8985978112175106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A8AD2-3FD9-40BA-B6D5-01DBD361845A}">
  <sheetPr>
    <tabColor theme="4" tint="0.79998168889431442"/>
  </sheetPr>
  <dimension ref="A4:O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76" t="s">
        <v>277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1" t="s">
        <v>134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</row>
    <row r="7" spans="1:15" ht="22.5" thickTop="1" thickBot="1" x14ac:dyDescent="0.3">
      <c r="B7" s="111"/>
      <c r="C7" s="303">
        <v>2020</v>
      </c>
      <c r="D7" s="304"/>
      <c r="E7" s="305">
        <v>2021</v>
      </c>
      <c r="F7" s="304"/>
      <c r="G7" s="305">
        <v>2022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4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4.5075051641037414</v>
      </c>
      <c r="N21" s="192">
        <v>0.39924465013533705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76" t="s">
        <v>289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1" t="s">
        <v>139</v>
      </c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</row>
    <row r="29" spans="1:15" ht="22.5" thickTop="1" thickBot="1" x14ac:dyDescent="0.3">
      <c r="B29" s="111"/>
      <c r="C29" s="303">
        <v>2020</v>
      </c>
      <c r="D29" s="304"/>
      <c r="E29" s="305">
        <v>2021</v>
      </c>
      <c r="F29" s="304"/>
      <c r="G29" s="305">
        <v>2022</v>
      </c>
      <c r="H29" s="304"/>
      <c r="I29" s="305">
        <v>2023</v>
      </c>
      <c r="J29" s="304"/>
      <c r="K29" s="305">
        <v>2024</v>
      </c>
      <c r="L29" s="304"/>
      <c r="M29" s="305">
        <f>M$7</f>
        <v>2025</v>
      </c>
      <c r="N29" s="306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5.1503635161929937</v>
      </c>
      <c r="D31" s="190">
        <v>0.83979331109946198</v>
      </c>
      <c r="E31" s="189">
        <v>4.9664429530201346</v>
      </c>
      <c r="F31" s="190">
        <f t="shared" ref="F31:J43" si="3">IFERROR(E31-C31,"-")</f>
        <v>-0.1839205631728591</v>
      </c>
      <c r="G31" s="189">
        <v>5.4319157237612172</v>
      </c>
      <c r="H31" s="190">
        <f t="shared" si="3"/>
        <v>0.46547277074108262</v>
      </c>
      <c r="I31" s="189">
        <v>2.5539515893846603</v>
      </c>
      <c r="J31" s="190">
        <f t="shared" si="3"/>
        <v>-2.877964134376557</v>
      </c>
      <c r="K31" s="189">
        <v>4.7250338906461815</v>
      </c>
      <c r="L31" s="190">
        <f t="shared" ref="L31:L43" si="4">IFERROR(K31-I31,"-")</f>
        <v>2.1710823012615212</v>
      </c>
      <c r="M31" s="189">
        <v>4.5614383410544894</v>
      </c>
      <c r="N31" s="190">
        <f>IFERROR(M31-K31,"-")</f>
        <v>-0.16359554959169209</v>
      </c>
    </row>
    <row r="32" spans="1:15" x14ac:dyDescent="0.25">
      <c r="B32" s="119" t="s">
        <v>75</v>
      </c>
      <c r="C32" s="189">
        <v>4.4741649269311061</v>
      </c>
      <c r="D32" s="190">
        <v>-0.31898812255105735</v>
      </c>
      <c r="E32" s="189">
        <v>5.9880597014925376</v>
      </c>
      <c r="F32" s="190">
        <f t="shared" si="3"/>
        <v>1.5138947745614315</v>
      </c>
      <c r="G32" s="189">
        <v>4.7389745428468988</v>
      </c>
      <c r="H32" s="190">
        <f t="shared" si="3"/>
        <v>-1.2490851586456388</v>
      </c>
      <c r="I32" s="189">
        <v>3.5452097823648194</v>
      </c>
      <c r="J32" s="190">
        <f t="shared" si="3"/>
        <v>-1.1937647604820794</v>
      </c>
      <c r="K32" s="189">
        <v>3.888157894736842</v>
      </c>
      <c r="L32" s="190">
        <f t="shared" si="4"/>
        <v>0.34294811237202261</v>
      </c>
      <c r="M32" s="189">
        <v>4.4930910951893548</v>
      </c>
      <c r="N32" s="190">
        <f t="shared" ref="N32:N36" si="5">IFERROR(M32-K32,"-")</f>
        <v>0.60493320045251275</v>
      </c>
    </row>
    <row r="33" spans="2:14" x14ac:dyDescent="0.25">
      <c r="B33" s="119" t="s">
        <v>77</v>
      </c>
      <c r="C33" s="189">
        <v>7.3208395802098947</v>
      </c>
      <c r="D33" s="190">
        <v>2.405380643011827</v>
      </c>
      <c r="E33" s="189">
        <v>4.6312649164677806</v>
      </c>
      <c r="F33" s="190">
        <f t="shared" si="3"/>
        <v>-2.6895746637421141</v>
      </c>
      <c r="G33" s="189">
        <v>4.7581772435001399</v>
      </c>
      <c r="H33" s="190">
        <f t="shared" si="3"/>
        <v>0.12691232703235933</v>
      </c>
      <c r="I33" s="189">
        <v>3.7323914398504052</v>
      </c>
      <c r="J33" s="190">
        <f t="shared" si="3"/>
        <v>-1.0257858036497347</v>
      </c>
      <c r="K33" s="189">
        <v>3.5197925669835781</v>
      </c>
      <c r="L33" s="190">
        <f t="shared" si="4"/>
        <v>-0.2125988728668271</v>
      </c>
      <c r="M33" s="189">
        <v>4.4193222053616594</v>
      </c>
      <c r="N33" s="190">
        <f t="shared" si="5"/>
        <v>0.89952963837808131</v>
      </c>
    </row>
    <row r="34" spans="2:14" x14ac:dyDescent="0.25">
      <c r="B34" s="119" t="s">
        <v>79</v>
      </c>
      <c r="C34" s="189" t="s">
        <v>229</v>
      </c>
      <c r="D34" s="190" t="s">
        <v>229</v>
      </c>
      <c r="E34" s="189">
        <v>6.0419463087248326</v>
      </c>
      <c r="F34" s="190" t="str">
        <f t="shared" si="3"/>
        <v>-</v>
      </c>
      <c r="G34" s="189">
        <v>4.0661295736824439</v>
      </c>
      <c r="H34" s="190">
        <f t="shared" si="3"/>
        <v>-1.9758167350423887</v>
      </c>
      <c r="I34" s="189">
        <v>2.9019563239308463</v>
      </c>
      <c r="J34" s="190">
        <f t="shared" si="3"/>
        <v>-1.1641732497515975</v>
      </c>
      <c r="K34" s="189">
        <v>3.7343260188087775</v>
      </c>
      <c r="L34" s="190">
        <f t="shared" si="4"/>
        <v>0.83236969487793111</v>
      </c>
      <c r="M34" s="189">
        <v>4.2811511701454776</v>
      </c>
      <c r="N34" s="190">
        <f t="shared" si="5"/>
        <v>0.54682515133670018</v>
      </c>
    </row>
    <row r="35" spans="2:14" x14ac:dyDescent="0.25">
      <c r="B35" s="119" t="s">
        <v>81</v>
      </c>
      <c r="C35" s="189" t="s">
        <v>229</v>
      </c>
      <c r="D35" s="190" t="s">
        <v>229</v>
      </c>
      <c r="E35" s="189">
        <v>3.0245901639344264</v>
      </c>
      <c r="F35" s="190" t="str">
        <f t="shared" si="3"/>
        <v>-</v>
      </c>
      <c r="G35" s="189">
        <v>4.6396321070234112</v>
      </c>
      <c r="H35" s="190">
        <f t="shared" si="3"/>
        <v>1.6150419430889849</v>
      </c>
      <c r="I35" s="189">
        <v>2.9122659960882928</v>
      </c>
      <c r="J35" s="190">
        <f t="shared" si="3"/>
        <v>-1.7273661109351184</v>
      </c>
      <c r="K35" s="189">
        <v>4.1500272776868519</v>
      </c>
      <c r="L35" s="190">
        <f t="shared" si="4"/>
        <v>1.237761281598559</v>
      </c>
      <c r="M35" s="189">
        <v>3.8079139454475603</v>
      </c>
      <c r="N35" s="190">
        <f t="shared" si="5"/>
        <v>-0.34211333223929152</v>
      </c>
    </row>
    <row r="36" spans="2:14" x14ac:dyDescent="0.25">
      <c r="B36" s="119" t="s">
        <v>83</v>
      </c>
      <c r="C36" s="189" t="s">
        <v>229</v>
      </c>
      <c r="D36" s="190" t="s">
        <v>229</v>
      </c>
      <c r="E36" s="189">
        <v>3.618808777429467</v>
      </c>
      <c r="F36" s="190" t="str">
        <f t="shared" si="3"/>
        <v>-</v>
      </c>
      <c r="G36" s="189">
        <v>4.6825208085612369</v>
      </c>
      <c r="H36" s="190">
        <f t="shared" si="3"/>
        <v>1.0637120311317698</v>
      </c>
      <c r="I36" s="189">
        <v>3.6012574454003969</v>
      </c>
      <c r="J36" s="190">
        <f t="shared" si="3"/>
        <v>-1.0812633631608399</v>
      </c>
      <c r="K36" s="189">
        <v>5.1550552251486828</v>
      </c>
      <c r="L36" s="190">
        <f t="shared" si="4"/>
        <v>1.5537977797482858</v>
      </c>
      <c r="M36" s="189">
        <v>5.2276276276276272</v>
      </c>
      <c r="N36" s="190">
        <f t="shared" si="5"/>
        <v>7.2572402478944475E-2</v>
      </c>
    </row>
    <row r="37" spans="2:14" x14ac:dyDescent="0.25">
      <c r="B37" s="119" t="s">
        <v>85</v>
      </c>
      <c r="C37" s="189" t="s">
        <v>229</v>
      </c>
      <c r="D37" s="190" t="s">
        <v>229</v>
      </c>
      <c r="E37" s="189">
        <v>4.7274211099020675</v>
      </c>
      <c r="F37" s="190" t="str">
        <f t="shared" si="3"/>
        <v>-</v>
      </c>
      <c r="G37" s="189">
        <v>4.897950469684031</v>
      </c>
      <c r="H37" s="190">
        <f t="shared" si="3"/>
        <v>0.17052935978196349</v>
      </c>
      <c r="I37" s="189">
        <v>3.7052441229656421</v>
      </c>
      <c r="J37" s="190">
        <f t="shared" si="3"/>
        <v>-1.1927063467183889</v>
      </c>
      <c r="K37" s="189">
        <v>4.9406021155410906</v>
      </c>
      <c r="L37" s="190">
        <f t="shared" si="4"/>
        <v>1.2353579925754485</v>
      </c>
      <c r="M37" s="189"/>
      <c r="N37" s="190"/>
    </row>
    <row r="38" spans="2:14" x14ac:dyDescent="0.25">
      <c r="B38" s="119" t="s">
        <v>87</v>
      </c>
      <c r="C38" s="189">
        <v>3.442654028436019</v>
      </c>
      <c r="D38" s="190">
        <v>-0.98788414427987625</v>
      </c>
      <c r="E38" s="189">
        <v>4.5798791018998273</v>
      </c>
      <c r="F38" s="190">
        <f t="shared" si="3"/>
        <v>1.1372250734638083</v>
      </c>
      <c r="G38" s="189">
        <v>4.440622195632665</v>
      </c>
      <c r="H38" s="190">
        <f t="shared" si="3"/>
        <v>-0.13925690626716225</v>
      </c>
      <c r="I38" s="189">
        <v>4.0042861852950873</v>
      </c>
      <c r="J38" s="190">
        <f t="shared" si="3"/>
        <v>-0.43633601033757774</v>
      </c>
      <c r="K38" s="189">
        <v>5.2575855390574562</v>
      </c>
      <c r="L38" s="190">
        <f t="shared" si="4"/>
        <v>1.2532993537623689</v>
      </c>
      <c r="M38" s="189"/>
      <c r="N38" s="190"/>
    </row>
    <row r="39" spans="2:14" x14ac:dyDescent="0.25">
      <c r="B39" s="119" t="s">
        <v>89</v>
      </c>
      <c r="C39" s="189">
        <v>4.6772727272727277</v>
      </c>
      <c r="D39" s="190">
        <v>-0.99991668209590756</v>
      </c>
      <c r="E39" s="189">
        <v>5.2922673656618615</v>
      </c>
      <c r="F39" s="190">
        <f t="shared" si="3"/>
        <v>0.61499463838913382</v>
      </c>
      <c r="G39" s="189">
        <v>4.3328030544066181</v>
      </c>
      <c r="H39" s="190">
        <f t="shared" si="3"/>
        <v>-0.95946431125524345</v>
      </c>
      <c r="I39" s="189">
        <v>3.6700245031309557</v>
      </c>
      <c r="J39" s="190">
        <f t="shared" si="3"/>
        <v>-0.66277855127566232</v>
      </c>
      <c r="K39" s="189">
        <v>5.6603588907014686</v>
      </c>
      <c r="L39" s="190">
        <f t="shared" si="4"/>
        <v>1.9903343875705128</v>
      </c>
      <c r="M39" s="189"/>
      <c r="N39" s="190"/>
    </row>
    <row r="40" spans="2:14" x14ac:dyDescent="0.25">
      <c r="B40" s="119" t="s">
        <v>91</v>
      </c>
      <c r="C40" s="189">
        <v>3.9116607773851588</v>
      </c>
      <c r="D40" s="190">
        <v>-1.5729573912720975</v>
      </c>
      <c r="E40" s="189">
        <v>4.5606155778894468</v>
      </c>
      <c r="F40" s="190">
        <f t="shared" si="3"/>
        <v>0.648954800504288</v>
      </c>
      <c r="G40" s="189">
        <v>4.2964484884062228</v>
      </c>
      <c r="H40" s="190">
        <f t="shared" si="3"/>
        <v>-0.26416708948322398</v>
      </c>
      <c r="I40" s="189">
        <v>4.1769890424011438</v>
      </c>
      <c r="J40" s="190">
        <f t="shared" si="3"/>
        <v>-0.11945944600507907</v>
      </c>
      <c r="K40" s="189">
        <v>4.4923037455105179</v>
      </c>
      <c r="L40" s="190">
        <f t="shared" si="4"/>
        <v>0.31531470310937415</v>
      </c>
      <c r="M40" s="189"/>
      <c r="N40" s="190"/>
    </row>
    <row r="41" spans="2:14" x14ac:dyDescent="0.25">
      <c r="B41" s="119" t="s">
        <v>93</v>
      </c>
      <c r="C41" s="189">
        <v>5.278761061946903</v>
      </c>
      <c r="D41" s="190">
        <v>0.68408347750473286</v>
      </c>
      <c r="E41" s="189">
        <v>5.4918251584918254</v>
      </c>
      <c r="F41" s="190">
        <f t="shared" si="3"/>
        <v>0.21306409654492242</v>
      </c>
      <c r="G41" s="189">
        <v>4.0853259501636039</v>
      </c>
      <c r="H41" s="190">
        <f t="shared" si="3"/>
        <v>-1.4064992083282215</v>
      </c>
      <c r="I41" s="189">
        <v>4.5587345894394042</v>
      </c>
      <c r="J41" s="190">
        <f t="shared" si="3"/>
        <v>0.47340863927580035</v>
      </c>
      <c r="K41" s="189">
        <v>4.8587058455767425</v>
      </c>
      <c r="L41" s="190">
        <f t="shared" si="4"/>
        <v>0.29997125613733822</v>
      </c>
      <c r="M41" s="189"/>
      <c r="N41" s="190"/>
    </row>
    <row r="42" spans="2:14" x14ac:dyDescent="0.25">
      <c r="B42" s="119" t="s">
        <v>95</v>
      </c>
      <c r="C42" s="189">
        <v>6.4051172707889128</v>
      </c>
      <c r="D42" s="190">
        <v>0.85423444574878449</v>
      </c>
      <c r="E42" s="189">
        <v>5.9826542960871318</v>
      </c>
      <c r="F42" s="190">
        <f t="shared" si="3"/>
        <v>-0.42246297470178096</v>
      </c>
      <c r="G42" s="189">
        <v>3.8469719991317559</v>
      </c>
      <c r="H42" s="190">
        <f t="shared" si="3"/>
        <v>-2.1356822969553759</v>
      </c>
      <c r="I42" s="189">
        <v>3.5904568901989684</v>
      </c>
      <c r="J42" s="190">
        <f t="shared" si="3"/>
        <v>-0.25651510893278751</v>
      </c>
      <c r="K42" s="189">
        <v>4.1140529531568228</v>
      </c>
      <c r="L42" s="190">
        <f t="shared" si="4"/>
        <v>0.52359606295785444</v>
      </c>
      <c r="M42" s="189"/>
      <c r="N42" s="190"/>
    </row>
    <row r="43" spans="2:14" ht="15.75" x14ac:dyDescent="0.25">
      <c r="B43" s="122" t="s">
        <v>32</v>
      </c>
      <c r="C43" s="191">
        <v>5.0239888423988841</v>
      </c>
      <c r="D43" s="192">
        <v>5.7089483804309005E-2</v>
      </c>
      <c r="E43" s="191">
        <v>4.8986657407866669</v>
      </c>
      <c r="F43" s="192">
        <f t="shared" si="3"/>
        <v>-0.12532310161221716</v>
      </c>
      <c r="G43" s="191">
        <v>4.4558690684946063</v>
      </c>
      <c r="H43" s="192">
        <f t="shared" si="3"/>
        <v>-0.44279667229206066</v>
      </c>
      <c r="I43" s="191">
        <v>3.5200213772490647</v>
      </c>
      <c r="J43" s="192">
        <f t="shared" si="3"/>
        <v>-0.93584769124554157</v>
      </c>
      <c r="K43" s="191">
        <v>4.4259547301218802</v>
      </c>
      <c r="L43" s="192">
        <f t="shared" si="4"/>
        <v>0.90593335287281551</v>
      </c>
      <c r="M43" s="191">
        <v>4.4935784085621222</v>
      </c>
      <c r="N43" s="192">
        <v>0.41157474651660841</v>
      </c>
    </row>
    <row r="44" spans="2:14" ht="6" customHeight="1" x14ac:dyDescent="0.25"/>
    <row r="45" spans="2:14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5B7-BD37-4922-A82F-7527FBA8FFD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65B6D-7E07-4C3F-9711-C84EA29535DF}">
  <sheetPr>
    <tabColor rgb="FFAC75D5"/>
  </sheetPr>
  <dimension ref="A1:AC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76" t="s">
        <v>290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P4" s="1" t="s">
        <v>151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152</v>
      </c>
    </row>
    <row r="6" spans="1:16" ht="22.5" thickTop="1" thickBot="1" x14ac:dyDescent="0.3">
      <c r="B6" s="111"/>
      <c r="C6" s="301" t="s">
        <v>153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6" ht="22.5" thickTop="1" thickBot="1" x14ac:dyDescent="0.3">
      <c r="B7" s="111"/>
      <c r="C7" s="303">
        <v>2020</v>
      </c>
      <c r="D7" s="304"/>
      <c r="E7" s="305" t="s">
        <v>301</v>
      </c>
      <c r="F7" s="304"/>
      <c r="G7" s="305" t="s">
        <v>302</v>
      </c>
      <c r="H7" s="304"/>
      <c r="I7" s="305">
        <v>2023</v>
      </c>
      <c r="J7" s="304"/>
      <c r="K7" s="305">
        <v>2024</v>
      </c>
      <c r="L7" s="304"/>
      <c r="M7" s="305">
        <v>2025</v>
      </c>
      <c r="N7" s="306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0.60499999999999998</v>
      </c>
      <c r="D9" s="121">
        <v>-0.14013644115974988</v>
      </c>
      <c r="E9" s="198">
        <v>0.1981</v>
      </c>
      <c r="F9" s="121">
        <f t="shared" ref="F9:J20" si="0">IFERROR(E9/C9-1,"-")</f>
        <v>-0.67256198347107432</v>
      </c>
      <c r="G9" s="198">
        <v>0.56000000000000005</v>
      </c>
      <c r="H9" s="121">
        <f t="shared" si="0"/>
        <v>1.8268551236749118</v>
      </c>
      <c r="I9" s="198">
        <v>0.63600000000000001</v>
      </c>
      <c r="J9" s="121">
        <f t="shared" si="0"/>
        <v>0.13571428571428568</v>
      </c>
      <c r="K9" s="198">
        <v>0.75329999999999997</v>
      </c>
      <c r="L9" s="121">
        <f t="shared" ref="L9:L14" si="1">IFERROR(K9/I9-1,"-")</f>
        <v>0.18443396226415087</v>
      </c>
      <c r="M9" s="198">
        <v>0.74019999999999997</v>
      </c>
      <c r="N9" s="121">
        <f t="shared" ref="N9:N14" si="2">IFERROR(M9/K9-1,"-")</f>
        <v>-1.7390150006637461E-2</v>
      </c>
    </row>
    <row r="10" spans="1:16" x14ac:dyDescent="0.25">
      <c r="A10" s="1" t="s">
        <v>74</v>
      </c>
      <c r="B10" s="119" t="s">
        <v>75</v>
      </c>
      <c r="C10" s="198">
        <v>0.62680000000000002</v>
      </c>
      <c r="D10" s="121">
        <v>-5.2372639263608134E-3</v>
      </c>
      <c r="E10" s="198">
        <v>0.14859999999999998</v>
      </c>
      <c r="F10" s="121">
        <f t="shared" si="0"/>
        <v>-0.76292278238672628</v>
      </c>
      <c r="G10" s="198">
        <v>0.58860000000000001</v>
      </c>
      <c r="H10" s="121">
        <f t="shared" si="0"/>
        <v>2.960969044414536</v>
      </c>
      <c r="I10" s="198">
        <v>0.63369999999999993</v>
      </c>
      <c r="J10" s="121">
        <f t="shared" si="0"/>
        <v>7.6622494053686596E-2</v>
      </c>
      <c r="K10" s="198">
        <v>0.70550000000000002</v>
      </c>
      <c r="L10" s="121">
        <f t="shared" si="1"/>
        <v>0.11330282468044839</v>
      </c>
      <c r="M10" s="198">
        <v>0.70010000000000006</v>
      </c>
      <c r="N10" s="121">
        <f t="shared" si="2"/>
        <v>-7.6541459957476521E-3</v>
      </c>
    </row>
    <row r="11" spans="1:16" x14ac:dyDescent="0.25">
      <c r="A11" s="1" t="s">
        <v>76</v>
      </c>
      <c r="B11" s="119" t="s">
        <v>77</v>
      </c>
      <c r="C11" s="198">
        <v>0.35499999999999998</v>
      </c>
      <c r="D11" s="121">
        <v>-0.48558179973916826</v>
      </c>
      <c r="E11" s="198">
        <v>0.25969999999999999</v>
      </c>
      <c r="F11" s="121">
        <f t="shared" si="0"/>
        <v>-0.26845070422535211</v>
      </c>
      <c r="G11" s="198">
        <v>0.65049999999999997</v>
      </c>
      <c r="H11" s="121">
        <f t="shared" si="0"/>
        <v>1.5048132460531383</v>
      </c>
      <c r="I11" s="198">
        <v>0.6462</v>
      </c>
      <c r="J11" s="121">
        <f t="shared" si="0"/>
        <v>-6.610299769408079E-3</v>
      </c>
      <c r="K11" s="198">
        <v>0.73560000000000003</v>
      </c>
      <c r="L11" s="121">
        <f t="shared" si="1"/>
        <v>0.13834726090993499</v>
      </c>
      <c r="M11" s="198">
        <v>0.62880000000000003</v>
      </c>
      <c r="N11" s="121">
        <f t="shared" si="2"/>
        <v>-0.14518760195758562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0.249</v>
      </c>
      <c r="F12" s="121" t="str">
        <f t="shared" si="0"/>
        <v>-</v>
      </c>
      <c r="G12" s="198">
        <v>0.47840000000000005</v>
      </c>
      <c r="H12" s="121">
        <f t="shared" si="0"/>
        <v>0.92128514056224908</v>
      </c>
      <c r="I12" s="198">
        <v>0.47939999999999999</v>
      </c>
      <c r="J12" s="121">
        <f t="shared" si="0"/>
        <v>2.0903010033443969E-3</v>
      </c>
      <c r="K12" s="198">
        <v>0.53310000000000002</v>
      </c>
      <c r="L12" s="121">
        <f t="shared" si="1"/>
        <v>0.11201501877346698</v>
      </c>
      <c r="M12" s="198">
        <v>0.50619999999999998</v>
      </c>
      <c r="N12" s="121">
        <f t="shared" si="2"/>
        <v>-5.0459576064528333E-2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0.2223</v>
      </c>
      <c r="F13" s="121" t="str">
        <f t="shared" si="0"/>
        <v>-</v>
      </c>
      <c r="G13" s="198">
        <v>0.42420000000000002</v>
      </c>
      <c r="H13" s="121">
        <f t="shared" si="0"/>
        <v>0.90823211875843457</v>
      </c>
      <c r="I13" s="198">
        <v>0.37990000000000002</v>
      </c>
      <c r="J13" s="121">
        <f t="shared" si="0"/>
        <v>-0.10443187175860447</v>
      </c>
      <c r="K13" s="198">
        <v>0.27649999999999997</v>
      </c>
      <c r="L13" s="121">
        <f t="shared" si="1"/>
        <v>-0.2721768886549093</v>
      </c>
      <c r="M13" s="198">
        <v>0.35389999999999999</v>
      </c>
      <c r="N13" s="121">
        <f t="shared" si="2"/>
        <v>0.27992766726943952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0.23989999999999997</v>
      </c>
      <c r="F14" s="121" t="str">
        <f t="shared" si="0"/>
        <v>-</v>
      </c>
      <c r="G14" s="198">
        <v>0.46659999999999996</v>
      </c>
      <c r="H14" s="121">
        <f t="shared" si="0"/>
        <v>0.94497707378074192</v>
      </c>
      <c r="I14" s="198">
        <v>0.40689999999999998</v>
      </c>
      <c r="J14" s="121">
        <f t="shared" si="0"/>
        <v>-0.12794684954993563</v>
      </c>
      <c r="K14" s="198">
        <v>0.53659999999999997</v>
      </c>
      <c r="L14" s="121">
        <f t="shared" si="1"/>
        <v>0.31875153600393213</v>
      </c>
      <c r="M14" s="198">
        <v>0.63619999999999999</v>
      </c>
      <c r="N14" s="121">
        <f t="shared" si="2"/>
        <v>0.18561311964219174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0.34950000000000003</v>
      </c>
      <c r="F15" s="121" t="str">
        <f t="shared" si="0"/>
        <v>-</v>
      </c>
      <c r="G15" s="198">
        <v>0.43840000000000001</v>
      </c>
      <c r="H15" s="121">
        <f t="shared" si="0"/>
        <v>0.25436337625178829</v>
      </c>
      <c r="I15" s="198">
        <v>0.44450000000000001</v>
      </c>
      <c r="J15" s="121">
        <f t="shared" si="0"/>
        <v>1.3914233576642232E-2</v>
      </c>
      <c r="K15" s="198">
        <v>0.44259999999999999</v>
      </c>
      <c r="L15" s="121">
        <f>IFERROR(K15/I15-1,"-")</f>
        <v>-4.2744656917885759E-3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0.37790000000000001</v>
      </c>
      <c r="D16" s="121">
        <v>-0.20458850768259307</v>
      </c>
      <c r="E16" s="198">
        <v>0.42659999999999998</v>
      </c>
      <c r="F16" s="121">
        <f t="shared" si="0"/>
        <v>0.12887007144747287</v>
      </c>
      <c r="G16" s="198">
        <v>0.56740000000000002</v>
      </c>
      <c r="H16" s="121">
        <f t="shared" si="0"/>
        <v>0.33005157055789969</v>
      </c>
      <c r="I16" s="198">
        <v>0.44319999999999998</v>
      </c>
      <c r="J16" s="121">
        <f t="shared" si="0"/>
        <v>-0.21889319703912591</v>
      </c>
      <c r="K16" s="198">
        <v>0.58899999999999997</v>
      </c>
      <c r="L16" s="121">
        <f>IFERROR(K16/I16-1,"-")</f>
        <v>0.32897111913357402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0.1106</v>
      </c>
      <c r="D17" s="121">
        <v>-0.8171598611340718</v>
      </c>
      <c r="E17" s="198">
        <v>0.50350000000000006</v>
      </c>
      <c r="F17" s="121">
        <f t="shared" si="0"/>
        <v>3.5524412296564201</v>
      </c>
      <c r="G17" s="198">
        <v>0.50549999999999995</v>
      </c>
      <c r="H17" s="121">
        <f t="shared" si="0"/>
        <v>3.9721946375370631E-3</v>
      </c>
      <c r="I17" s="198">
        <v>0.502</v>
      </c>
      <c r="J17" s="121">
        <f t="shared" si="0"/>
        <v>-6.923837784371778E-3</v>
      </c>
      <c r="K17" s="198">
        <v>0.64379999999999993</v>
      </c>
      <c r="L17" s="121">
        <f t="shared" ref="L17:L20" si="3">IFERROR(K17/I17-1,"-")</f>
        <v>0.28247011952191214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0.1152</v>
      </c>
      <c r="D18" s="121">
        <v>-0.78362133734034556</v>
      </c>
      <c r="E18" s="198">
        <v>0.58409999999999995</v>
      </c>
      <c r="F18" s="121">
        <f t="shared" si="0"/>
        <v>4.0703125</v>
      </c>
      <c r="G18" s="198">
        <v>0.52579999999999993</v>
      </c>
      <c r="H18" s="121">
        <f t="shared" si="0"/>
        <v>-9.9811676082862566E-2</v>
      </c>
      <c r="I18" s="198">
        <v>0.63</v>
      </c>
      <c r="J18" s="121">
        <f t="shared" si="0"/>
        <v>0.19817421072651209</v>
      </c>
      <c r="K18" s="198">
        <v>0.63259999999999994</v>
      </c>
      <c r="L18" s="121">
        <f t="shared" si="3"/>
        <v>4.1269841269839791E-3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0.25659999999999999</v>
      </c>
      <c r="D19" s="121">
        <v>-0.61900519673348176</v>
      </c>
      <c r="E19" s="198">
        <v>0.68409999999999993</v>
      </c>
      <c r="F19" s="121">
        <f t="shared" si="0"/>
        <v>1.6660171473109897</v>
      </c>
      <c r="G19" s="198">
        <v>0.60350000000000004</v>
      </c>
      <c r="H19" s="121">
        <f t="shared" si="0"/>
        <v>-0.1178190323052184</v>
      </c>
      <c r="I19" s="198">
        <v>0.73450000000000004</v>
      </c>
      <c r="J19" s="121">
        <f t="shared" si="0"/>
        <v>0.21706710853355426</v>
      </c>
      <c r="K19" s="198">
        <v>0.58279999999999998</v>
      </c>
      <c r="L19" s="121">
        <f t="shared" si="3"/>
        <v>-0.2065350578624916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0.20100000000000001</v>
      </c>
      <c r="D20" s="121">
        <v>-0.68064823641563388</v>
      </c>
      <c r="E20" s="198">
        <v>0.59650000000000003</v>
      </c>
      <c r="F20" s="121">
        <f t="shared" si="0"/>
        <v>1.9676616915422884</v>
      </c>
      <c r="G20" s="198">
        <v>0.6391</v>
      </c>
      <c r="H20" s="121">
        <f t="shared" si="0"/>
        <v>7.1416596814752653E-2</v>
      </c>
      <c r="I20" s="198">
        <v>0.70480000000000009</v>
      </c>
      <c r="J20" s="121">
        <f t="shared" si="0"/>
        <v>0.10280081364418736</v>
      </c>
      <c r="K20" s="198">
        <v>0.65489999999999993</v>
      </c>
      <c r="L20" s="121">
        <f t="shared" si="3"/>
        <v>-7.080022701475619E-2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0.42174668708366447</v>
      </c>
      <c r="D21" s="124">
        <v>-0.26108511772244281</v>
      </c>
      <c r="E21" s="200">
        <v>0.40408330264719122</v>
      </c>
      <c r="F21" s="124">
        <v>-4.1881501331080373E-2</v>
      </c>
      <c r="G21" s="200">
        <v>0.53778304538949095</v>
      </c>
      <c r="H21" s="124">
        <v>0.33087173329464248</v>
      </c>
      <c r="I21" s="200">
        <v>0.55454348826086564</v>
      </c>
      <c r="J21" s="124">
        <v>3.1165807503722665E-2</v>
      </c>
      <c r="K21" s="200">
        <v>0.59082327086406716</v>
      </c>
      <c r="L21" s="124">
        <v>6.5422790766113792E-2</v>
      </c>
      <c r="M21" s="200"/>
      <c r="N21" s="124"/>
      <c r="O21" s="313"/>
    </row>
    <row r="22" spans="1:29" ht="6" customHeight="1" x14ac:dyDescent="0.25">
      <c r="O22" s="313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3"/>
    </row>
    <row r="24" spans="1:29" x14ac:dyDescent="0.25">
      <c r="C24" s="201"/>
      <c r="I24" s="201"/>
      <c r="K24" s="201"/>
      <c r="L24" s="121"/>
      <c r="M24" s="201"/>
      <c r="N24" s="121"/>
      <c r="O24" s="313"/>
    </row>
    <row r="26" spans="1:29" ht="21.75" customHeight="1" thickBot="1" x14ac:dyDescent="0.3">
      <c r="B26" s="276" t="s">
        <v>291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P26" s="1" t="s">
        <v>154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155</v>
      </c>
    </row>
    <row r="28" spans="1:29" ht="22.5" thickTop="1" thickBot="1" x14ac:dyDescent="0.3">
      <c r="B28" s="111"/>
      <c r="C28" s="301" t="s">
        <v>62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29" ht="22.5" thickTop="1" thickBot="1" x14ac:dyDescent="0.3">
      <c r="B29" s="111"/>
      <c r="C29" s="112">
        <f>C$7</f>
        <v>2020</v>
      </c>
      <c r="D29" s="113"/>
      <c r="E29" s="305" t="s">
        <v>301</v>
      </c>
      <c r="F29" s="304"/>
      <c r="G29" s="305" t="s">
        <v>302</v>
      </c>
      <c r="H29" s="304"/>
      <c r="I29" s="305">
        <v>2023</v>
      </c>
      <c r="J29" s="304"/>
      <c r="K29" s="305">
        <f>K$7</f>
        <v>2024</v>
      </c>
      <c r="L29" s="304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0.54820000000000002</v>
      </c>
      <c r="D31" s="121"/>
      <c r="E31" s="198">
        <v>0.1981</v>
      </c>
      <c r="F31" s="121">
        <f t="shared" ref="F31:H42" si="4">IFERROR(E31/C31-1,"-")</f>
        <v>-0.63863553447646848</v>
      </c>
      <c r="G31" s="198">
        <v>0.56000000000000005</v>
      </c>
      <c r="H31" s="121">
        <f t="shared" si="4"/>
        <v>1.8268551236749118</v>
      </c>
      <c r="I31" s="198">
        <v>0.62919999999999998</v>
      </c>
      <c r="J31" s="121">
        <f t="shared" ref="J31:J42" si="5">IFERROR(I31/G31-1,"-")</f>
        <v>0.12357142857142844</v>
      </c>
      <c r="K31" s="198">
        <v>0.75120000000000009</v>
      </c>
      <c r="L31" s="121">
        <f t="shared" ref="L31:L39" si="6">IFERROR(K31/I31-1,"-")</f>
        <v>0.19389701207883037</v>
      </c>
      <c r="M31" s="198">
        <v>0.74280000000000002</v>
      </c>
      <c r="N31" s="121">
        <f t="shared" ref="N31:N36" si="7">IFERROR(M31/K31-1,"-")</f>
        <v>-1.1182108626198173E-2</v>
      </c>
    </row>
    <row r="32" spans="1:29" x14ac:dyDescent="0.25">
      <c r="B32" s="119" t="s">
        <v>75</v>
      </c>
      <c r="C32" s="198">
        <v>0.64469999999999994</v>
      </c>
      <c r="D32" s="121"/>
      <c r="E32" s="198">
        <v>0.14859999999999998</v>
      </c>
      <c r="F32" s="121">
        <f t="shared" si="4"/>
        <v>-0.7695051962152939</v>
      </c>
      <c r="G32" s="198">
        <v>0.58860000000000001</v>
      </c>
      <c r="H32" s="121">
        <f t="shared" si="4"/>
        <v>2.960969044414536</v>
      </c>
      <c r="I32" s="198">
        <v>0.62840000000000007</v>
      </c>
      <c r="J32" s="121">
        <f t="shared" si="5"/>
        <v>6.7618076792388848E-2</v>
      </c>
      <c r="K32" s="198">
        <v>0.72860000000000003</v>
      </c>
      <c r="L32" s="121">
        <f t="shared" si="6"/>
        <v>0.15945257797581158</v>
      </c>
      <c r="M32" s="198">
        <v>0.69830000000000003</v>
      </c>
      <c r="N32" s="121">
        <f t="shared" si="7"/>
        <v>-4.1586604446884445E-2</v>
      </c>
    </row>
    <row r="33" spans="2:14" x14ac:dyDescent="0.25">
      <c r="B33" s="119" t="s">
        <v>77</v>
      </c>
      <c r="C33" s="198">
        <v>0.34350000000000003</v>
      </c>
      <c r="D33" s="121"/>
      <c r="E33" s="198">
        <v>0.25969999999999999</v>
      </c>
      <c r="F33" s="121">
        <f t="shared" si="4"/>
        <v>-0.24395924308588079</v>
      </c>
      <c r="G33" s="198">
        <v>0.65049999999999997</v>
      </c>
      <c r="H33" s="121">
        <f t="shared" si="4"/>
        <v>1.5048132460531383</v>
      </c>
      <c r="I33" s="198">
        <v>0.64529999999999998</v>
      </c>
      <c r="J33" s="121">
        <f t="shared" si="5"/>
        <v>-7.9938508839354494E-3</v>
      </c>
      <c r="K33" s="198">
        <v>0.73140000000000005</v>
      </c>
      <c r="L33" s="121">
        <f t="shared" si="6"/>
        <v>0.13342631334263144</v>
      </c>
      <c r="M33" s="198">
        <v>0.62770000000000004</v>
      </c>
      <c r="N33" s="121">
        <f t="shared" si="7"/>
        <v>-0.14178288214383372</v>
      </c>
    </row>
    <row r="34" spans="2:14" x14ac:dyDescent="0.25">
      <c r="B34" s="119" t="s">
        <v>79</v>
      </c>
      <c r="C34" s="198">
        <v>0</v>
      </c>
      <c r="D34" s="121"/>
      <c r="E34" s="198">
        <v>0.249</v>
      </c>
      <c r="F34" s="121" t="str">
        <f t="shared" si="4"/>
        <v>-</v>
      </c>
      <c r="G34" s="198">
        <v>0.47840000000000005</v>
      </c>
      <c r="H34" s="121">
        <f t="shared" si="4"/>
        <v>0.92128514056224908</v>
      </c>
      <c r="I34" s="198">
        <v>0.47350000000000003</v>
      </c>
      <c r="J34" s="121">
        <f t="shared" si="5"/>
        <v>-1.0242474916387967E-2</v>
      </c>
      <c r="K34" s="198">
        <v>0.53060000000000007</v>
      </c>
      <c r="L34" s="121">
        <f t="shared" si="6"/>
        <v>0.12059134107708558</v>
      </c>
      <c r="M34" s="198">
        <v>0.50249999999999995</v>
      </c>
      <c r="N34" s="121">
        <f t="shared" si="7"/>
        <v>-5.2958914436487259E-2</v>
      </c>
    </row>
    <row r="35" spans="2:14" x14ac:dyDescent="0.25">
      <c r="B35" s="119" t="s">
        <v>81</v>
      </c>
      <c r="C35" s="198">
        <v>0</v>
      </c>
      <c r="D35" s="121"/>
      <c r="E35" s="198">
        <v>0.2223</v>
      </c>
      <c r="F35" s="121" t="str">
        <f t="shared" si="4"/>
        <v>-</v>
      </c>
      <c r="G35" s="198">
        <v>0.42420000000000002</v>
      </c>
      <c r="H35" s="121">
        <f t="shared" si="4"/>
        <v>0.90823211875843457</v>
      </c>
      <c r="I35" s="198">
        <v>0.37439999999999996</v>
      </c>
      <c r="J35" s="121">
        <f t="shared" si="5"/>
        <v>-0.11739745403111757</v>
      </c>
      <c r="K35" s="198">
        <v>0.27329999999999999</v>
      </c>
      <c r="L35" s="121">
        <f t="shared" si="6"/>
        <v>-0.27003205128205121</v>
      </c>
      <c r="M35" s="198">
        <v>0.35609999999999997</v>
      </c>
      <c r="N35" s="121">
        <f t="shared" si="7"/>
        <v>0.30296377607025238</v>
      </c>
    </row>
    <row r="36" spans="2:14" x14ac:dyDescent="0.25">
      <c r="B36" s="119" t="s">
        <v>83</v>
      </c>
      <c r="C36" s="198">
        <v>0</v>
      </c>
      <c r="D36" s="121"/>
      <c r="E36" s="198">
        <v>0.23989999999999997</v>
      </c>
      <c r="F36" s="121" t="str">
        <f t="shared" si="4"/>
        <v>-</v>
      </c>
      <c r="G36" s="198">
        <v>0.46659999999999996</v>
      </c>
      <c r="H36" s="121">
        <f t="shared" si="4"/>
        <v>0.94497707378074192</v>
      </c>
      <c r="I36" s="198">
        <v>0.40399999999999997</v>
      </c>
      <c r="J36" s="121">
        <f t="shared" si="5"/>
        <v>-0.13416202314616377</v>
      </c>
      <c r="K36" s="198">
        <v>0.54010000000000002</v>
      </c>
      <c r="L36" s="121">
        <f t="shared" si="6"/>
        <v>0.33688118811881207</v>
      </c>
      <c r="M36" s="198">
        <v>0.6462</v>
      </c>
      <c r="N36" s="121">
        <f t="shared" si="7"/>
        <v>0.19644510275874838</v>
      </c>
    </row>
    <row r="37" spans="2:14" x14ac:dyDescent="0.25">
      <c r="B37" s="119" t="s">
        <v>85</v>
      </c>
      <c r="C37" s="198">
        <v>0</v>
      </c>
      <c r="D37" s="121"/>
      <c r="E37" s="198">
        <v>0.34950000000000003</v>
      </c>
      <c r="F37" s="121" t="str">
        <f t="shared" si="4"/>
        <v>-</v>
      </c>
      <c r="G37" s="198">
        <v>0.43840000000000001</v>
      </c>
      <c r="H37" s="121">
        <f t="shared" si="4"/>
        <v>0.25436337625178829</v>
      </c>
      <c r="I37" s="198">
        <v>0.44119999999999998</v>
      </c>
      <c r="J37" s="121">
        <f t="shared" si="5"/>
        <v>6.3868613138684527E-3</v>
      </c>
      <c r="K37" s="198">
        <v>0.43619999999999998</v>
      </c>
      <c r="L37" s="121">
        <f t="shared" si="6"/>
        <v>-1.1332728921124247E-2</v>
      </c>
      <c r="M37" s="198"/>
      <c r="N37" s="121"/>
    </row>
    <row r="38" spans="2:14" x14ac:dyDescent="0.25">
      <c r="B38" s="119" t="s">
        <v>87</v>
      </c>
      <c r="C38" s="198">
        <v>0.37790000000000001</v>
      </c>
      <c r="D38" s="121"/>
      <c r="E38" s="198">
        <v>0.42659999999999998</v>
      </c>
      <c r="F38" s="121">
        <f t="shared" si="4"/>
        <v>0.12887007144747287</v>
      </c>
      <c r="G38" s="198">
        <v>0.56740000000000002</v>
      </c>
      <c r="H38" s="121">
        <f t="shared" si="4"/>
        <v>0.33005157055789969</v>
      </c>
      <c r="I38" s="198">
        <v>0.43630000000000002</v>
      </c>
      <c r="J38" s="121">
        <f t="shared" si="5"/>
        <v>-0.23105393020796616</v>
      </c>
      <c r="K38" s="198">
        <v>0.58509999999999995</v>
      </c>
      <c r="L38" s="121">
        <f t="shared" si="6"/>
        <v>0.34104973641989433</v>
      </c>
      <c r="M38" s="198"/>
      <c r="N38" s="121"/>
    </row>
    <row r="39" spans="2:14" x14ac:dyDescent="0.25">
      <c r="B39" s="119" t="s">
        <v>89</v>
      </c>
      <c r="C39" s="198">
        <v>0.1106</v>
      </c>
      <c r="D39" s="121"/>
      <c r="E39" s="198">
        <v>0.50350000000000006</v>
      </c>
      <c r="F39" s="121">
        <f t="shared" si="4"/>
        <v>3.5524412296564201</v>
      </c>
      <c r="G39" s="198">
        <v>0.50549999999999995</v>
      </c>
      <c r="H39" s="121">
        <f t="shared" si="4"/>
        <v>3.9721946375370631E-3</v>
      </c>
      <c r="I39" s="198">
        <v>0.50039999999999996</v>
      </c>
      <c r="J39" s="121">
        <f t="shared" si="5"/>
        <v>-1.0089020771513302E-2</v>
      </c>
      <c r="K39" s="198">
        <v>0.64400000000000002</v>
      </c>
      <c r="L39" s="121">
        <f t="shared" si="6"/>
        <v>0.28697042366107128</v>
      </c>
      <c r="M39" s="198"/>
      <c r="N39" s="121"/>
    </row>
    <row r="40" spans="2:14" x14ac:dyDescent="0.25">
      <c r="B40" s="119" t="s">
        <v>91</v>
      </c>
      <c r="C40" s="198">
        <v>0.1152</v>
      </c>
      <c r="D40" s="121"/>
      <c r="E40" s="198">
        <v>0.58409999999999995</v>
      </c>
      <c r="F40" s="121">
        <f t="shared" si="4"/>
        <v>4.0703125</v>
      </c>
      <c r="G40" s="198">
        <v>0.52579999999999993</v>
      </c>
      <c r="H40" s="121">
        <f t="shared" si="4"/>
        <v>-9.9811676082862566E-2</v>
      </c>
      <c r="I40" s="198">
        <v>0.62990000000000002</v>
      </c>
      <c r="J40" s="121">
        <f t="shared" si="5"/>
        <v>0.19798402434385709</v>
      </c>
      <c r="K40" s="198">
        <v>0.629</v>
      </c>
      <c r="L40" s="121">
        <f>IFERROR(K40/I40-1,"-")</f>
        <v>-1.4287982219399753E-3</v>
      </c>
      <c r="M40" s="198"/>
      <c r="N40" s="121"/>
    </row>
    <row r="41" spans="2:14" x14ac:dyDescent="0.25">
      <c r="B41" s="119" t="s">
        <v>93</v>
      </c>
      <c r="C41" s="198">
        <v>0.25659999999999999</v>
      </c>
      <c r="D41" s="121"/>
      <c r="E41" s="198">
        <v>0.68409999999999993</v>
      </c>
      <c r="F41" s="121">
        <f t="shared" si="4"/>
        <v>1.6660171473109897</v>
      </c>
      <c r="G41" s="198">
        <v>0.60250000000000004</v>
      </c>
      <c r="H41" s="121">
        <f t="shared" si="4"/>
        <v>-0.11928080689957599</v>
      </c>
      <c r="I41" s="198">
        <v>0.72750000000000004</v>
      </c>
      <c r="J41" s="121">
        <f t="shared" si="5"/>
        <v>0.20746887966804972</v>
      </c>
      <c r="K41" s="198">
        <v>0.57689999999999997</v>
      </c>
      <c r="L41" s="121">
        <f>IFERROR(K41/I41-1,"-")</f>
        <v>-0.20701030927835062</v>
      </c>
      <c r="M41" s="198"/>
      <c r="N41" s="121"/>
    </row>
    <row r="42" spans="2:14" x14ac:dyDescent="0.25">
      <c r="B42" s="119" t="s">
        <v>95</v>
      </c>
      <c r="C42" s="198">
        <v>0.20100000000000001</v>
      </c>
      <c r="D42" s="121"/>
      <c r="E42" s="198">
        <v>0.59650000000000003</v>
      </c>
      <c r="F42" s="121">
        <f t="shared" si="4"/>
        <v>1.9676616915422884</v>
      </c>
      <c r="G42" s="198">
        <v>0.63659999999999994</v>
      </c>
      <c r="H42" s="121">
        <f t="shared" si="4"/>
        <v>6.7225481978206103E-2</v>
      </c>
      <c r="I42" s="198">
        <v>0.70010000000000006</v>
      </c>
      <c r="J42" s="121">
        <f t="shared" si="5"/>
        <v>9.9748664781652785E-2</v>
      </c>
      <c r="K42" s="198">
        <v>0.65310000000000001</v>
      </c>
      <c r="L42" s="121">
        <f>IFERROR(K42/I42-1,"-")</f>
        <v>-6.7133266676189129E-2</v>
      </c>
      <c r="M42" s="198"/>
      <c r="N42" s="121"/>
    </row>
    <row r="43" spans="2:14" ht="15.75" x14ac:dyDescent="0.25">
      <c r="B43" s="122" t="s">
        <v>32</v>
      </c>
      <c r="C43" s="200">
        <v>0.39669184855626283</v>
      </c>
      <c r="D43" s="124"/>
      <c r="E43" s="200">
        <v>0.40408330264719122</v>
      </c>
      <c r="F43" s="124">
        <v>5.5874843603844315E-2</v>
      </c>
      <c r="G43" s="200">
        <v>0.5372393247269116</v>
      </c>
      <c r="H43" s="124">
        <v>0.32952616751892894</v>
      </c>
      <c r="I43" s="200">
        <v>0.55031548718710444</v>
      </c>
      <c r="J43" s="124">
        <v>2.4339548239212805E-2</v>
      </c>
      <c r="K43" s="200">
        <v>0.58806038285245432</v>
      </c>
      <c r="L43" s="124">
        <v>6.8587740203860159E-2</v>
      </c>
      <c r="M43" s="200"/>
      <c r="N43" s="124"/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C46" s="201"/>
      <c r="I46" s="201"/>
      <c r="J46" s="201"/>
    </row>
  </sheetData>
  <mergeCells count="15">
    <mergeCell ref="O21:O24"/>
    <mergeCell ref="B26:N26"/>
    <mergeCell ref="C28:N28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1A59-1CD4-4096-A572-D7AFFE54BF4A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6C62E-0F24-40DB-BE44-3767E9D1B83D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2"/>
    </row>
    <row r="5" spans="2:48" ht="50.25" customHeight="1" thickBot="1" x14ac:dyDescent="0.3">
      <c r="B5" s="276" t="s">
        <v>157</v>
      </c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P5" s="276" t="s">
        <v>158</v>
      </c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D5" s="276" t="s">
        <v>159</v>
      </c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76"/>
      <c r="AS5" s="276"/>
      <c r="AT5" s="276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3" t="s">
        <v>254</v>
      </c>
      <c r="D7" s="203" t="s">
        <v>255</v>
      </c>
      <c r="E7" s="203" t="s">
        <v>256</v>
      </c>
      <c r="F7" s="92" t="s">
        <v>257</v>
      </c>
      <c r="G7" s="92" t="s">
        <v>258</v>
      </c>
      <c r="H7" s="14" t="str">
        <f>CONCATENATE("var. ",RIGHT(G7,2),"/",RIGHT(F7,2))</f>
        <v>var. 25/24</v>
      </c>
      <c r="I7" s="203" t="s">
        <v>219</v>
      </c>
      <c r="J7" s="204" t="s">
        <v>220</v>
      </c>
      <c r="K7" s="204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7"/>
      <c r="Q7" s="203" t="s">
        <v>254</v>
      </c>
      <c r="R7" s="204" t="s">
        <v>255</v>
      </c>
      <c r="S7" s="204" t="s">
        <v>256</v>
      </c>
      <c r="T7" s="92" t="s">
        <v>257</v>
      </c>
      <c r="U7" s="92" t="s">
        <v>258</v>
      </c>
      <c r="V7" s="14" t="str">
        <f>CONCATENATE("var. ",RIGHT(U7,2),"/",RIGHT(T7,2))</f>
        <v>var. 25/24</v>
      </c>
      <c r="W7" s="203" t="s">
        <v>219</v>
      </c>
      <c r="X7" s="203" t="s">
        <v>220</v>
      </c>
      <c r="Y7" s="203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7"/>
      <c r="AE7" s="203" t="s">
        <v>254</v>
      </c>
      <c r="AF7" s="204" t="s">
        <v>255</v>
      </c>
      <c r="AG7" s="204" t="s">
        <v>256</v>
      </c>
      <c r="AH7" s="92" t="s">
        <v>257</v>
      </c>
      <c r="AI7" s="92" t="s">
        <v>258</v>
      </c>
      <c r="AJ7" s="14" t="str">
        <f>CONCATENATE("var. ",RIGHT(AI7,2),"/",RIGHT(AH7,2))</f>
        <v>var. 25/24</v>
      </c>
      <c r="AK7" s="205" t="str">
        <f>CONCATENATE("dif. ",RIGHT(AI7,2),"/",RIGHT(AH7,2))</f>
        <v>dif. 25/24</v>
      </c>
      <c r="AL7" s="206" t="str">
        <f>CONCATENATE("cuota ",RIGHT(AI7,2))</f>
        <v>cuota 25</v>
      </c>
      <c r="AM7" s="203" t="s">
        <v>219</v>
      </c>
      <c r="AN7" s="204" t="s">
        <v>220</v>
      </c>
      <c r="AO7" s="204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5" t="str">
        <f>CONCATENATE("dif. ",RIGHT(AQ7,2),"/",RIGHT(AP7,2))</f>
        <v>dif. 25/24</v>
      </c>
      <c r="AT7" s="205" t="str">
        <f>CONCATENATE("var. ",RIGHT(AQ7,2),"/",RIGHT(AM7,2))</f>
        <v>var. 25/21</v>
      </c>
      <c r="AU7" s="205" t="str">
        <f>CONCATENATE("dif. ",RIGHT(AQ7,2),"/",RIGHT(AM7,2))</f>
        <v>dif. 25/21</v>
      </c>
      <c r="AV7" s="206" t="str">
        <f>CONCATENATE("cuota ",RIGHT(AQ7,2))</f>
        <v>cuota 25</v>
      </c>
    </row>
    <row r="8" spans="2:48" ht="15.75" x14ac:dyDescent="0.25">
      <c r="B8" s="207" t="s">
        <v>45</v>
      </c>
      <c r="C8" s="208">
        <v>88.170299717778292</v>
      </c>
      <c r="D8" s="209">
        <v>103.30240145428506</v>
      </c>
      <c r="E8" s="209">
        <v>109.01802178056315</v>
      </c>
      <c r="F8" s="210">
        <v>121.33314990732903</v>
      </c>
      <c r="G8" s="209">
        <v>129.74984519207322</v>
      </c>
      <c r="H8" s="136">
        <f>G8/F8-1</f>
        <v>6.9368472599389719E-2</v>
      </c>
      <c r="I8" s="208">
        <v>84.78</v>
      </c>
      <c r="J8" s="211">
        <v>91.84</v>
      </c>
      <c r="K8" s="211">
        <v>96.36</v>
      </c>
      <c r="L8" s="211">
        <v>102.74</v>
      </c>
      <c r="M8" s="211">
        <v>110.43</v>
      </c>
      <c r="N8" s="136">
        <f t="shared" ref="N8:N18" si="0">M8/L8-1</f>
        <v>7.4849133735643392E-2</v>
      </c>
      <c r="P8" s="207" t="s">
        <v>45</v>
      </c>
      <c r="Q8" s="208">
        <v>25.592201716222139</v>
      </c>
      <c r="R8" s="210">
        <v>74.674627584102581</v>
      </c>
      <c r="S8" s="210">
        <v>88.097104392548786</v>
      </c>
      <c r="T8" s="210">
        <v>100.76305205179261</v>
      </c>
      <c r="U8" s="210">
        <v>106.80173966572626</v>
      </c>
      <c r="V8" s="136">
        <f t="shared" ref="V8:V18" si="1">U8/T8-1</f>
        <v>5.9929582232480794E-2</v>
      </c>
      <c r="W8" s="208">
        <v>28.85</v>
      </c>
      <c r="X8" s="211">
        <v>66.599999999999994</v>
      </c>
      <c r="Y8" s="211">
        <v>73.930000000000007</v>
      </c>
      <c r="Z8" s="211">
        <v>80.430000000000007</v>
      </c>
      <c r="AA8" s="211">
        <v>87.95</v>
      </c>
      <c r="AB8" s="136">
        <f t="shared" ref="AB8:AB18" si="2">AA8/Z8-1</f>
        <v>9.3497451199801018E-2</v>
      </c>
      <c r="AD8" s="67" t="s">
        <v>45</v>
      </c>
      <c r="AE8" s="212">
        <v>102414599.43000001</v>
      </c>
      <c r="AF8" s="135">
        <v>693903416.16999984</v>
      </c>
      <c r="AG8" s="135">
        <v>842303158.99000001</v>
      </c>
      <c r="AH8" s="135">
        <v>973842751.17000008</v>
      </c>
      <c r="AI8" s="135">
        <v>1018934968.5399998</v>
      </c>
      <c r="AJ8" s="136">
        <f t="shared" ref="AJ8:AJ18" si="3">AI8/AH8-1</f>
        <v>4.6303386574295224E-2</v>
      </c>
      <c r="AK8" s="135">
        <f t="shared" ref="AK8:AK18" si="4">AI8-AH8</f>
        <v>45092217.369999766</v>
      </c>
      <c r="AL8" s="137">
        <f t="shared" ref="AL8:AL18" si="5">AI8/AI$8</f>
        <v>1</v>
      </c>
      <c r="AM8" s="213">
        <v>26576630.170000002</v>
      </c>
      <c r="AN8" s="214">
        <v>104515188.78</v>
      </c>
      <c r="AO8" s="214">
        <v>115764505.8</v>
      </c>
      <c r="AP8" s="214">
        <v>127826393.23</v>
      </c>
      <c r="AQ8" s="214">
        <v>137162383.41</v>
      </c>
      <c r="AR8" s="136">
        <f t="shared" ref="AR8:AR18" si="6">AQ8/AP8-1</f>
        <v>7.3036482874093256E-2</v>
      </c>
      <c r="AS8" s="135">
        <f t="shared" ref="AS8:AS18" si="7">AQ8-AP8</f>
        <v>9335990.1799999923</v>
      </c>
      <c r="AT8" s="136">
        <f t="shared" ref="AT8:AT18" si="8">AQ8/AM8-1</f>
        <v>4.1610148665435558</v>
      </c>
      <c r="AU8" s="135">
        <f t="shared" ref="AU8:AU18" si="9">AQ8-AM8</f>
        <v>110585753.23999999</v>
      </c>
      <c r="AV8" s="137">
        <f t="shared" ref="AV8:AV18" si="10">AQ8/AQ$8</f>
        <v>1</v>
      </c>
    </row>
    <row r="9" spans="2:48" x14ac:dyDescent="0.25">
      <c r="B9" s="15" t="s">
        <v>46</v>
      </c>
      <c r="C9" s="215">
        <v>116.79915879756359</v>
      </c>
      <c r="D9" s="216">
        <v>128.16968230621981</v>
      </c>
      <c r="E9" s="216">
        <v>133.9504987964448</v>
      </c>
      <c r="F9" s="216">
        <v>148.00625670905251</v>
      </c>
      <c r="G9" s="216">
        <v>156.82466524486964</v>
      </c>
      <c r="H9" s="76">
        <f>G9/F9-1</f>
        <v>5.9581322654164381E-2</v>
      </c>
      <c r="I9" s="215">
        <v>109.86</v>
      </c>
      <c r="J9" s="216">
        <v>108.9</v>
      </c>
      <c r="K9" s="216">
        <v>112.49</v>
      </c>
      <c r="L9" s="216">
        <v>119.26</v>
      </c>
      <c r="M9" s="216">
        <v>126.95</v>
      </c>
      <c r="N9" s="76">
        <f t="shared" si="0"/>
        <v>6.4480965956733138E-2</v>
      </c>
      <c r="P9" s="15" t="s">
        <v>46</v>
      </c>
      <c r="Q9" s="215">
        <v>34.813065255223663</v>
      </c>
      <c r="R9" s="216">
        <v>100.38866208640722</v>
      </c>
      <c r="S9" s="216">
        <v>113.81372001310794</v>
      </c>
      <c r="T9" s="216">
        <v>126.61317857187616</v>
      </c>
      <c r="U9" s="216">
        <v>133.99122886987229</v>
      </c>
      <c r="V9" s="76">
        <f t="shared" si="1"/>
        <v>5.8272372443503029E-2</v>
      </c>
      <c r="W9" s="215">
        <v>35.590000000000003</v>
      </c>
      <c r="X9" s="216">
        <v>87.91</v>
      </c>
      <c r="Y9" s="216">
        <v>91.44</v>
      </c>
      <c r="Z9" s="216">
        <v>96.77</v>
      </c>
      <c r="AA9" s="216">
        <v>104.28</v>
      </c>
      <c r="AB9" s="76">
        <f t="shared" si="2"/>
        <v>7.7606696290172694E-2</v>
      </c>
      <c r="AD9" s="15" t="s">
        <v>46</v>
      </c>
      <c r="AE9" s="217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18">
        <v>13811598.32</v>
      </c>
      <c r="AN9" s="219">
        <v>50518902.770000003</v>
      </c>
      <c r="AO9" s="219">
        <v>53856748.710000001</v>
      </c>
      <c r="AP9" s="219">
        <v>57107925.619999997</v>
      </c>
      <c r="AQ9" s="219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5">
        <v>70.363907918346442</v>
      </c>
      <c r="D10" s="216">
        <v>90.186274774165184</v>
      </c>
      <c r="E10" s="216">
        <v>97.435368027940271</v>
      </c>
      <c r="F10" s="216">
        <v>110.80486293822659</v>
      </c>
      <c r="G10" s="216">
        <v>121.5628190164777</v>
      </c>
      <c r="H10" s="76">
        <f>G10/F10-1</f>
        <v>9.7089205229635489E-2</v>
      </c>
      <c r="I10" s="215">
        <v>75.25</v>
      </c>
      <c r="J10" s="216">
        <v>82.37</v>
      </c>
      <c r="K10" s="216">
        <v>85.86</v>
      </c>
      <c r="L10" s="216">
        <v>95.05</v>
      </c>
      <c r="M10" s="216">
        <v>109.41</v>
      </c>
      <c r="N10" s="76">
        <f t="shared" si="0"/>
        <v>0.15107837980010519</v>
      </c>
      <c r="P10" s="19" t="s">
        <v>47</v>
      </c>
      <c r="Q10" s="215">
        <v>15.504874326042231</v>
      </c>
      <c r="R10" s="216">
        <v>64.492185477197467</v>
      </c>
      <c r="S10" s="216">
        <v>79.023903014834957</v>
      </c>
      <c r="T10" s="216">
        <v>93.057468059099534</v>
      </c>
      <c r="U10" s="216">
        <v>99.148455774094288</v>
      </c>
      <c r="V10" s="76">
        <f t="shared" si="1"/>
        <v>6.5454045140433514E-2</v>
      </c>
      <c r="W10" s="215">
        <v>20.54</v>
      </c>
      <c r="X10" s="216">
        <v>56.58</v>
      </c>
      <c r="Y10" s="216">
        <v>66.78</v>
      </c>
      <c r="Z10" s="216">
        <v>77.98</v>
      </c>
      <c r="AA10" s="216">
        <v>88.08</v>
      </c>
      <c r="AB10" s="76">
        <f t="shared" si="2"/>
        <v>0.12952038984354952</v>
      </c>
      <c r="AD10" s="19" t="s">
        <v>47</v>
      </c>
      <c r="AE10" s="217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18">
        <v>4243374.21</v>
      </c>
      <c r="AN10" s="219">
        <v>25427736.440000001</v>
      </c>
      <c r="AO10" s="219">
        <v>28251913.699999999</v>
      </c>
      <c r="AP10" s="219">
        <v>33085419.030000001</v>
      </c>
      <c r="AQ10" s="219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5">
        <v>54.631535318542078</v>
      </c>
      <c r="D11" s="216">
        <v>69.221944341059583</v>
      </c>
      <c r="E11" s="216">
        <v>77.390865272066776</v>
      </c>
      <c r="F11" s="216">
        <v>83.168905820996486</v>
      </c>
      <c r="G11" s="216">
        <v>100.59393339934179</v>
      </c>
      <c r="H11" s="76">
        <f>G11/F11-1</f>
        <v>0.20951372879485763</v>
      </c>
      <c r="I11" s="215">
        <v>55.36</v>
      </c>
      <c r="J11" s="216">
        <v>70.209999999999994</v>
      </c>
      <c r="K11" s="216">
        <v>72.040000000000006</v>
      </c>
      <c r="L11" s="216">
        <v>63.51</v>
      </c>
      <c r="M11" s="216">
        <v>84.57</v>
      </c>
      <c r="N11" s="76">
        <f t="shared" si="0"/>
        <v>0.33160132262635789</v>
      </c>
      <c r="P11" s="19" t="s">
        <v>48</v>
      </c>
      <c r="Q11" s="215">
        <v>19.46281396587943</v>
      </c>
      <c r="R11" s="216">
        <v>48.249262525145575</v>
      </c>
      <c r="S11" s="216">
        <v>51.596633203900886</v>
      </c>
      <c r="T11" s="216">
        <v>60.101014809836897</v>
      </c>
      <c r="U11" s="216">
        <v>67.609231601192363</v>
      </c>
      <c r="V11" s="76">
        <f t="shared" si="1"/>
        <v>0.12492662253893538</v>
      </c>
      <c r="W11" s="215">
        <v>20.21</v>
      </c>
      <c r="X11" s="216">
        <v>42.36</v>
      </c>
      <c r="Y11" s="216">
        <v>34.99</v>
      </c>
      <c r="Z11" s="216">
        <v>41.32</v>
      </c>
      <c r="AA11" s="216">
        <v>51.65</v>
      </c>
      <c r="AB11" s="76">
        <f t="shared" si="2"/>
        <v>0.25</v>
      </c>
      <c r="AD11" s="19" t="s">
        <v>48</v>
      </c>
      <c r="AE11" s="217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18">
        <v>235252.28</v>
      </c>
      <c r="AN11" s="219">
        <v>521022.8</v>
      </c>
      <c r="AO11" s="219">
        <v>472382.11</v>
      </c>
      <c r="AP11" s="219">
        <v>466124.03</v>
      </c>
      <c r="AQ11" s="219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5">
        <v>153.1123081362947</v>
      </c>
      <c r="D12" s="216">
        <v>231.92065189955579</v>
      </c>
      <c r="E12" s="216">
        <v>176.14952506564174</v>
      </c>
      <c r="F12" s="216">
        <v>192.70239433655183</v>
      </c>
      <c r="G12" s="216">
        <v>207.258966031477</v>
      </c>
      <c r="H12" s="76">
        <f t="shared" ref="H12:H18" si="11">G12/F12-1</f>
        <v>7.5539132479601312E-2</v>
      </c>
      <c r="I12" s="215">
        <v>139.72999999999999</v>
      </c>
      <c r="J12" s="216">
        <v>207.23</v>
      </c>
      <c r="K12" s="216">
        <v>234.27</v>
      </c>
      <c r="L12" s="216">
        <v>175.2</v>
      </c>
      <c r="M12" s="216">
        <v>156.80000000000001</v>
      </c>
      <c r="N12" s="76">
        <f t="shared" si="0"/>
        <v>-0.10502283105022814</v>
      </c>
      <c r="P12" s="19" t="s">
        <v>49</v>
      </c>
      <c r="Q12" s="215">
        <v>33.116282639598495</v>
      </c>
      <c r="R12" s="216">
        <v>114.31554273131576</v>
      </c>
      <c r="S12" s="216">
        <v>94.862670670321009</v>
      </c>
      <c r="T12" s="216">
        <v>116.86476937166447</v>
      </c>
      <c r="U12" s="216">
        <v>153.08226913762255</v>
      </c>
      <c r="V12" s="76">
        <f t="shared" si="1"/>
        <v>0.30990947879917297</v>
      </c>
      <c r="W12" s="215">
        <v>17.010000000000002</v>
      </c>
      <c r="X12" s="216">
        <v>98.01</v>
      </c>
      <c r="Y12" s="216">
        <v>109.27</v>
      </c>
      <c r="Z12" s="216">
        <v>69.959999999999994</v>
      </c>
      <c r="AA12" s="216">
        <v>116.22</v>
      </c>
      <c r="AB12" s="76">
        <f t="shared" si="2"/>
        <v>0.66123499142367081</v>
      </c>
      <c r="AD12" s="19" t="s">
        <v>49</v>
      </c>
      <c r="AE12" s="217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18">
        <v>623222.53</v>
      </c>
      <c r="AN12" s="219">
        <v>4854322.93</v>
      </c>
      <c r="AO12" s="219">
        <v>5018559.3600000003</v>
      </c>
      <c r="AP12" s="219">
        <v>2940252.89</v>
      </c>
      <c r="AQ12" s="219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5">
        <v>34.941746042323949</v>
      </c>
      <c r="D13" s="216">
        <v>54.947261397466846</v>
      </c>
      <c r="E13" s="216">
        <v>62.284872378301557</v>
      </c>
      <c r="F13" s="216">
        <v>71.897067571776176</v>
      </c>
      <c r="G13" s="216">
        <v>79.098779244615812</v>
      </c>
      <c r="H13" s="76">
        <f t="shared" si="11"/>
        <v>0.10016697364812588</v>
      </c>
      <c r="I13" s="215">
        <v>34.49</v>
      </c>
      <c r="J13" s="216">
        <v>49.5</v>
      </c>
      <c r="K13" s="216">
        <v>55.39</v>
      </c>
      <c r="L13" s="216">
        <v>64.28</v>
      </c>
      <c r="M13" s="216">
        <v>70.27</v>
      </c>
      <c r="N13" s="76">
        <f t="shared" si="0"/>
        <v>9.3186060983198482E-2</v>
      </c>
      <c r="P13" s="19" t="s">
        <v>50</v>
      </c>
      <c r="Q13" s="215">
        <v>11.779150766288595</v>
      </c>
      <c r="R13" s="216">
        <v>36.145392682450826</v>
      </c>
      <c r="S13" s="216">
        <v>48.745594946944522</v>
      </c>
      <c r="T13" s="216">
        <v>57.752360670755827</v>
      </c>
      <c r="U13" s="216">
        <v>63.534951912826855</v>
      </c>
      <c r="V13" s="76">
        <f t="shared" si="1"/>
        <v>0.10012735713155307</v>
      </c>
      <c r="W13" s="215">
        <v>15.57</v>
      </c>
      <c r="X13" s="216">
        <v>34.96</v>
      </c>
      <c r="Y13" s="216">
        <v>40.57</v>
      </c>
      <c r="Z13" s="216">
        <v>48.53</v>
      </c>
      <c r="AA13" s="216">
        <v>54.3</v>
      </c>
      <c r="AB13" s="76">
        <f t="shared" si="2"/>
        <v>0.11889552853904783</v>
      </c>
      <c r="AD13" s="19" t="s">
        <v>50</v>
      </c>
      <c r="AE13" s="217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18">
        <v>2086276.82</v>
      </c>
      <c r="AN13" s="219">
        <v>9378882.4600000009</v>
      </c>
      <c r="AO13" s="219">
        <v>11062837.130000001</v>
      </c>
      <c r="AP13" s="219">
        <v>14269284.73</v>
      </c>
      <c r="AQ13" s="219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5">
        <v>80.078959658119729</v>
      </c>
      <c r="D14" s="216">
        <v>88.111465548707429</v>
      </c>
      <c r="E14" s="216">
        <v>97.067375452191115</v>
      </c>
      <c r="F14" s="216">
        <v>109.68991147944101</v>
      </c>
      <c r="G14" s="216">
        <v>117.83360126143769</v>
      </c>
      <c r="H14" s="76">
        <f t="shared" si="11"/>
        <v>7.4242833020455423E-2</v>
      </c>
      <c r="I14" s="215">
        <v>78.02</v>
      </c>
      <c r="J14" s="216">
        <v>80.44</v>
      </c>
      <c r="K14" s="216">
        <v>81.83</v>
      </c>
      <c r="L14" s="216">
        <v>97.42</v>
      </c>
      <c r="M14" s="216">
        <v>103.67</v>
      </c>
      <c r="N14" s="76">
        <f t="shared" si="0"/>
        <v>6.4155204270170296E-2</v>
      </c>
      <c r="P14" s="19" t="s">
        <v>51</v>
      </c>
      <c r="Q14" s="215">
        <v>32.75526227951417</v>
      </c>
      <c r="R14" s="216">
        <v>65.77668266767671</v>
      </c>
      <c r="S14" s="216">
        <v>76.826581773908828</v>
      </c>
      <c r="T14" s="216">
        <v>88.870626500825935</v>
      </c>
      <c r="U14" s="216">
        <v>95.41168435461681</v>
      </c>
      <c r="V14" s="76">
        <f t="shared" si="1"/>
        <v>7.3602022527995636E-2</v>
      </c>
      <c r="W14" s="215">
        <v>39.54</v>
      </c>
      <c r="X14" s="216">
        <v>48.82</v>
      </c>
      <c r="Y14" s="216">
        <v>53.04</v>
      </c>
      <c r="Z14" s="216">
        <v>62.53</v>
      </c>
      <c r="AA14" s="216">
        <v>69.05</v>
      </c>
      <c r="AB14" s="76">
        <f t="shared" si="2"/>
        <v>0.1042699504237965</v>
      </c>
      <c r="AD14" s="19" t="s">
        <v>51</v>
      </c>
      <c r="AE14" s="217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18">
        <v>281148.38</v>
      </c>
      <c r="AN14" s="219">
        <v>496521.03</v>
      </c>
      <c r="AO14" s="219">
        <v>539467.63</v>
      </c>
      <c r="AP14" s="219">
        <v>645273.59</v>
      </c>
      <c r="AQ14" s="219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5">
        <v>117.80732128979786</v>
      </c>
      <c r="D15" s="216">
        <v>117.98676505151548</v>
      </c>
      <c r="E15" s="216">
        <v>139.59849999914627</v>
      </c>
      <c r="F15" s="216">
        <v>162.56627286206552</v>
      </c>
      <c r="G15" s="216">
        <v>187.69802064461564</v>
      </c>
      <c r="H15" s="76">
        <f t="shared" si="11"/>
        <v>0.15459386095339678</v>
      </c>
      <c r="I15" s="215">
        <v>136.28</v>
      </c>
      <c r="J15" s="216">
        <v>113</v>
      </c>
      <c r="K15" s="216">
        <v>131.33000000000001</v>
      </c>
      <c r="L15" s="216">
        <v>154.88999999999999</v>
      </c>
      <c r="M15" s="216">
        <v>169.18</v>
      </c>
      <c r="N15" s="76">
        <f t="shared" si="0"/>
        <v>9.2259022532119817E-2</v>
      </c>
      <c r="P15" s="19" t="s">
        <v>52</v>
      </c>
      <c r="Q15" s="215">
        <v>55.56467082282623</v>
      </c>
      <c r="R15" s="216">
        <v>86.531856525930564</v>
      </c>
      <c r="S15" s="216">
        <v>111.25496086654451</v>
      </c>
      <c r="T15" s="216">
        <v>138.76479888821692</v>
      </c>
      <c r="U15" s="216">
        <v>156.57824410754708</v>
      </c>
      <c r="V15" s="76">
        <f t="shared" si="1"/>
        <v>0.12837149883869259</v>
      </c>
      <c r="W15" s="215">
        <v>84.99</v>
      </c>
      <c r="X15" s="216">
        <v>77.760000000000005</v>
      </c>
      <c r="Y15" s="216">
        <v>108.27</v>
      </c>
      <c r="Z15" s="216">
        <v>125.61</v>
      </c>
      <c r="AA15" s="216">
        <v>143.46</v>
      </c>
      <c r="AB15" s="76">
        <f t="shared" si="2"/>
        <v>0.14210652018151437</v>
      </c>
      <c r="AD15" s="19" t="s">
        <v>52</v>
      </c>
      <c r="AE15" s="217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18">
        <v>2687501.02</v>
      </c>
      <c r="AN15" s="219">
        <v>3366417.4</v>
      </c>
      <c r="AO15" s="219">
        <v>5798035.4000000004</v>
      </c>
      <c r="AP15" s="219">
        <v>6737883.6500000004</v>
      </c>
      <c r="AQ15" s="219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5">
        <v>63.166917693507571</v>
      </c>
      <c r="D16" s="216">
        <v>75.975371857455713</v>
      </c>
      <c r="E16" s="216">
        <v>86.273927968781862</v>
      </c>
      <c r="F16" s="216">
        <v>96.29006293189272</v>
      </c>
      <c r="G16" s="216">
        <v>104.54956117760663</v>
      </c>
      <c r="H16" s="76">
        <f t="shared" si="11"/>
        <v>8.5777265007667136E-2</v>
      </c>
      <c r="I16" s="215">
        <v>62.32</v>
      </c>
      <c r="J16" s="216">
        <v>77.150000000000006</v>
      </c>
      <c r="K16" s="216">
        <v>77.33</v>
      </c>
      <c r="L16" s="216">
        <v>89.71</v>
      </c>
      <c r="M16" s="216">
        <v>89.09</v>
      </c>
      <c r="N16" s="76">
        <f t="shared" si="0"/>
        <v>-6.9111581763459107E-3</v>
      </c>
      <c r="P16" s="19" t="s">
        <v>53</v>
      </c>
      <c r="Q16" s="215">
        <v>27.066643961527927</v>
      </c>
      <c r="R16" s="216">
        <v>55.005065744165272</v>
      </c>
      <c r="S16" s="216">
        <v>61.980913631793804</v>
      </c>
      <c r="T16" s="216">
        <v>72.014285733260806</v>
      </c>
      <c r="U16" s="216">
        <v>77.962423075833925</v>
      </c>
      <c r="V16" s="76">
        <f t="shared" si="1"/>
        <v>8.2596630404762728E-2</v>
      </c>
      <c r="W16" s="215">
        <v>30.69</v>
      </c>
      <c r="X16" s="216">
        <v>49.26</v>
      </c>
      <c r="Y16" s="216">
        <v>47.49</v>
      </c>
      <c r="Z16" s="216">
        <v>55.64</v>
      </c>
      <c r="AA16" s="216">
        <v>58.22</v>
      </c>
      <c r="AB16" s="76">
        <f t="shared" si="2"/>
        <v>4.6369518332135096E-2</v>
      </c>
      <c r="AD16" s="19" t="s">
        <v>53</v>
      </c>
      <c r="AE16" s="217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18">
        <v>1151819.49</v>
      </c>
      <c r="AN16" s="219">
        <v>2140027.64</v>
      </c>
      <c r="AO16" s="219">
        <v>2074555.75</v>
      </c>
      <c r="AP16" s="219">
        <v>2453646.81</v>
      </c>
      <c r="AQ16" s="219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5">
        <v>83.489503844316275</v>
      </c>
      <c r="D17" s="216">
        <v>108.93353016005922</v>
      </c>
      <c r="E17" s="216">
        <v>124.12696241521785</v>
      </c>
      <c r="F17" s="216">
        <v>137.24050299399909</v>
      </c>
      <c r="G17" s="216">
        <v>114.03957758205081</v>
      </c>
      <c r="H17" s="76">
        <f t="shared" si="11"/>
        <v>-0.16905304852287484</v>
      </c>
      <c r="I17" s="215">
        <v>76.55</v>
      </c>
      <c r="J17" s="216">
        <v>110.79</v>
      </c>
      <c r="K17" s="216">
        <v>119.94</v>
      </c>
      <c r="L17" s="216">
        <v>131.65</v>
      </c>
      <c r="M17" s="216">
        <v>107.09</v>
      </c>
      <c r="N17" s="76">
        <f t="shared" si="0"/>
        <v>-0.18655526015951385</v>
      </c>
      <c r="P17" s="19" t="s">
        <v>54</v>
      </c>
      <c r="Q17" s="215">
        <v>24.696203808928296</v>
      </c>
      <c r="R17" s="216">
        <v>78.413562704372922</v>
      </c>
      <c r="S17" s="216">
        <v>102.33972723803564</v>
      </c>
      <c r="T17" s="216">
        <v>117.60180468160974</v>
      </c>
      <c r="U17" s="216">
        <v>97.092253401502475</v>
      </c>
      <c r="V17" s="76">
        <f t="shared" si="1"/>
        <v>-0.17439826995541419</v>
      </c>
      <c r="W17" s="215">
        <v>21.53</v>
      </c>
      <c r="X17" s="216">
        <v>80.959999999999994</v>
      </c>
      <c r="Y17" s="216">
        <v>94.72</v>
      </c>
      <c r="Z17" s="216">
        <v>108.17</v>
      </c>
      <c r="AA17" s="216">
        <v>89.24</v>
      </c>
      <c r="AB17" s="76">
        <f t="shared" si="2"/>
        <v>-0.17500231117685128</v>
      </c>
      <c r="AD17" s="19" t="s">
        <v>54</v>
      </c>
      <c r="AE17" s="217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18">
        <v>708500.43</v>
      </c>
      <c r="AN17" s="219">
        <v>6609056.7199999997</v>
      </c>
      <c r="AO17" s="219">
        <v>7404937.2300000004</v>
      </c>
      <c r="AP17" s="219">
        <v>8832905.2200000007</v>
      </c>
      <c r="AQ17" s="219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5">
        <v>76.390027281650575</v>
      </c>
      <c r="D18" s="216">
        <v>61.121190501437432</v>
      </c>
      <c r="E18" s="216">
        <v>67.7125576222126</v>
      </c>
      <c r="F18" s="216">
        <v>73.031884332367</v>
      </c>
      <c r="G18" s="216">
        <v>74.072944174743441</v>
      </c>
      <c r="H18" s="76">
        <f t="shared" si="11"/>
        <v>1.4254867608763711E-2</v>
      </c>
      <c r="I18" s="215">
        <v>67.430000000000007</v>
      </c>
      <c r="J18" s="216">
        <v>55.3</v>
      </c>
      <c r="K18" s="216">
        <v>48.47</v>
      </c>
      <c r="L18" s="216">
        <v>48.39</v>
      </c>
      <c r="M18" s="216">
        <v>52.16</v>
      </c>
      <c r="N18" s="76">
        <f t="shared" si="0"/>
        <v>7.7908658813804488E-2</v>
      </c>
      <c r="P18" s="23" t="s">
        <v>55</v>
      </c>
      <c r="Q18" s="215">
        <v>17.540111489303516</v>
      </c>
      <c r="R18" s="216">
        <v>40.801067335974238</v>
      </c>
      <c r="S18" s="216">
        <v>54.311189256685253</v>
      </c>
      <c r="T18" s="216">
        <v>58.722107400711188</v>
      </c>
      <c r="U18" s="216">
        <v>57.426649165172265</v>
      </c>
      <c r="V18" s="76">
        <f t="shared" si="1"/>
        <v>-2.2060826712142712E-2</v>
      </c>
      <c r="W18" s="215">
        <v>21.29</v>
      </c>
      <c r="X18" s="216">
        <v>32.770000000000003</v>
      </c>
      <c r="Y18" s="216">
        <v>35.520000000000003</v>
      </c>
      <c r="Z18" s="216">
        <v>33.979999999999997</v>
      </c>
      <c r="AA18" s="216">
        <v>36.26</v>
      </c>
      <c r="AB18" s="76">
        <f t="shared" si="2"/>
        <v>6.7098293113596164E-2</v>
      </c>
      <c r="AD18" s="23" t="s">
        <v>55</v>
      </c>
      <c r="AE18" s="217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18">
        <v>747936.69</v>
      </c>
      <c r="AN18" s="219">
        <v>1202298.6000000001</v>
      </c>
      <c r="AO18" s="219">
        <v>1285068.78</v>
      </c>
      <c r="AP18" s="219">
        <v>1287677.6599999999</v>
      </c>
      <c r="AQ18" s="219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0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3" t="s">
        <v>160</v>
      </c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P21" s="293" t="s">
        <v>161</v>
      </c>
      <c r="Q21" s="293"/>
      <c r="R21" s="293"/>
      <c r="S21" s="293"/>
      <c r="T21" s="293"/>
      <c r="U21" s="293"/>
      <c r="V21" s="293"/>
      <c r="W21" s="293"/>
      <c r="X21" s="221"/>
      <c r="Y21" s="221"/>
      <c r="Z21" s="221"/>
      <c r="AA21" s="221"/>
      <c r="AB21" s="221"/>
      <c r="AD21" s="314" t="s">
        <v>162</v>
      </c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</row>
    <row r="22" spans="2:48" ht="24" customHeight="1" x14ac:dyDescent="0.25">
      <c r="B22" s="293" t="s">
        <v>163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P22" s="315" t="s">
        <v>164</v>
      </c>
      <c r="Q22" s="315"/>
      <c r="R22" s="315"/>
      <c r="S22" s="315"/>
      <c r="T22" s="315"/>
      <c r="U22" s="315"/>
      <c r="V22" s="315"/>
      <c r="W22" s="315"/>
      <c r="X22" s="222"/>
      <c r="Y22" s="222"/>
      <c r="Z22" s="222"/>
      <c r="AA22" s="222"/>
      <c r="AB22" s="222"/>
      <c r="AQ22" s="53">
        <f>AQ11/M11</f>
        <v>8282.1618777344229</v>
      </c>
    </row>
    <row r="23" spans="2:48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</row>
    <row r="27" spans="2:48" ht="50.25" customHeight="1" thickBot="1" x14ac:dyDescent="0.3">
      <c r="B27" s="276" t="s">
        <v>165</v>
      </c>
      <c r="C27" s="276"/>
      <c r="D27" s="276"/>
      <c r="E27" s="276"/>
      <c r="F27" s="276"/>
      <c r="G27" s="276"/>
      <c r="H27" s="276"/>
      <c r="I27" s="146"/>
      <c r="P27" s="276" t="s">
        <v>166</v>
      </c>
      <c r="Q27" s="276"/>
      <c r="R27" s="276"/>
      <c r="S27" s="276"/>
      <c r="T27" s="276"/>
      <c r="U27" s="276"/>
      <c r="V27" s="276"/>
      <c r="W27" s="276"/>
      <c r="AE27" s="276" t="s">
        <v>167</v>
      </c>
      <c r="AF27" s="276"/>
      <c r="AG27" s="276"/>
      <c r="AH27" s="276"/>
      <c r="AI27" s="276"/>
      <c r="AJ27" s="276"/>
      <c r="AK27" s="276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5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5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5" t="str">
        <f>CONCATENATE("dif. ",RIGHT(AJ29,2),"/",RIGHT(AI29,2))</f>
        <v>dif. 24/23</v>
      </c>
    </row>
    <row r="30" spans="2:48" ht="15.75" x14ac:dyDescent="0.25">
      <c r="B30" s="207" t="s">
        <v>45</v>
      </c>
      <c r="C30" s="208">
        <v>95.05</v>
      </c>
      <c r="D30" s="208">
        <v>99.07</v>
      </c>
      <c r="E30" s="208">
        <v>105.63</v>
      </c>
      <c r="F30" s="208">
        <v>113.88</v>
      </c>
      <c r="G30" s="208">
        <v>125.25</v>
      </c>
      <c r="H30" s="136">
        <f>G30/F30-1</f>
        <v>9.984193888303472E-2</v>
      </c>
      <c r="I30" s="208">
        <f>G30-F30</f>
        <v>11.370000000000005</v>
      </c>
      <c r="P30" s="207" t="s">
        <v>45</v>
      </c>
      <c r="Q30" s="208">
        <v>47.83</v>
      </c>
      <c r="R30" s="208">
        <v>53</v>
      </c>
      <c r="S30" s="208">
        <v>80.58</v>
      </c>
      <c r="T30" s="208">
        <v>93.24</v>
      </c>
      <c r="U30" s="208">
        <v>104.71</v>
      </c>
      <c r="V30" s="136">
        <f>U30/T30-1</f>
        <v>0.12301587301587302</v>
      </c>
      <c r="W30" s="208">
        <f>U30-T30</f>
        <v>11.469999999999999</v>
      </c>
      <c r="AE30" s="207" t="s">
        <v>45</v>
      </c>
      <c r="AF30" s="213">
        <v>477122731.20999998</v>
      </c>
      <c r="AG30" s="213">
        <v>651901800.17999995</v>
      </c>
      <c r="AH30" s="213">
        <v>1528879517.8</v>
      </c>
      <c r="AI30" s="213">
        <v>1797799676.5999999</v>
      </c>
      <c r="AJ30" s="213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5">
        <v>119.42</v>
      </c>
      <c r="D31" s="215">
        <v>126.49</v>
      </c>
      <c r="E31" s="215">
        <v>131.02000000000001</v>
      </c>
      <c r="F31" s="215">
        <v>139.02000000000001</v>
      </c>
      <c r="G31" s="215">
        <v>151.54</v>
      </c>
      <c r="H31" s="76">
        <f t="shared" ref="H31:H35" si="12">G31/F31-1</f>
        <v>9.0058984318802882E-2</v>
      </c>
      <c r="I31" s="216">
        <f t="shared" ref="I31:I40" si="13">G31-F31</f>
        <v>12.519999999999982</v>
      </c>
      <c r="P31" s="15" t="s">
        <v>46</v>
      </c>
      <c r="Q31" s="215">
        <v>61.17</v>
      </c>
      <c r="R31" s="216">
        <v>72.88</v>
      </c>
      <c r="S31" s="216">
        <v>107.72</v>
      </c>
      <c r="T31" s="216">
        <v>119.35</v>
      </c>
      <c r="U31" s="216">
        <v>131.18</v>
      </c>
      <c r="V31" s="76">
        <f t="shared" ref="V31:V40" si="14">U31/T31-1</f>
        <v>9.9120234604105573E-2</v>
      </c>
      <c r="W31" s="216">
        <f t="shared" ref="W31:W40" si="15">U31-T31</f>
        <v>11.830000000000013</v>
      </c>
      <c r="AE31" s="15" t="s">
        <v>46</v>
      </c>
      <c r="AF31" s="218">
        <v>217815325.03999999</v>
      </c>
      <c r="AG31" s="219">
        <v>333738906.93000001</v>
      </c>
      <c r="AH31" s="219">
        <v>743382276.49000001</v>
      </c>
      <c r="AI31" s="219">
        <v>857710368.34000003</v>
      </c>
      <c r="AJ31" s="219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5">
        <v>89.5</v>
      </c>
      <c r="D32" s="215">
        <v>85.87</v>
      </c>
      <c r="E32" s="215">
        <v>93.47</v>
      </c>
      <c r="F32" s="215">
        <v>101.28999999999999</v>
      </c>
      <c r="G32" s="215">
        <v>115.79999999999998</v>
      </c>
      <c r="H32" s="76">
        <f t="shared" si="12"/>
        <v>0.14325204857340301</v>
      </c>
      <c r="I32" s="216">
        <f t="shared" si="13"/>
        <v>14.509999999999991</v>
      </c>
      <c r="P32" s="19" t="s">
        <v>47</v>
      </c>
      <c r="Q32" s="215">
        <v>44.55</v>
      </c>
      <c r="R32" s="216">
        <v>43.14</v>
      </c>
      <c r="S32" s="216">
        <v>71.23</v>
      </c>
      <c r="T32" s="216">
        <v>83.79</v>
      </c>
      <c r="U32" s="216">
        <v>97.120000000000019</v>
      </c>
      <c r="V32" s="76">
        <f t="shared" si="14"/>
        <v>0.15908819668218177</v>
      </c>
      <c r="W32" s="216">
        <f t="shared" si="15"/>
        <v>13.330000000000013</v>
      </c>
      <c r="AE32" s="19" t="s">
        <v>47</v>
      </c>
      <c r="AF32" s="218">
        <v>122348722.31</v>
      </c>
      <c r="AG32" s="219">
        <v>137154616.22</v>
      </c>
      <c r="AH32" s="219">
        <v>381071528.48000002</v>
      </c>
      <c r="AI32" s="219">
        <v>437636228.67000002</v>
      </c>
      <c r="AJ32" s="219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5">
        <v>70.819999999999993</v>
      </c>
      <c r="D33" s="215">
        <v>66.41</v>
      </c>
      <c r="E33" s="215">
        <v>77.45</v>
      </c>
      <c r="F33" s="215">
        <v>80.180000000000007</v>
      </c>
      <c r="G33" s="215">
        <v>89.86</v>
      </c>
      <c r="H33" s="76">
        <f t="shared" si="12"/>
        <v>0.12072836118732844</v>
      </c>
      <c r="I33" s="216">
        <f t="shared" si="13"/>
        <v>9.6799999999999926</v>
      </c>
      <c r="P33" s="19" t="s">
        <v>48</v>
      </c>
      <c r="Q33" s="215">
        <v>38.090000000000003</v>
      </c>
      <c r="R33" s="216">
        <v>36.92</v>
      </c>
      <c r="S33" s="216">
        <v>53.920000000000009</v>
      </c>
      <c r="T33" s="216">
        <v>54.70000000000001</v>
      </c>
      <c r="U33" s="216">
        <v>64.64</v>
      </c>
      <c r="V33" s="76">
        <f t="shared" si="14"/>
        <v>0.18171846435100525</v>
      </c>
      <c r="W33" s="216">
        <f t="shared" si="15"/>
        <v>9.9399999999999906</v>
      </c>
      <c r="AE33" s="19" t="s">
        <v>48</v>
      </c>
      <c r="AF33" s="218">
        <v>2812428.07</v>
      </c>
      <c r="AG33" s="219">
        <v>4381169.17</v>
      </c>
      <c r="AH33" s="219">
        <v>8179727.9699999997</v>
      </c>
      <c r="AI33" s="219">
        <v>8858381.8200000003</v>
      </c>
      <c r="AJ33" s="219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5">
        <v>135.87</v>
      </c>
      <c r="D34" s="215">
        <v>154.08000000000001</v>
      </c>
      <c r="E34" s="215">
        <v>185.51</v>
      </c>
      <c r="F34" s="215">
        <v>208.15999999999997</v>
      </c>
      <c r="G34" s="215">
        <v>202.39</v>
      </c>
      <c r="H34" s="76">
        <f t="shared" si="12"/>
        <v>-2.7719062259800031E-2</v>
      </c>
      <c r="I34" s="216">
        <f t="shared" si="13"/>
        <v>-5.7699999999999818</v>
      </c>
      <c r="P34" s="19" t="s">
        <v>49</v>
      </c>
      <c r="Q34" s="215">
        <v>44.86</v>
      </c>
      <c r="R34" s="216">
        <v>46.13</v>
      </c>
      <c r="S34" s="216">
        <v>94.79</v>
      </c>
      <c r="T34" s="216">
        <v>114.31</v>
      </c>
      <c r="U34" s="216">
        <v>127.83</v>
      </c>
      <c r="V34" s="76">
        <f t="shared" si="14"/>
        <v>0.11827486659084951</v>
      </c>
      <c r="W34" s="216">
        <f t="shared" si="15"/>
        <v>13.519999999999996</v>
      </c>
      <c r="AE34" s="19" t="s">
        <v>49</v>
      </c>
      <c r="AF34" s="218">
        <v>19929247.640000001</v>
      </c>
      <c r="AG34" s="219">
        <v>22694182.550000001</v>
      </c>
      <c r="AH34" s="219">
        <v>56687870.049999997</v>
      </c>
      <c r="AI34" s="219">
        <v>62672686.409999996</v>
      </c>
      <c r="AJ34" s="219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5">
        <v>53.52</v>
      </c>
      <c r="D35" s="215">
        <v>51.25</v>
      </c>
      <c r="E35" s="215">
        <v>59.12</v>
      </c>
      <c r="F35" s="215">
        <v>65.87</v>
      </c>
      <c r="G35" s="215">
        <v>74.569999999999993</v>
      </c>
      <c r="H35" s="76">
        <f t="shared" si="12"/>
        <v>0.13207833611659314</v>
      </c>
      <c r="I35" s="216">
        <f t="shared" si="13"/>
        <v>8.6999999999999886</v>
      </c>
      <c r="P35" s="19" t="s">
        <v>50</v>
      </c>
      <c r="Q35" s="215">
        <v>28.760000000000005</v>
      </c>
      <c r="R35" s="216">
        <v>28.24</v>
      </c>
      <c r="S35" s="216">
        <v>42.01</v>
      </c>
      <c r="T35" s="216">
        <v>51.99</v>
      </c>
      <c r="U35" s="216">
        <v>61.31</v>
      </c>
      <c r="V35" s="76">
        <f t="shared" si="14"/>
        <v>0.17926524331602223</v>
      </c>
      <c r="W35" s="216">
        <f t="shared" si="15"/>
        <v>9.32</v>
      </c>
      <c r="AE35" s="19" t="s">
        <v>50</v>
      </c>
      <c r="AF35" s="218">
        <v>46497100.399999999</v>
      </c>
      <c r="AG35" s="219">
        <v>54944687.289999999</v>
      </c>
      <c r="AH35" s="219">
        <v>136922674.63999999</v>
      </c>
      <c r="AI35" s="219">
        <v>177625996.66999999</v>
      </c>
      <c r="AJ35" s="219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5">
        <v>86.79</v>
      </c>
      <c r="D36" s="215">
        <v>84.44</v>
      </c>
      <c r="E36" s="215">
        <v>89.45</v>
      </c>
      <c r="F36" s="215">
        <v>98.5</v>
      </c>
      <c r="G36" s="215">
        <v>108.5</v>
      </c>
      <c r="H36" s="76">
        <f>G36/F36-1</f>
        <v>0.10152284263959399</v>
      </c>
      <c r="I36" s="216">
        <f t="shared" si="13"/>
        <v>10</v>
      </c>
      <c r="P36" s="19" t="s">
        <v>51</v>
      </c>
      <c r="Q36" s="215">
        <v>49.1</v>
      </c>
      <c r="R36" s="216">
        <v>45.63</v>
      </c>
      <c r="S36" s="216">
        <v>64.64</v>
      </c>
      <c r="T36" s="216">
        <v>73.62</v>
      </c>
      <c r="U36" s="216">
        <v>81.849999999999994</v>
      </c>
      <c r="V36" s="76">
        <f t="shared" si="14"/>
        <v>0.11179027438196121</v>
      </c>
      <c r="W36" s="216">
        <f t="shared" si="15"/>
        <v>8.2299999999999898</v>
      </c>
      <c r="AE36" s="19" t="s">
        <v>51</v>
      </c>
      <c r="AF36" s="218">
        <v>3114952.08</v>
      </c>
      <c r="AG36" s="219">
        <v>4498900.47</v>
      </c>
      <c r="AH36" s="219">
        <v>7864755.4299999997</v>
      </c>
      <c r="AI36" s="219">
        <v>9097368.0999999996</v>
      </c>
      <c r="AJ36" s="219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5">
        <v>106.13</v>
      </c>
      <c r="D37" s="215">
        <v>125.31</v>
      </c>
      <c r="E37" s="215">
        <v>128.06</v>
      </c>
      <c r="F37" s="215">
        <v>149.08000000000001</v>
      </c>
      <c r="G37" s="215">
        <v>167.62</v>
      </c>
      <c r="H37" s="76">
        <f t="shared" ref="H37:H40" si="18">G37/F37-1</f>
        <v>0.12436275825060372</v>
      </c>
      <c r="I37" s="216">
        <f t="shared" si="13"/>
        <v>18.539999999999992</v>
      </c>
      <c r="P37" s="19" t="s">
        <v>52</v>
      </c>
      <c r="Q37" s="215">
        <v>64.31</v>
      </c>
      <c r="R37" s="216">
        <v>82.55</v>
      </c>
      <c r="S37" s="216">
        <v>96.70999999999998</v>
      </c>
      <c r="T37" s="216">
        <v>122.12</v>
      </c>
      <c r="U37" s="216">
        <v>143.97</v>
      </c>
      <c r="V37" s="76">
        <f t="shared" si="14"/>
        <v>0.17892237143792977</v>
      </c>
      <c r="W37" s="216">
        <f t="shared" si="15"/>
        <v>21.849999999999994</v>
      </c>
      <c r="AE37" s="19" t="s">
        <v>52</v>
      </c>
      <c r="AF37" s="218">
        <v>18804870.850000001</v>
      </c>
      <c r="AG37" s="219">
        <v>30921945.879999999</v>
      </c>
      <c r="AH37" s="219">
        <v>58482134.030000001</v>
      </c>
      <c r="AI37" s="219">
        <v>79534420.480000004</v>
      </c>
      <c r="AJ37" s="219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5">
        <v>64.19</v>
      </c>
      <c r="D38" s="215">
        <v>68.989999999999995</v>
      </c>
      <c r="E38" s="215">
        <v>76.34</v>
      </c>
      <c r="F38" s="215">
        <v>86.65</v>
      </c>
      <c r="G38" s="215">
        <v>96.86</v>
      </c>
      <c r="H38" s="76">
        <f t="shared" si="18"/>
        <v>0.1178303519907673</v>
      </c>
      <c r="I38" s="216">
        <f t="shared" si="13"/>
        <v>10.209999999999994</v>
      </c>
      <c r="P38" s="19" t="s">
        <v>53</v>
      </c>
      <c r="Q38" s="215">
        <v>33.54</v>
      </c>
      <c r="R38" s="216">
        <v>37.840000000000003</v>
      </c>
      <c r="S38" s="216">
        <v>53.16</v>
      </c>
      <c r="T38" s="216">
        <v>62.04999999999999</v>
      </c>
      <c r="U38" s="216">
        <v>69.75</v>
      </c>
      <c r="V38" s="76">
        <f t="shared" si="14"/>
        <v>0.12409347300564089</v>
      </c>
      <c r="W38" s="216">
        <f t="shared" si="15"/>
        <v>7.7000000000000099</v>
      </c>
      <c r="AE38" s="19" t="s">
        <v>53</v>
      </c>
      <c r="AF38" s="218">
        <v>10173605.369999999</v>
      </c>
      <c r="AG38" s="219">
        <v>16610861.380000001</v>
      </c>
      <c r="AH38" s="219">
        <v>27747259.210000001</v>
      </c>
      <c r="AI38" s="219">
        <v>33504230.199999999</v>
      </c>
      <c r="AJ38" s="219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5">
        <v>102.24</v>
      </c>
      <c r="D39" s="215">
        <v>98.71</v>
      </c>
      <c r="E39" s="215">
        <v>114.5</v>
      </c>
      <c r="F39" s="215">
        <v>129.04</v>
      </c>
      <c r="G39" s="215">
        <v>138.44999999999999</v>
      </c>
      <c r="H39" s="76">
        <f t="shared" si="18"/>
        <v>7.292312461252326E-2</v>
      </c>
      <c r="I39" s="216">
        <f t="shared" si="13"/>
        <v>9.4099999999999966</v>
      </c>
      <c r="P39" s="19" t="s">
        <v>54</v>
      </c>
      <c r="Q39" s="215">
        <v>50.94</v>
      </c>
      <c r="R39" s="216">
        <v>53.72</v>
      </c>
      <c r="S39" s="216">
        <v>88.72</v>
      </c>
      <c r="T39" s="216">
        <v>108.87</v>
      </c>
      <c r="U39" s="216">
        <v>119.53</v>
      </c>
      <c r="V39" s="76">
        <f t="shared" si="14"/>
        <v>9.791494442913562E-2</v>
      </c>
      <c r="W39" s="216">
        <f t="shared" si="15"/>
        <v>10.659999999999997</v>
      </c>
      <c r="AE39" s="19" t="s">
        <v>54</v>
      </c>
      <c r="AF39" s="218">
        <v>28411183</v>
      </c>
      <c r="AG39" s="219">
        <v>34127770.07</v>
      </c>
      <c r="AH39" s="219">
        <v>88124626.280000001</v>
      </c>
      <c r="AI39" s="219">
        <v>107018992.04000001</v>
      </c>
      <c r="AJ39" s="219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5">
        <v>58.1</v>
      </c>
      <c r="D40" s="215">
        <v>74.28</v>
      </c>
      <c r="E40" s="215">
        <v>64.23</v>
      </c>
      <c r="F40" s="215">
        <v>69.86</v>
      </c>
      <c r="G40" s="215">
        <v>72.739999999999995</v>
      </c>
      <c r="H40" s="76">
        <f t="shared" si="18"/>
        <v>4.1225307758373742E-2</v>
      </c>
      <c r="I40" s="216">
        <f t="shared" si="13"/>
        <v>2.8799999999999955</v>
      </c>
      <c r="P40" s="23" t="s">
        <v>55</v>
      </c>
      <c r="Q40" s="215">
        <v>22.7</v>
      </c>
      <c r="R40" s="216">
        <v>29.35</v>
      </c>
      <c r="S40" s="216">
        <v>43.18</v>
      </c>
      <c r="T40" s="216">
        <v>54</v>
      </c>
      <c r="U40" s="216">
        <v>56.57</v>
      </c>
      <c r="V40" s="76">
        <f t="shared" si="14"/>
        <v>4.7592592592592631E-2</v>
      </c>
      <c r="W40" s="216">
        <f t="shared" si="15"/>
        <v>2.5700000000000003</v>
      </c>
      <c r="AE40" s="23" t="s">
        <v>55</v>
      </c>
      <c r="AF40" s="218">
        <v>7215296.4500000002</v>
      </c>
      <c r="AG40" s="219">
        <v>12828760.220000001</v>
      </c>
      <c r="AH40" s="219">
        <v>20416665.23</v>
      </c>
      <c r="AI40" s="219">
        <v>24141003.859999999</v>
      </c>
      <c r="AJ40" s="219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6" t="s">
        <v>57</v>
      </c>
      <c r="C42" s="316"/>
      <c r="D42" s="316"/>
      <c r="E42" s="316"/>
      <c r="F42" s="316"/>
      <c r="G42" s="316"/>
      <c r="H42" s="316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3" t="s">
        <v>160</v>
      </c>
      <c r="C43" s="293"/>
      <c r="D43" s="293"/>
      <c r="E43" s="293"/>
      <c r="F43" s="293"/>
      <c r="G43" s="293"/>
      <c r="H43" s="293"/>
      <c r="P43" s="293" t="s">
        <v>161</v>
      </c>
      <c r="Q43" s="293"/>
      <c r="R43" s="293"/>
      <c r="S43" s="293"/>
      <c r="T43" s="293"/>
      <c r="U43" s="293"/>
      <c r="V43" s="293"/>
      <c r="W43" s="293"/>
      <c r="AE43" s="314" t="s">
        <v>162</v>
      </c>
      <c r="AF43" s="314"/>
      <c r="AG43" s="314"/>
      <c r="AH43" s="314"/>
      <c r="AI43" s="314"/>
      <c r="AJ43" s="314"/>
      <c r="AK43" s="314"/>
      <c r="AL43" s="314"/>
      <c r="AM43" s="314"/>
    </row>
    <row r="44" spans="2:39" ht="24" customHeight="1" x14ac:dyDescent="0.25">
      <c r="B44" s="293" t="s">
        <v>163</v>
      </c>
      <c r="C44" s="293"/>
      <c r="D44" s="293"/>
      <c r="E44" s="293"/>
      <c r="F44" s="293"/>
      <c r="G44" s="293"/>
      <c r="H44" s="293"/>
      <c r="P44" s="315" t="s">
        <v>164</v>
      </c>
      <c r="Q44" s="315"/>
      <c r="R44" s="315"/>
      <c r="S44" s="315"/>
      <c r="T44" s="315"/>
      <c r="U44" s="315"/>
      <c r="V44" s="315"/>
      <c r="W44" s="315"/>
      <c r="AF44" s="125"/>
      <c r="AG44" s="125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FDCC0-624A-4078-8545-157035209A41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4">
        <v>87.94</v>
      </c>
      <c r="D6" s="224">
        <v>95.05</v>
      </c>
      <c r="E6" s="224">
        <v>99.07</v>
      </c>
      <c r="F6" s="224">
        <v>105.63</v>
      </c>
      <c r="G6" s="224">
        <v>113.88</v>
      </c>
      <c r="H6" s="224">
        <v>125.25</v>
      </c>
      <c r="I6" s="95">
        <f t="shared" ref="I6:I51" si="0">IFERROR(H6/G6-1,"-")</f>
        <v>9.984193888303472E-2</v>
      </c>
      <c r="J6" s="224">
        <f t="shared" ref="J6:J51" si="1">IFERROR(H6-G6,"-")</f>
        <v>11.370000000000005</v>
      </c>
      <c r="K6" s="225">
        <v>84.78</v>
      </c>
      <c r="L6" s="225">
        <v>91.84</v>
      </c>
      <c r="M6" s="225">
        <v>96.36</v>
      </c>
      <c r="N6" s="225">
        <v>102.74</v>
      </c>
      <c r="O6" s="225">
        <v>110.43</v>
      </c>
      <c r="P6" s="95">
        <f t="shared" ref="P6:P51" si="2">IFERROR(O6/N6-1,"-")</f>
        <v>7.4849133735643392E-2</v>
      </c>
      <c r="Q6" s="224">
        <f t="shared" ref="Q6:Q51" si="3">IFERROR(O6-N6,"-")</f>
        <v>7.6900000000000119</v>
      </c>
    </row>
    <row r="7" spans="2:17" x14ac:dyDescent="0.25">
      <c r="B7" s="96" t="s">
        <v>62</v>
      </c>
      <c r="C7" s="226">
        <v>95.42</v>
      </c>
      <c r="D7" s="226">
        <v>103.69</v>
      </c>
      <c r="E7" s="226">
        <v>107.45</v>
      </c>
      <c r="F7" s="226">
        <v>114.17</v>
      </c>
      <c r="G7" s="226">
        <v>123.5</v>
      </c>
      <c r="H7" s="226">
        <v>135.84</v>
      </c>
      <c r="I7" s="98">
        <f t="shared" si="0"/>
        <v>9.991902834008104E-2</v>
      </c>
      <c r="J7" s="226">
        <f t="shared" si="1"/>
        <v>12.340000000000003</v>
      </c>
      <c r="K7" s="227">
        <v>93.15</v>
      </c>
      <c r="L7" s="227">
        <v>98.25</v>
      </c>
      <c r="M7" s="227">
        <v>103.79</v>
      </c>
      <c r="N7" s="227">
        <v>109.35</v>
      </c>
      <c r="O7" s="227">
        <v>118.06</v>
      </c>
      <c r="P7" s="98">
        <f t="shared" si="2"/>
        <v>7.9652491998171149E-2</v>
      </c>
      <c r="Q7" s="226">
        <f t="shared" si="3"/>
        <v>8.710000000000008</v>
      </c>
    </row>
    <row r="8" spans="2:17" x14ac:dyDescent="0.25">
      <c r="B8" s="99" t="s">
        <v>63</v>
      </c>
      <c r="C8" s="228">
        <v>104.04</v>
      </c>
      <c r="D8" s="228">
        <v>113.97</v>
      </c>
      <c r="E8" s="228">
        <v>117.1</v>
      </c>
      <c r="F8" s="228">
        <v>123.96</v>
      </c>
      <c r="G8" s="228">
        <v>133.38999999999999</v>
      </c>
      <c r="H8" s="228">
        <v>146.27000000000001</v>
      </c>
      <c r="I8" s="100">
        <f t="shared" si="0"/>
        <v>9.6558962440962848E-2</v>
      </c>
      <c r="J8" s="228">
        <f t="shared" si="1"/>
        <v>12.880000000000024</v>
      </c>
      <c r="K8" s="229">
        <v>101.31</v>
      </c>
      <c r="L8" s="229">
        <v>105.8</v>
      </c>
      <c r="M8" s="229">
        <v>111.78</v>
      </c>
      <c r="N8" s="229">
        <v>117.41</v>
      </c>
      <c r="O8" s="229">
        <v>126.76</v>
      </c>
      <c r="P8" s="100">
        <f t="shared" si="2"/>
        <v>7.9635465462907895E-2</v>
      </c>
      <c r="Q8" s="228">
        <f t="shared" si="3"/>
        <v>9.3500000000000085</v>
      </c>
    </row>
    <row r="9" spans="2:17" x14ac:dyDescent="0.25">
      <c r="B9" s="99" t="s">
        <v>64</v>
      </c>
      <c r="C9" s="228">
        <v>59.74</v>
      </c>
      <c r="D9" s="228">
        <v>59.3</v>
      </c>
      <c r="E9" s="228">
        <v>59.54</v>
      </c>
      <c r="F9" s="228">
        <v>65.25</v>
      </c>
      <c r="G9" s="228">
        <v>72.41</v>
      </c>
      <c r="H9" s="228">
        <v>79.900000000000006</v>
      </c>
      <c r="I9" s="100">
        <f t="shared" si="0"/>
        <v>0.10343875155365301</v>
      </c>
      <c r="J9" s="228">
        <f t="shared" si="1"/>
        <v>7.4900000000000091</v>
      </c>
      <c r="K9" s="229">
        <v>44.64</v>
      </c>
      <c r="L9" s="229">
        <v>58.14</v>
      </c>
      <c r="M9" s="229">
        <v>60.59</v>
      </c>
      <c r="N9" s="229">
        <v>66.03</v>
      </c>
      <c r="O9" s="229">
        <v>71.03</v>
      </c>
      <c r="P9" s="100">
        <f t="shared" si="2"/>
        <v>7.5723156141147996E-2</v>
      </c>
      <c r="Q9" s="228">
        <f t="shared" si="3"/>
        <v>5</v>
      </c>
    </row>
    <row r="10" spans="2:17" x14ac:dyDescent="0.25">
      <c r="B10" s="96" t="s">
        <v>65</v>
      </c>
      <c r="C10" s="226">
        <v>66.08</v>
      </c>
      <c r="D10" s="226">
        <v>69.31</v>
      </c>
      <c r="E10" s="226">
        <v>67.12</v>
      </c>
      <c r="F10" s="226">
        <v>73.13</v>
      </c>
      <c r="G10" s="226">
        <v>78.930000000000007</v>
      </c>
      <c r="H10" s="226">
        <v>86.89</v>
      </c>
      <c r="I10" s="98">
        <f t="shared" si="0"/>
        <v>0.10084885341441785</v>
      </c>
      <c r="J10" s="226">
        <f t="shared" si="1"/>
        <v>7.9599999999999937</v>
      </c>
      <c r="K10" s="227">
        <v>57.93</v>
      </c>
      <c r="L10" s="227">
        <v>65.13</v>
      </c>
      <c r="M10" s="227">
        <v>68.09</v>
      </c>
      <c r="N10" s="227">
        <v>78.010000000000005</v>
      </c>
      <c r="O10" s="227">
        <v>83.54</v>
      </c>
      <c r="P10" s="98">
        <f t="shared" si="2"/>
        <v>7.0888347647737548E-2</v>
      </c>
      <c r="Q10" s="226">
        <f t="shared" si="3"/>
        <v>5.5300000000000011</v>
      </c>
    </row>
    <row r="11" spans="2:17" x14ac:dyDescent="0.25">
      <c r="B11" s="93" t="s">
        <v>46</v>
      </c>
      <c r="C11" s="230">
        <v>107.11</v>
      </c>
      <c r="D11" s="230">
        <v>119.42</v>
      </c>
      <c r="E11" s="230">
        <v>126.49</v>
      </c>
      <c r="F11" s="230">
        <v>131.02000000000001</v>
      </c>
      <c r="G11" s="230">
        <v>139.02000000000001</v>
      </c>
      <c r="H11" s="230">
        <v>151.54</v>
      </c>
      <c r="I11" s="102">
        <f t="shared" si="0"/>
        <v>9.0058984318802882E-2</v>
      </c>
      <c r="J11" s="230">
        <f t="shared" si="1"/>
        <v>12.519999999999982</v>
      </c>
      <c r="K11" s="231">
        <v>109.86</v>
      </c>
      <c r="L11" s="231">
        <v>108.9</v>
      </c>
      <c r="M11" s="231">
        <v>112.49</v>
      </c>
      <c r="N11" s="231">
        <v>119.26</v>
      </c>
      <c r="O11" s="231">
        <v>126.95</v>
      </c>
      <c r="P11" s="102">
        <f t="shared" si="2"/>
        <v>6.4480965956733138E-2</v>
      </c>
      <c r="Q11" s="230">
        <f t="shared" si="3"/>
        <v>7.6899999999999977</v>
      </c>
    </row>
    <row r="12" spans="2:17" x14ac:dyDescent="0.25">
      <c r="B12" s="96" t="s">
        <v>62</v>
      </c>
      <c r="C12" s="226">
        <v>115.8</v>
      </c>
      <c r="D12" s="226">
        <v>130.44999999999999</v>
      </c>
      <c r="E12" s="226">
        <v>134.97</v>
      </c>
      <c r="F12" s="226">
        <v>140.36000000000001</v>
      </c>
      <c r="G12" s="226">
        <v>150.84</v>
      </c>
      <c r="H12" s="226">
        <v>166.04</v>
      </c>
      <c r="I12" s="98">
        <f t="shared" si="0"/>
        <v>0.10076902678334654</v>
      </c>
      <c r="J12" s="226">
        <f t="shared" si="1"/>
        <v>15.199999999999989</v>
      </c>
      <c r="K12" s="227">
        <v>120.67</v>
      </c>
      <c r="L12" s="227">
        <v>115.66</v>
      </c>
      <c r="M12" s="227">
        <v>120.24</v>
      </c>
      <c r="N12" s="227">
        <v>128.46</v>
      </c>
      <c r="O12" s="227">
        <v>138.44999999999999</v>
      </c>
      <c r="P12" s="98">
        <f t="shared" si="2"/>
        <v>7.7767398411956901E-2</v>
      </c>
      <c r="Q12" s="226">
        <f t="shared" si="3"/>
        <v>9.9899999999999807</v>
      </c>
    </row>
    <row r="13" spans="2:17" x14ac:dyDescent="0.25">
      <c r="B13" s="99" t="s">
        <v>63</v>
      </c>
      <c r="C13" s="228">
        <v>125.04</v>
      </c>
      <c r="D13" s="228">
        <v>138.85</v>
      </c>
      <c r="E13" s="228">
        <v>143.38999999999999</v>
      </c>
      <c r="F13" s="228">
        <v>150.34</v>
      </c>
      <c r="G13" s="228">
        <v>161.43</v>
      </c>
      <c r="H13" s="228">
        <v>176.82</v>
      </c>
      <c r="I13" s="100">
        <f t="shared" si="0"/>
        <v>9.5335439509384834E-2</v>
      </c>
      <c r="J13" s="228">
        <f t="shared" si="1"/>
        <v>15.389999999999986</v>
      </c>
      <c r="K13" s="229">
        <v>122.83</v>
      </c>
      <c r="L13" s="229">
        <v>123.86</v>
      </c>
      <c r="M13" s="229">
        <v>128.63999999999999</v>
      </c>
      <c r="N13" s="229">
        <v>137.11000000000001</v>
      </c>
      <c r="O13" s="229">
        <v>148.5</v>
      </c>
      <c r="P13" s="100">
        <f t="shared" si="2"/>
        <v>8.3071985996644893E-2</v>
      </c>
      <c r="Q13" s="228">
        <f t="shared" si="3"/>
        <v>11.389999999999986</v>
      </c>
    </row>
    <row r="14" spans="2:17" x14ac:dyDescent="0.25">
      <c r="B14" s="99" t="s">
        <v>64</v>
      </c>
      <c r="C14" s="228">
        <v>63.73</v>
      </c>
      <c r="D14" s="228">
        <v>65.55</v>
      </c>
      <c r="E14" s="228">
        <v>60.97</v>
      </c>
      <c r="F14" s="228">
        <v>62.16</v>
      </c>
      <c r="G14" s="228">
        <v>63.03</v>
      </c>
      <c r="H14" s="228">
        <v>64.42</v>
      </c>
      <c r="I14" s="100">
        <f t="shared" si="0"/>
        <v>2.2052990639378045E-2</v>
      </c>
      <c r="J14" s="228">
        <f t="shared" si="1"/>
        <v>1.3900000000000006</v>
      </c>
      <c r="K14" s="229">
        <v>47.92</v>
      </c>
      <c r="L14" s="229">
        <v>48.25</v>
      </c>
      <c r="M14" s="229">
        <v>47.4</v>
      </c>
      <c r="N14" s="229">
        <v>45.16</v>
      </c>
      <c r="O14" s="229">
        <v>56.04</v>
      </c>
      <c r="P14" s="100">
        <f t="shared" si="2"/>
        <v>0.24092116917626227</v>
      </c>
      <c r="Q14" s="228">
        <f t="shared" si="3"/>
        <v>10.880000000000003</v>
      </c>
    </row>
    <row r="15" spans="2:17" x14ac:dyDescent="0.25">
      <c r="B15" s="96" t="s">
        <v>65</v>
      </c>
      <c r="C15" s="226">
        <v>72.42</v>
      </c>
      <c r="D15" s="226">
        <v>76.66</v>
      </c>
      <c r="E15" s="226">
        <v>74.13</v>
      </c>
      <c r="F15" s="226">
        <v>78.930000000000007</v>
      </c>
      <c r="G15" s="226">
        <v>83.06</v>
      </c>
      <c r="H15" s="226">
        <v>86.47</v>
      </c>
      <c r="I15" s="98">
        <f t="shared" si="0"/>
        <v>4.1054659282446337E-2</v>
      </c>
      <c r="J15" s="226">
        <f t="shared" si="1"/>
        <v>3.4099999999999966</v>
      </c>
      <c r="K15" s="227">
        <v>65.25</v>
      </c>
      <c r="L15" s="227">
        <v>70.37</v>
      </c>
      <c r="M15" s="227">
        <v>73.400000000000006</v>
      </c>
      <c r="N15" s="227">
        <v>74.91</v>
      </c>
      <c r="O15" s="227">
        <v>78.599999999999994</v>
      </c>
      <c r="P15" s="98">
        <f t="shared" si="2"/>
        <v>4.9259110933119743E-2</v>
      </c>
      <c r="Q15" s="226">
        <f t="shared" si="3"/>
        <v>3.6899999999999977</v>
      </c>
    </row>
    <row r="16" spans="2:17" x14ac:dyDescent="0.25">
      <c r="B16" s="93" t="s">
        <v>48</v>
      </c>
      <c r="C16" s="230">
        <v>67.28</v>
      </c>
      <c r="D16" s="230">
        <v>70.819999999999993</v>
      </c>
      <c r="E16" s="230">
        <v>66.41</v>
      </c>
      <c r="F16" s="230">
        <v>77.45</v>
      </c>
      <c r="G16" s="230">
        <v>80.180000000000007</v>
      </c>
      <c r="H16" s="230">
        <v>89.86</v>
      </c>
      <c r="I16" s="102">
        <f t="shared" si="0"/>
        <v>0.12072836118732844</v>
      </c>
      <c r="J16" s="230">
        <f t="shared" si="1"/>
        <v>9.6799999999999926</v>
      </c>
      <c r="K16" s="231">
        <v>55.36</v>
      </c>
      <c r="L16" s="231">
        <v>70.209999999999994</v>
      </c>
      <c r="M16" s="231">
        <v>72.040000000000006</v>
      </c>
      <c r="N16" s="231">
        <v>63.51</v>
      </c>
      <c r="O16" s="231">
        <v>84.57</v>
      </c>
      <c r="P16" s="102">
        <f t="shared" si="2"/>
        <v>0.33160132262635789</v>
      </c>
      <c r="Q16" s="230">
        <f t="shared" si="3"/>
        <v>21.059999999999995</v>
      </c>
    </row>
    <row r="17" spans="2:17" x14ac:dyDescent="0.25">
      <c r="B17" s="96" t="s">
        <v>62</v>
      </c>
      <c r="C17" s="226">
        <v>65.45</v>
      </c>
      <c r="D17" s="226">
        <v>68.510000000000005</v>
      </c>
      <c r="E17" s="226">
        <v>66.41</v>
      </c>
      <c r="F17" s="226">
        <v>77.510000000000005</v>
      </c>
      <c r="G17" s="226">
        <v>80.34</v>
      </c>
      <c r="H17" s="226">
        <v>89.98</v>
      </c>
      <c r="I17" s="98">
        <f t="shared" si="0"/>
        <v>0.11999004232013943</v>
      </c>
      <c r="J17" s="226">
        <f t="shared" si="1"/>
        <v>9.64</v>
      </c>
      <c r="K17" s="227">
        <v>55.36</v>
      </c>
      <c r="L17" s="227">
        <v>70.209999999999994</v>
      </c>
      <c r="M17" s="227">
        <v>72.08</v>
      </c>
      <c r="N17" s="227">
        <v>63.45</v>
      </c>
      <c r="O17" s="227">
        <v>84.55</v>
      </c>
      <c r="P17" s="98">
        <f t="shared" si="2"/>
        <v>0.33254531126871534</v>
      </c>
      <c r="Q17" s="226">
        <f t="shared" si="3"/>
        <v>21.099999999999994</v>
      </c>
    </row>
    <row r="18" spans="2:17" x14ac:dyDescent="0.25">
      <c r="B18" s="99" t="s">
        <v>63</v>
      </c>
      <c r="C18" s="228">
        <v>0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100" t="str">
        <f t="shared" si="0"/>
        <v>-</v>
      </c>
      <c r="J18" s="228">
        <f t="shared" si="1"/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100" t="str">
        <f t="shared" si="2"/>
        <v>-</v>
      </c>
      <c r="Q18" s="228">
        <f t="shared" si="3"/>
        <v>0</v>
      </c>
    </row>
    <row r="19" spans="2:17" x14ac:dyDescent="0.25">
      <c r="B19" s="99" t="s">
        <v>64</v>
      </c>
      <c r="C19" s="228">
        <v>0</v>
      </c>
      <c r="D19" s="228">
        <v>0</v>
      </c>
      <c r="E19" s="228">
        <v>0</v>
      </c>
      <c r="F19" s="228">
        <v>0</v>
      </c>
      <c r="G19" s="228">
        <v>0</v>
      </c>
      <c r="H19" s="228">
        <v>0</v>
      </c>
      <c r="I19" s="100" t="str">
        <f t="shared" si="0"/>
        <v>-</v>
      </c>
      <c r="J19" s="228">
        <f t="shared" si="1"/>
        <v>0</v>
      </c>
      <c r="K19" s="229">
        <v>0</v>
      </c>
      <c r="L19" s="229">
        <v>0</v>
      </c>
      <c r="M19" s="229">
        <v>0</v>
      </c>
      <c r="N19" s="229">
        <v>0</v>
      </c>
      <c r="O19" s="229">
        <v>0</v>
      </c>
      <c r="P19" s="100" t="str">
        <f t="shared" si="2"/>
        <v>-</v>
      </c>
      <c r="Q19" s="228">
        <f t="shared" si="3"/>
        <v>0</v>
      </c>
    </row>
    <row r="20" spans="2:17" x14ac:dyDescent="0.25">
      <c r="B20" s="96" t="s">
        <v>65</v>
      </c>
      <c r="C20" s="226">
        <v>81.73</v>
      </c>
      <c r="D20" s="226">
        <v>91.3</v>
      </c>
      <c r="E20" s="226">
        <v>0</v>
      </c>
      <c r="F20" s="226">
        <v>0</v>
      </c>
      <c r="G20" s="226">
        <v>0</v>
      </c>
      <c r="H20" s="226">
        <v>0</v>
      </c>
      <c r="I20" s="98" t="str">
        <f t="shared" si="0"/>
        <v>-</v>
      </c>
      <c r="J20" s="226">
        <f t="shared" si="1"/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98" t="str">
        <f t="shared" si="2"/>
        <v>-</v>
      </c>
      <c r="Q20" s="226">
        <f t="shared" si="3"/>
        <v>0</v>
      </c>
    </row>
    <row r="21" spans="2:17" x14ac:dyDescent="0.25">
      <c r="B21" s="93" t="s">
        <v>48</v>
      </c>
      <c r="C21" s="230">
        <v>67.28</v>
      </c>
      <c r="D21" s="230">
        <v>70.819999999999993</v>
      </c>
      <c r="E21" s="230">
        <v>66.41</v>
      </c>
      <c r="F21" s="230">
        <v>77.45</v>
      </c>
      <c r="G21" s="230">
        <v>80.180000000000007</v>
      </c>
      <c r="H21" s="230">
        <v>89.86</v>
      </c>
      <c r="I21" s="102">
        <f t="shared" si="0"/>
        <v>0.12072836118732844</v>
      </c>
      <c r="J21" s="230">
        <f t="shared" si="1"/>
        <v>9.6799999999999926</v>
      </c>
      <c r="K21" s="231">
        <v>55.36</v>
      </c>
      <c r="L21" s="231">
        <v>70.209999999999994</v>
      </c>
      <c r="M21" s="231">
        <v>72.040000000000006</v>
      </c>
      <c r="N21" s="231">
        <v>63.51</v>
      </c>
      <c r="O21" s="231">
        <v>84.57</v>
      </c>
      <c r="P21" s="102">
        <f t="shared" si="2"/>
        <v>0.33160132262635789</v>
      </c>
      <c r="Q21" s="230">
        <f t="shared" si="3"/>
        <v>21.059999999999995</v>
      </c>
    </row>
    <row r="22" spans="2:17" x14ac:dyDescent="0.25">
      <c r="B22" s="96" t="s">
        <v>62</v>
      </c>
      <c r="C22" s="226">
        <v>65.45</v>
      </c>
      <c r="D22" s="226">
        <v>68.510000000000005</v>
      </c>
      <c r="E22" s="226">
        <v>66.41</v>
      </c>
      <c r="F22" s="226">
        <v>77.510000000000005</v>
      </c>
      <c r="G22" s="226">
        <v>80.34</v>
      </c>
      <c r="H22" s="226">
        <v>89.98</v>
      </c>
      <c r="I22" s="98">
        <f t="shared" si="0"/>
        <v>0.11999004232013943</v>
      </c>
      <c r="J22" s="226">
        <f t="shared" si="1"/>
        <v>9.64</v>
      </c>
      <c r="K22" s="227">
        <v>55.36</v>
      </c>
      <c r="L22" s="227">
        <v>70.209999999999994</v>
      </c>
      <c r="M22" s="227">
        <v>72.08</v>
      </c>
      <c r="N22" s="227">
        <v>63.45</v>
      </c>
      <c r="O22" s="227">
        <v>84.55</v>
      </c>
      <c r="P22" s="98">
        <f t="shared" si="2"/>
        <v>0.33254531126871534</v>
      </c>
      <c r="Q22" s="226">
        <f t="shared" si="3"/>
        <v>21.099999999999994</v>
      </c>
    </row>
    <row r="23" spans="2:17" x14ac:dyDescent="0.25">
      <c r="B23" s="96" t="s">
        <v>65</v>
      </c>
      <c r="C23" s="226">
        <v>81.73</v>
      </c>
      <c r="D23" s="226">
        <v>91.3</v>
      </c>
      <c r="E23" s="226">
        <v>0</v>
      </c>
      <c r="F23" s="226">
        <v>0</v>
      </c>
      <c r="G23" s="226">
        <v>0</v>
      </c>
      <c r="H23" s="226">
        <v>0</v>
      </c>
      <c r="I23" s="98" t="str">
        <f t="shared" si="0"/>
        <v>-</v>
      </c>
      <c r="J23" s="226">
        <f t="shared" si="1"/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98" t="str">
        <f t="shared" si="2"/>
        <v>-</v>
      </c>
      <c r="Q23" s="226">
        <f t="shared" si="3"/>
        <v>0</v>
      </c>
    </row>
    <row r="24" spans="2:17" x14ac:dyDescent="0.25">
      <c r="B24" s="93" t="s">
        <v>49</v>
      </c>
      <c r="C24" s="230">
        <v>145.08000000000001</v>
      </c>
      <c r="D24" s="230">
        <v>135.87</v>
      </c>
      <c r="E24" s="230">
        <v>154.08000000000001</v>
      </c>
      <c r="F24" s="230">
        <v>185.51</v>
      </c>
      <c r="G24" s="230">
        <v>208.16</v>
      </c>
      <c r="H24" s="230">
        <v>202.39</v>
      </c>
      <c r="I24" s="102">
        <f t="shared" si="0"/>
        <v>-2.7719062259800253E-2</v>
      </c>
      <c r="J24" s="230">
        <f t="shared" si="1"/>
        <v>-5.7700000000000102</v>
      </c>
      <c r="K24" s="231">
        <v>139.72999999999999</v>
      </c>
      <c r="L24" s="231">
        <v>207.23</v>
      </c>
      <c r="M24" s="231">
        <v>234.27</v>
      </c>
      <c r="N24" s="231">
        <v>175.2</v>
      </c>
      <c r="O24" s="231">
        <v>156.80000000000001</v>
      </c>
      <c r="P24" s="102">
        <f t="shared" si="2"/>
        <v>-0.10502283105022814</v>
      </c>
      <c r="Q24" s="230">
        <f t="shared" si="3"/>
        <v>-18.399999999999977</v>
      </c>
    </row>
    <row r="25" spans="2:17" x14ac:dyDescent="0.25">
      <c r="B25" s="96" t="s">
        <v>62</v>
      </c>
      <c r="C25" s="226">
        <v>146.07</v>
      </c>
      <c r="D25" s="226">
        <v>134.66999999999999</v>
      </c>
      <c r="E25" s="226">
        <v>151.52000000000001</v>
      </c>
      <c r="F25" s="226">
        <v>180.18</v>
      </c>
      <c r="G25" s="226">
        <v>200.83</v>
      </c>
      <c r="H25" s="226">
        <v>207.41</v>
      </c>
      <c r="I25" s="98">
        <f t="shared" si="0"/>
        <v>3.2764029278494089E-2</v>
      </c>
      <c r="J25" s="226">
        <f t="shared" si="1"/>
        <v>6.5799999999999841</v>
      </c>
      <c r="K25" s="227">
        <v>134.80000000000001</v>
      </c>
      <c r="L25" s="227">
        <v>207.25</v>
      </c>
      <c r="M25" s="227">
        <v>233.83</v>
      </c>
      <c r="N25" s="227">
        <v>175.2</v>
      </c>
      <c r="O25" s="227">
        <v>159.07</v>
      </c>
      <c r="P25" s="98">
        <f t="shared" si="2"/>
        <v>-9.2066210045662067E-2</v>
      </c>
      <c r="Q25" s="226">
        <f t="shared" si="3"/>
        <v>-16.129999999999995</v>
      </c>
    </row>
    <row r="26" spans="2:17" x14ac:dyDescent="0.25">
      <c r="B26" s="99" t="s">
        <v>63</v>
      </c>
      <c r="C26" s="228">
        <v>159.44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100" t="str">
        <f t="shared" si="0"/>
        <v>-</v>
      </c>
      <c r="J26" s="228">
        <f t="shared" si="1"/>
        <v>0</v>
      </c>
      <c r="K26" s="229">
        <v>134.80000000000001</v>
      </c>
      <c r="L26" s="229">
        <v>0</v>
      </c>
      <c r="M26" s="229">
        <v>233.83</v>
      </c>
      <c r="N26" s="229">
        <v>0</v>
      </c>
      <c r="O26" s="229">
        <v>0</v>
      </c>
      <c r="P26" s="100" t="str">
        <f t="shared" si="2"/>
        <v>-</v>
      </c>
      <c r="Q26" s="228">
        <f t="shared" si="3"/>
        <v>0</v>
      </c>
    </row>
    <row r="27" spans="2:17" x14ac:dyDescent="0.25">
      <c r="B27" s="99" t="s">
        <v>64</v>
      </c>
      <c r="C27" s="228">
        <v>38.79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100" t="str">
        <f t="shared" si="0"/>
        <v>-</v>
      </c>
      <c r="J27" s="228">
        <f t="shared" si="1"/>
        <v>0</v>
      </c>
      <c r="K27" s="229">
        <v>0</v>
      </c>
      <c r="L27" s="229">
        <v>0</v>
      </c>
      <c r="M27" s="229">
        <v>0</v>
      </c>
      <c r="N27" s="229">
        <v>0</v>
      </c>
      <c r="O27" s="229">
        <v>0</v>
      </c>
      <c r="P27" s="100" t="str">
        <f t="shared" si="2"/>
        <v>-</v>
      </c>
      <c r="Q27" s="228">
        <f t="shared" si="3"/>
        <v>0</v>
      </c>
    </row>
    <row r="28" spans="2:17" x14ac:dyDescent="0.25">
      <c r="B28" s="93" t="s">
        <v>50</v>
      </c>
      <c r="C28" s="230">
        <v>53.05</v>
      </c>
      <c r="D28" s="230">
        <v>53.52</v>
      </c>
      <c r="E28" s="230">
        <v>51.25</v>
      </c>
      <c r="F28" s="230">
        <v>59.12</v>
      </c>
      <c r="G28" s="230">
        <v>65.87</v>
      </c>
      <c r="H28" s="230">
        <v>74.569999999999993</v>
      </c>
      <c r="I28" s="102">
        <f t="shared" si="0"/>
        <v>0.13207833611659314</v>
      </c>
      <c r="J28" s="230">
        <f t="shared" si="1"/>
        <v>8.6999999999999886</v>
      </c>
      <c r="K28" s="231">
        <v>34.49</v>
      </c>
      <c r="L28" s="231">
        <v>49.5</v>
      </c>
      <c r="M28" s="231">
        <v>55.39</v>
      </c>
      <c r="N28" s="231">
        <v>64.28</v>
      </c>
      <c r="O28" s="231">
        <v>70.27</v>
      </c>
      <c r="P28" s="102">
        <f t="shared" si="2"/>
        <v>9.3186060983198482E-2</v>
      </c>
      <c r="Q28" s="230">
        <f t="shared" si="3"/>
        <v>5.9899999999999949</v>
      </c>
    </row>
    <row r="29" spans="2:17" x14ac:dyDescent="0.25">
      <c r="B29" s="96" t="s">
        <v>62</v>
      </c>
      <c r="C29" s="226">
        <v>55.71</v>
      </c>
      <c r="D29" s="226">
        <v>56.97</v>
      </c>
      <c r="E29" s="226">
        <v>54.03</v>
      </c>
      <c r="F29" s="226">
        <v>62.9</v>
      </c>
      <c r="G29" s="226">
        <v>69.91</v>
      </c>
      <c r="H29" s="226">
        <v>78.73</v>
      </c>
      <c r="I29" s="98">
        <f t="shared" si="0"/>
        <v>0.12616220855385496</v>
      </c>
      <c r="J29" s="226">
        <f t="shared" si="1"/>
        <v>8.8200000000000074</v>
      </c>
      <c r="K29" s="227">
        <v>35.14</v>
      </c>
      <c r="L29" s="227">
        <v>52.47</v>
      </c>
      <c r="M29" s="227">
        <v>59.42</v>
      </c>
      <c r="N29" s="227">
        <v>68.25</v>
      </c>
      <c r="O29" s="227">
        <v>75.56</v>
      </c>
      <c r="P29" s="98">
        <f t="shared" si="2"/>
        <v>0.10710622710622708</v>
      </c>
      <c r="Q29" s="226">
        <f t="shared" si="3"/>
        <v>7.3100000000000023</v>
      </c>
    </row>
    <row r="30" spans="2:17" x14ac:dyDescent="0.25">
      <c r="B30" s="99" t="s">
        <v>63</v>
      </c>
      <c r="C30" s="228">
        <v>59.21</v>
      </c>
      <c r="D30" s="228">
        <v>59.93</v>
      </c>
      <c r="E30" s="228">
        <v>57.07</v>
      </c>
      <c r="F30" s="228">
        <v>65.52</v>
      </c>
      <c r="G30" s="228">
        <v>72.760000000000005</v>
      </c>
      <c r="H30" s="228">
        <v>81.77</v>
      </c>
      <c r="I30" s="100">
        <f t="shared" si="0"/>
        <v>0.1238317757009344</v>
      </c>
      <c r="J30" s="228">
        <f t="shared" si="1"/>
        <v>9.0099999999999909</v>
      </c>
      <c r="K30" s="229">
        <v>36.840000000000003</v>
      </c>
      <c r="L30" s="229">
        <v>54.5</v>
      </c>
      <c r="M30" s="229">
        <v>61.78</v>
      </c>
      <c r="N30" s="229">
        <v>71.040000000000006</v>
      </c>
      <c r="O30" s="229">
        <v>78.87</v>
      </c>
      <c r="P30" s="100">
        <f t="shared" si="2"/>
        <v>0.11021959459459452</v>
      </c>
      <c r="Q30" s="228">
        <f t="shared" si="3"/>
        <v>7.8299999999999983</v>
      </c>
    </row>
    <row r="31" spans="2:17" x14ac:dyDescent="0.25">
      <c r="B31" s="99" t="s">
        <v>64</v>
      </c>
      <c r="C31" s="228">
        <v>40.03</v>
      </c>
      <c r="D31" s="228">
        <v>42.61</v>
      </c>
      <c r="E31" s="228">
        <v>41.43</v>
      </c>
      <c r="F31" s="228">
        <v>46.25</v>
      </c>
      <c r="G31" s="228">
        <v>50.96</v>
      </c>
      <c r="H31" s="228">
        <v>58.4</v>
      </c>
      <c r="I31" s="100">
        <f t="shared" si="0"/>
        <v>0.14599686028257453</v>
      </c>
      <c r="J31" s="228">
        <f t="shared" si="1"/>
        <v>7.4399999999999977</v>
      </c>
      <c r="K31" s="229">
        <v>29.62</v>
      </c>
      <c r="L31" s="229">
        <v>36.479999999999997</v>
      </c>
      <c r="M31" s="229">
        <v>43.6</v>
      </c>
      <c r="N31" s="229">
        <v>49.18</v>
      </c>
      <c r="O31" s="229">
        <v>52.81</v>
      </c>
      <c r="P31" s="100">
        <f t="shared" si="2"/>
        <v>7.3810492069947164E-2</v>
      </c>
      <c r="Q31" s="228">
        <f t="shared" si="3"/>
        <v>3.6300000000000026</v>
      </c>
    </row>
    <row r="32" spans="2:17" x14ac:dyDescent="0.25">
      <c r="B32" s="96" t="s">
        <v>65</v>
      </c>
      <c r="C32" s="226">
        <v>43</v>
      </c>
      <c r="D32" s="226">
        <v>43.27</v>
      </c>
      <c r="E32" s="226">
        <v>41.41</v>
      </c>
      <c r="F32" s="226">
        <v>43.49</v>
      </c>
      <c r="G32" s="226">
        <v>48.39</v>
      </c>
      <c r="H32" s="226">
        <v>55.8</v>
      </c>
      <c r="I32" s="98">
        <f t="shared" si="0"/>
        <v>0.15313081215127089</v>
      </c>
      <c r="J32" s="226">
        <f t="shared" si="1"/>
        <v>7.4099999999999966</v>
      </c>
      <c r="K32" s="227">
        <v>32.69</v>
      </c>
      <c r="L32" s="227">
        <v>35.11</v>
      </c>
      <c r="M32" s="227">
        <v>37.619999999999997</v>
      </c>
      <c r="N32" s="227">
        <v>45.51</v>
      </c>
      <c r="O32" s="227">
        <v>48.54</v>
      </c>
      <c r="P32" s="98">
        <f t="shared" si="2"/>
        <v>6.6578773895846988E-2</v>
      </c>
      <c r="Q32" s="226">
        <f t="shared" si="3"/>
        <v>3.0300000000000011</v>
      </c>
    </row>
    <row r="33" spans="2:17" x14ac:dyDescent="0.25">
      <c r="B33" s="93" t="s">
        <v>51</v>
      </c>
      <c r="C33" s="230">
        <v>81.38</v>
      </c>
      <c r="D33" s="230">
        <v>86.79</v>
      </c>
      <c r="E33" s="230">
        <v>84.44</v>
      </c>
      <c r="F33" s="230">
        <v>89.45</v>
      </c>
      <c r="G33" s="230">
        <v>98.5</v>
      </c>
      <c r="H33" s="230">
        <v>108.5</v>
      </c>
      <c r="I33" s="102">
        <f t="shared" si="0"/>
        <v>0.10152284263959399</v>
      </c>
      <c r="J33" s="230">
        <f t="shared" si="1"/>
        <v>10</v>
      </c>
      <c r="K33" s="231">
        <v>78.02</v>
      </c>
      <c r="L33" s="231">
        <v>80.44</v>
      </c>
      <c r="M33" s="231">
        <v>81.83</v>
      </c>
      <c r="N33" s="231">
        <v>97.42</v>
      </c>
      <c r="O33" s="231">
        <v>103.67</v>
      </c>
      <c r="P33" s="102">
        <f t="shared" si="2"/>
        <v>6.4155204270170296E-2</v>
      </c>
      <c r="Q33" s="230">
        <f t="shared" si="3"/>
        <v>6.25</v>
      </c>
    </row>
    <row r="34" spans="2:17" x14ac:dyDescent="0.25">
      <c r="B34" s="96" t="s">
        <v>62</v>
      </c>
      <c r="C34" s="226">
        <v>81.38</v>
      </c>
      <c r="D34" s="226">
        <v>86.79</v>
      </c>
      <c r="E34" s="226">
        <v>84.44</v>
      </c>
      <c r="F34" s="226">
        <v>89.45</v>
      </c>
      <c r="G34" s="226">
        <v>98.5</v>
      </c>
      <c r="H34" s="226">
        <v>108.5</v>
      </c>
      <c r="I34" s="98">
        <f t="shared" si="0"/>
        <v>0.10152284263959399</v>
      </c>
      <c r="J34" s="226">
        <f t="shared" si="1"/>
        <v>10</v>
      </c>
      <c r="K34" s="227">
        <v>78.02</v>
      </c>
      <c r="L34" s="227">
        <v>80.44</v>
      </c>
      <c r="M34" s="227">
        <v>81.83</v>
      </c>
      <c r="N34" s="227">
        <v>97.42</v>
      </c>
      <c r="O34" s="227">
        <v>103.67</v>
      </c>
      <c r="P34" s="98">
        <f t="shared" si="2"/>
        <v>6.4155204270170296E-2</v>
      </c>
      <c r="Q34" s="226">
        <f t="shared" si="3"/>
        <v>6.25</v>
      </c>
    </row>
    <row r="35" spans="2:17" x14ac:dyDescent="0.25">
      <c r="B35" s="93" t="s">
        <v>52</v>
      </c>
      <c r="C35" s="230">
        <v>85.19</v>
      </c>
      <c r="D35" s="230">
        <v>106.13</v>
      </c>
      <c r="E35" s="230">
        <v>125.31</v>
      </c>
      <c r="F35" s="230">
        <v>128.06</v>
      </c>
      <c r="G35" s="230">
        <v>149.08000000000001</v>
      </c>
      <c r="H35" s="230">
        <v>167.62</v>
      </c>
      <c r="I35" s="102">
        <f t="shared" si="0"/>
        <v>0.12436275825060372</v>
      </c>
      <c r="J35" s="230">
        <f t="shared" si="1"/>
        <v>18.539999999999992</v>
      </c>
      <c r="K35" s="231">
        <v>136.28</v>
      </c>
      <c r="L35" s="231">
        <v>113</v>
      </c>
      <c r="M35" s="231">
        <v>131.33000000000001</v>
      </c>
      <c r="N35" s="231">
        <v>154.88999999999999</v>
      </c>
      <c r="O35" s="231">
        <v>169.18</v>
      </c>
      <c r="P35" s="102">
        <f t="shared" si="2"/>
        <v>9.2259022532119817E-2</v>
      </c>
      <c r="Q35" s="230">
        <f t="shared" si="3"/>
        <v>14.29000000000002</v>
      </c>
    </row>
    <row r="36" spans="2:17" x14ac:dyDescent="0.25">
      <c r="B36" s="96" t="s">
        <v>62</v>
      </c>
      <c r="C36" s="226">
        <v>112.85</v>
      </c>
      <c r="D36" s="226">
        <v>133.72</v>
      </c>
      <c r="E36" s="226">
        <v>131.41999999999999</v>
      </c>
      <c r="F36" s="226">
        <v>137.6</v>
      </c>
      <c r="G36" s="226">
        <v>157.49</v>
      </c>
      <c r="H36" s="226">
        <v>177.79</v>
      </c>
      <c r="I36" s="98">
        <f t="shared" si="0"/>
        <v>0.12889707283002094</v>
      </c>
      <c r="J36" s="226">
        <f t="shared" si="1"/>
        <v>20.299999999999983</v>
      </c>
      <c r="K36" s="227">
        <v>138.22999999999999</v>
      </c>
      <c r="L36" s="227">
        <v>126.83</v>
      </c>
      <c r="M36" s="227">
        <v>137.69999999999999</v>
      </c>
      <c r="N36" s="227">
        <v>155.51</v>
      </c>
      <c r="O36" s="227">
        <v>180.49</v>
      </c>
      <c r="P36" s="98">
        <f t="shared" si="2"/>
        <v>0.16063275673590138</v>
      </c>
      <c r="Q36" s="226">
        <f t="shared" si="3"/>
        <v>24.980000000000018</v>
      </c>
    </row>
    <row r="37" spans="2:17" x14ac:dyDescent="0.25">
      <c r="B37" s="96" t="s">
        <v>65</v>
      </c>
      <c r="C37" s="226">
        <v>55.99</v>
      </c>
      <c r="D37" s="226">
        <v>41.89</v>
      </c>
      <c r="E37" s="226">
        <v>74.180000000000007</v>
      </c>
      <c r="F37" s="226">
        <v>78.69</v>
      </c>
      <c r="G37" s="226">
        <v>104.15</v>
      </c>
      <c r="H37" s="226">
        <v>109.88</v>
      </c>
      <c r="I37" s="98">
        <f t="shared" si="0"/>
        <v>5.5016802688430122E-2</v>
      </c>
      <c r="J37" s="226">
        <f t="shared" si="1"/>
        <v>5.7299999999999898</v>
      </c>
      <c r="K37" s="227">
        <v>47.58</v>
      </c>
      <c r="L37" s="227">
        <v>51.99</v>
      </c>
      <c r="M37" s="227">
        <v>95.84</v>
      </c>
      <c r="N37" s="227">
        <v>151.19999999999999</v>
      </c>
      <c r="O37" s="227">
        <v>112.35</v>
      </c>
      <c r="P37" s="98">
        <f t="shared" si="2"/>
        <v>-0.25694444444444442</v>
      </c>
      <c r="Q37" s="226">
        <f t="shared" si="3"/>
        <v>-38.849999999999994</v>
      </c>
    </row>
    <row r="38" spans="2:17" x14ac:dyDescent="0.25">
      <c r="B38" s="93" t="s">
        <v>53</v>
      </c>
      <c r="C38" s="230">
        <v>63.43</v>
      </c>
      <c r="D38" s="230">
        <v>64.19</v>
      </c>
      <c r="E38" s="230">
        <v>68.989999999999995</v>
      </c>
      <c r="F38" s="230">
        <v>76.34</v>
      </c>
      <c r="G38" s="230">
        <v>86.65</v>
      </c>
      <c r="H38" s="230">
        <v>96.86</v>
      </c>
      <c r="I38" s="102">
        <f t="shared" si="0"/>
        <v>0.1178303519907673</v>
      </c>
      <c r="J38" s="230">
        <f t="shared" si="1"/>
        <v>10.209999999999994</v>
      </c>
      <c r="K38" s="231">
        <v>62.32</v>
      </c>
      <c r="L38" s="231">
        <v>77.150000000000006</v>
      </c>
      <c r="M38" s="231">
        <v>77.33</v>
      </c>
      <c r="N38" s="231">
        <v>89.71</v>
      </c>
      <c r="O38" s="231">
        <v>89.09</v>
      </c>
      <c r="P38" s="102">
        <f t="shared" si="2"/>
        <v>-6.9111581763459107E-3</v>
      </c>
      <c r="Q38" s="230">
        <f t="shared" si="3"/>
        <v>-0.61999999999999034</v>
      </c>
    </row>
    <row r="39" spans="2:17" x14ac:dyDescent="0.25">
      <c r="B39" s="96" t="s">
        <v>62</v>
      </c>
      <c r="C39" s="226">
        <v>63.43</v>
      </c>
      <c r="D39" s="226">
        <v>64.19</v>
      </c>
      <c r="E39" s="226">
        <v>68.989999999999995</v>
      </c>
      <c r="F39" s="226">
        <v>76.34</v>
      </c>
      <c r="G39" s="226">
        <v>86.65</v>
      </c>
      <c r="H39" s="226">
        <v>96.86</v>
      </c>
      <c r="I39" s="98">
        <f t="shared" si="0"/>
        <v>0.1178303519907673</v>
      </c>
      <c r="J39" s="226">
        <f t="shared" si="1"/>
        <v>10.209999999999994</v>
      </c>
      <c r="K39" s="227">
        <v>62.32</v>
      </c>
      <c r="L39" s="227">
        <v>77.150000000000006</v>
      </c>
      <c r="M39" s="227">
        <v>77.33</v>
      </c>
      <c r="N39" s="227">
        <v>89.71</v>
      </c>
      <c r="O39" s="227">
        <v>89.09</v>
      </c>
      <c r="P39" s="98">
        <f t="shared" si="2"/>
        <v>-6.9111581763459107E-3</v>
      </c>
      <c r="Q39" s="226">
        <f t="shared" si="3"/>
        <v>-0.61999999999999034</v>
      </c>
    </row>
    <row r="40" spans="2:17" x14ac:dyDescent="0.25">
      <c r="B40" s="99" t="s">
        <v>63</v>
      </c>
      <c r="C40" s="228">
        <v>80.7</v>
      </c>
      <c r="D40" s="228">
        <v>76.319999999999993</v>
      </c>
      <c r="E40" s="228">
        <v>76.47</v>
      </c>
      <c r="F40" s="228">
        <v>90.03</v>
      </c>
      <c r="G40" s="228">
        <v>101.46</v>
      </c>
      <c r="H40" s="228">
        <v>115.08</v>
      </c>
      <c r="I40" s="100">
        <f t="shared" si="0"/>
        <v>0.13424009461856889</v>
      </c>
      <c r="J40" s="228">
        <f t="shared" si="1"/>
        <v>13.620000000000005</v>
      </c>
      <c r="K40" s="229">
        <v>66.56</v>
      </c>
      <c r="L40" s="229">
        <v>91.24</v>
      </c>
      <c r="M40" s="229">
        <v>88.04</v>
      </c>
      <c r="N40" s="229">
        <v>105.89</v>
      </c>
      <c r="O40" s="229">
        <v>104.71</v>
      </c>
      <c r="P40" s="100">
        <f t="shared" si="2"/>
        <v>-1.1143639626027046E-2</v>
      </c>
      <c r="Q40" s="228">
        <f t="shared" si="3"/>
        <v>-1.1800000000000068</v>
      </c>
    </row>
    <row r="41" spans="2:17" x14ac:dyDescent="0.25">
      <c r="B41" s="99" t="s">
        <v>64</v>
      </c>
      <c r="C41" s="228">
        <v>47.71</v>
      </c>
      <c r="D41" s="228">
        <v>52.19</v>
      </c>
      <c r="E41" s="228">
        <v>57.98</v>
      </c>
      <c r="F41" s="228">
        <v>57.94</v>
      </c>
      <c r="G41" s="228">
        <v>67.42</v>
      </c>
      <c r="H41" s="228">
        <v>70.06</v>
      </c>
      <c r="I41" s="100">
        <f t="shared" si="0"/>
        <v>3.915752002373174E-2</v>
      </c>
      <c r="J41" s="228">
        <f t="shared" si="1"/>
        <v>2.6400000000000006</v>
      </c>
      <c r="K41" s="229">
        <v>56</v>
      </c>
      <c r="L41" s="229">
        <v>58.71</v>
      </c>
      <c r="M41" s="229">
        <v>63.17</v>
      </c>
      <c r="N41" s="229">
        <v>68.459999999999994</v>
      </c>
      <c r="O41" s="229">
        <v>60.68</v>
      </c>
      <c r="P41" s="100">
        <f t="shared" si="2"/>
        <v>-0.11364300321355525</v>
      </c>
      <c r="Q41" s="228">
        <f t="shared" si="3"/>
        <v>-7.779999999999994</v>
      </c>
    </row>
    <row r="42" spans="2:17" x14ac:dyDescent="0.25">
      <c r="B42" s="93" t="s">
        <v>54</v>
      </c>
      <c r="C42" s="230">
        <v>92.8</v>
      </c>
      <c r="D42" s="230">
        <v>102.24</v>
      </c>
      <c r="E42" s="230">
        <v>98.71</v>
      </c>
      <c r="F42" s="230">
        <v>114.5</v>
      </c>
      <c r="G42" s="230">
        <v>129.04</v>
      </c>
      <c r="H42" s="230">
        <v>138.44999999999999</v>
      </c>
      <c r="I42" s="102">
        <f t="shared" si="0"/>
        <v>7.292312461252326E-2</v>
      </c>
      <c r="J42" s="230">
        <f t="shared" si="1"/>
        <v>9.4099999999999966</v>
      </c>
      <c r="K42" s="231">
        <v>76.55</v>
      </c>
      <c r="L42" s="231">
        <v>110.79</v>
      </c>
      <c r="M42" s="231">
        <v>119.94</v>
      </c>
      <c r="N42" s="231">
        <v>131.65</v>
      </c>
      <c r="O42" s="231">
        <v>107.09</v>
      </c>
      <c r="P42" s="102">
        <f t="shared" si="2"/>
        <v>-0.18655526015951385</v>
      </c>
      <c r="Q42" s="230">
        <f t="shared" si="3"/>
        <v>-24.560000000000002</v>
      </c>
    </row>
    <row r="43" spans="2:17" x14ac:dyDescent="0.25">
      <c r="B43" s="96" t="s">
        <v>62</v>
      </c>
      <c r="C43" s="226">
        <v>97.8</v>
      </c>
      <c r="D43" s="226">
        <v>108.14</v>
      </c>
      <c r="E43" s="226">
        <v>104.52</v>
      </c>
      <c r="F43" s="226">
        <v>121.1</v>
      </c>
      <c r="G43" s="226">
        <v>137.22999999999999</v>
      </c>
      <c r="H43" s="226">
        <v>145.38999999999999</v>
      </c>
      <c r="I43" s="98">
        <f t="shared" si="0"/>
        <v>5.9462216716461347E-2</v>
      </c>
      <c r="J43" s="226">
        <f t="shared" si="1"/>
        <v>8.1599999999999966</v>
      </c>
      <c r="K43" s="227">
        <v>89.95</v>
      </c>
      <c r="L43" s="227">
        <v>113.48</v>
      </c>
      <c r="M43" s="227">
        <v>126.96</v>
      </c>
      <c r="N43" s="227">
        <v>139.97</v>
      </c>
      <c r="O43" s="227">
        <v>111.88</v>
      </c>
      <c r="P43" s="98">
        <f t="shared" si="2"/>
        <v>-0.20068586125598342</v>
      </c>
      <c r="Q43" s="226">
        <f t="shared" si="3"/>
        <v>-28.090000000000003</v>
      </c>
    </row>
    <row r="44" spans="2:17" x14ac:dyDescent="0.25">
      <c r="B44" s="99" t="s">
        <v>63</v>
      </c>
      <c r="C44" s="228">
        <v>101.92</v>
      </c>
      <c r="D44" s="228">
        <v>0</v>
      </c>
      <c r="E44" s="228">
        <v>111.35</v>
      </c>
      <c r="F44" s="228">
        <v>128.75</v>
      </c>
      <c r="G44" s="228">
        <v>146.41</v>
      </c>
      <c r="H44" s="228">
        <v>153.15</v>
      </c>
      <c r="I44" s="100">
        <f t="shared" si="0"/>
        <v>4.6035106891605837E-2</v>
      </c>
      <c r="J44" s="228">
        <f t="shared" si="1"/>
        <v>6.7400000000000091</v>
      </c>
      <c r="K44" s="229">
        <v>0</v>
      </c>
      <c r="L44" s="229">
        <v>120.57</v>
      </c>
      <c r="M44" s="229">
        <v>134.07</v>
      </c>
      <c r="N44" s="229">
        <v>145.27000000000001</v>
      </c>
      <c r="O44" s="229">
        <v>112.21</v>
      </c>
      <c r="P44" s="100">
        <f t="shared" si="2"/>
        <v>-0.22757623735113941</v>
      </c>
      <c r="Q44" s="228">
        <f t="shared" si="3"/>
        <v>-33.060000000000016</v>
      </c>
    </row>
    <row r="45" spans="2:17" x14ac:dyDescent="0.25">
      <c r="B45" s="99" t="s">
        <v>64</v>
      </c>
      <c r="C45" s="228">
        <v>81.52</v>
      </c>
      <c r="D45" s="228">
        <v>0</v>
      </c>
      <c r="E45" s="228">
        <v>79.67</v>
      </c>
      <c r="F45" s="228">
        <v>92.67</v>
      </c>
      <c r="G45" s="228">
        <v>100.97</v>
      </c>
      <c r="H45" s="228">
        <v>114.46</v>
      </c>
      <c r="I45" s="100">
        <f t="shared" si="0"/>
        <v>0.13360404080419919</v>
      </c>
      <c r="J45" s="228">
        <f t="shared" si="1"/>
        <v>13.489999999999995</v>
      </c>
      <c r="K45" s="229">
        <v>0</v>
      </c>
      <c r="L45" s="229">
        <v>89.09</v>
      </c>
      <c r="M45" s="229">
        <v>101.13</v>
      </c>
      <c r="N45" s="229">
        <v>120</v>
      </c>
      <c r="O45" s="229">
        <v>110.64</v>
      </c>
      <c r="P45" s="100">
        <f t="shared" si="2"/>
        <v>-7.7999999999999958E-2</v>
      </c>
      <c r="Q45" s="228">
        <f t="shared" si="3"/>
        <v>-9.36</v>
      </c>
    </row>
    <row r="46" spans="2:17" x14ac:dyDescent="0.25">
      <c r="B46" s="96" t="s">
        <v>65</v>
      </c>
      <c r="C46" s="226">
        <v>74.09</v>
      </c>
      <c r="D46" s="226">
        <v>76.39</v>
      </c>
      <c r="E46" s="226">
        <v>66.930000000000007</v>
      </c>
      <c r="F46" s="226">
        <v>72.900000000000006</v>
      </c>
      <c r="G46" s="226">
        <v>77.459999999999994</v>
      </c>
      <c r="H46" s="226">
        <v>94.86</v>
      </c>
      <c r="I46" s="98">
        <f t="shared" si="0"/>
        <v>0.22463206816421377</v>
      </c>
      <c r="J46" s="226">
        <f t="shared" si="1"/>
        <v>17.400000000000006</v>
      </c>
      <c r="K46" s="227">
        <v>44.71</v>
      </c>
      <c r="L46" s="227">
        <v>87.4</v>
      </c>
      <c r="M46" s="227">
        <v>61.8</v>
      </c>
      <c r="N46" s="227">
        <v>67.3</v>
      </c>
      <c r="O46" s="227">
        <v>73.23</v>
      </c>
      <c r="P46" s="98">
        <f t="shared" si="2"/>
        <v>8.811292719167918E-2</v>
      </c>
      <c r="Q46" s="226">
        <f t="shared" si="3"/>
        <v>5.9300000000000068</v>
      </c>
    </row>
    <row r="47" spans="2:17" x14ac:dyDescent="0.25">
      <c r="B47" s="93" t="s">
        <v>55</v>
      </c>
      <c r="C47" s="230">
        <v>55.1</v>
      </c>
      <c r="D47" s="230">
        <v>58.1</v>
      </c>
      <c r="E47" s="230">
        <v>74.28</v>
      </c>
      <c r="F47" s="230">
        <v>64.23</v>
      </c>
      <c r="G47" s="230">
        <v>69.86</v>
      </c>
      <c r="H47" s="230">
        <v>72.739999999999995</v>
      </c>
      <c r="I47" s="102">
        <f t="shared" si="0"/>
        <v>4.1225307758373742E-2</v>
      </c>
      <c r="J47" s="230">
        <f t="shared" si="1"/>
        <v>2.8799999999999955</v>
      </c>
      <c r="K47" s="231">
        <v>67.430000000000007</v>
      </c>
      <c r="L47" s="231">
        <v>55.3</v>
      </c>
      <c r="M47" s="231">
        <v>48.47</v>
      </c>
      <c r="N47" s="231">
        <v>48.39</v>
      </c>
      <c r="O47" s="231">
        <v>52.16</v>
      </c>
      <c r="P47" s="102">
        <f t="shared" si="2"/>
        <v>7.7908658813804488E-2</v>
      </c>
      <c r="Q47" s="230">
        <f t="shared" si="3"/>
        <v>3.769999999999996</v>
      </c>
    </row>
    <row r="48" spans="2:17" x14ac:dyDescent="0.25">
      <c r="B48" s="96" t="s">
        <v>62</v>
      </c>
      <c r="C48" s="226">
        <v>55.02</v>
      </c>
      <c r="D48" s="226">
        <v>57.83</v>
      </c>
      <c r="E48" s="226">
        <v>74.63</v>
      </c>
      <c r="F48" s="226">
        <v>64.650000000000006</v>
      </c>
      <c r="G48" s="226">
        <v>69.94</v>
      </c>
      <c r="H48" s="226">
        <v>73.959999999999994</v>
      </c>
      <c r="I48" s="98">
        <f t="shared" si="0"/>
        <v>5.7477838146983151E-2</v>
      </c>
      <c r="J48" s="226">
        <f t="shared" si="1"/>
        <v>4.019999999999996</v>
      </c>
      <c r="K48" s="227">
        <v>67.69</v>
      </c>
      <c r="L48" s="227">
        <v>55.82</v>
      </c>
      <c r="M48" s="227">
        <v>47.45</v>
      </c>
      <c r="N48" s="227">
        <v>48.85</v>
      </c>
      <c r="O48" s="227">
        <v>52.11</v>
      </c>
      <c r="P48" s="98">
        <f t="shared" si="2"/>
        <v>6.6734902763561976E-2</v>
      </c>
      <c r="Q48" s="226">
        <f t="shared" si="3"/>
        <v>3.259999999999998</v>
      </c>
    </row>
    <row r="49" spans="2:17" x14ac:dyDescent="0.25">
      <c r="B49" s="99" t="s">
        <v>63</v>
      </c>
      <c r="C49" s="228">
        <v>58.12</v>
      </c>
      <c r="D49" s="228">
        <v>59.72</v>
      </c>
      <c r="E49" s="228">
        <v>75.540000000000006</v>
      </c>
      <c r="F49" s="228">
        <v>69.69</v>
      </c>
      <c r="G49" s="228">
        <v>76.47</v>
      </c>
      <c r="H49" s="228">
        <v>79.3</v>
      </c>
      <c r="I49" s="100">
        <f t="shared" si="0"/>
        <v>3.7007976984438251E-2</v>
      </c>
      <c r="J49" s="228">
        <f t="shared" si="1"/>
        <v>2.8299999999999983</v>
      </c>
      <c r="K49" s="229">
        <v>64.790000000000006</v>
      </c>
      <c r="L49" s="229">
        <v>51.08</v>
      </c>
      <c r="M49" s="229">
        <v>52.27</v>
      </c>
      <c r="N49" s="229">
        <v>54.09</v>
      </c>
      <c r="O49" s="229">
        <v>53.61</v>
      </c>
      <c r="P49" s="100">
        <f t="shared" si="2"/>
        <v>-8.8740987243484115E-3</v>
      </c>
      <c r="Q49" s="228">
        <f t="shared" si="3"/>
        <v>-0.48000000000000398</v>
      </c>
    </row>
    <row r="50" spans="2:17" x14ac:dyDescent="0.25">
      <c r="B50" s="99" t="s">
        <v>64</v>
      </c>
      <c r="C50" s="228">
        <v>43.08</v>
      </c>
      <c r="D50" s="228">
        <v>52.07</v>
      </c>
      <c r="E50" s="228">
        <v>70.77</v>
      </c>
      <c r="F50" s="228">
        <v>51.36</v>
      </c>
      <c r="G50" s="228">
        <v>51.21</v>
      </c>
      <c r="H50" s="228">
        <v>60.22</v>
      </c>
      <c r="I50" s="100">
        <f t="shared" si="0"/>
        <v>0.17594219878929884</v>
      </c>
      <c r="J50" s="228">
        <f t="shared" si="1"/>
        <v>9.009999999999998</v>
      </c>
      <c r="K50" s="229">
        <v>101.35</v>
      </c>
      <c r="L50" s="229">
        <v>72.55</v>
      </c>
      <c r="M50" s="229">
        <v>35.71</v>
      </c>
      <c r="N50" s="229">
        <v>36.68</v>
      </c>
      <c r="O50" s="229">
        <v>48.42</v>
      </c>
      <c r="P50" s="100">
        <f t="shared" si="2"/>
        <v>0.32006543075245375</v>
      </c>
      <c r="Q50" s="228">
        <f t="shared" si="3"/>
        <v>11.740000000000002</v>
      </c>
    </row>
    <row r="51" spans="2:17" x14ac:dyDescent="0.25">
      <c r="B51" s="96" t="s">
        <v>65</v>
      </c>
      <c r="C51" s="226">
        <v>56.8</v>
      </c>
      <c r="D51" s="226">
        <v>83.93</v>
      </c>
      <c r="E51" s="226">
        <v>154.72</v>
      </c>
      <c r="F51" s="226">
        <v>191.76</v>
      </c>
      <c r="G51" s="226">
        <v>163.5</v>
      </c>
      <c r="H51" s="226">
        <v>87.87</v>
      </c>
      <c r="I51" s="98">
        <f t="shared" si="0"/>
        <v>-0.46256880733944949</v>
      </c>
      <c r="J51" s="226">
        <f t="shared" si="1"/>
        <v>-75.63</v>
      </c>
      <c r="K51" s="227">
        <v>172.05</v>
      </c>
      <c r="L51" s="227">
        <v>122.84</v>
      </c>
      <c r="M51" s="227">
        <v>122.57</v>
      </c>
      <c r="N51" s="227">
        <v>44.64</v>
      </c>
      <c r="O51" s="227">
        <v>101.63</v>
      </c>
      <c r="P51" s="98">
        <f t="shared" si="2"/>
        <v>1.2766577060931898</v>
      </c>
      <c r="Q51" s="226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51EA8-682C-40F1-B835-D17FBCF168D4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4">
        <v>70.459999999999994</v>
      </c>
      <c r="D6" s="224">
        <v>47.83</v>
      </c>
      <c r="E6" s="224">
        <v>53</v>
      </c>
      <c r="F6" s="224">
        <v>80.58</v>
      </c>
      <c r="G6" s="224">
        <v>93.24</v>
      </c>
      <c r="H6" s="224">
        <v>104.71</v>
      </c>
      <c r="I6" s="95">
        <f t="shared" ref="I6:I51" si="0">IFERROR(H6/G6-1,"-")</f>
        <v>0.12301587301587302</v>
      </c>
      <c r="J6" s="224">
        <f t="shared" ref="J6:J51" si="1">IFERROR(H6-G6,"-")</f>
        <v>11.469999999999999</v>
      </c>
      <c r="K6" s="225">
        <v>28.85</v>
      </c>
      <c r="L6" s="225">
        <v>66.599999999999994</v>
      </c>
      <c r="M6" s="225">
        <v>73.930000000000007</v>
      </c>
      <c r="N6" s="225">
        <v>80.430000000000007</v>
      </c>
      <c r="O6" s="225">
        <v>87.95</v>
      </c>
      <c r="P6" s="95">
        <f t="shared" ref="P6:P51" si="2">IFERROR(O6/N6-1,"-")</f>
        <v>9.3497451199801018E-2</v>
      </c>
      <c r="Q6" s="224">
        <f t="shared" ref="Q6:Q51" si="3">IFERROR(O6-N6,"-")</f>
        <v>7.519999999999996</v>
      </c>
    </row>
    <row r="7" spans="2:17" x14ac:dyDescent="0.25">
      <c r="B7" s="96" t="s">
        <v>62</v>
      </c>
      <c r="C7" s="226">
        <v>77.33</v>
      </c>
      <c r="D7" s="226">
        <v>53.19</v>
      </c>
      <c r="E7" s="226">
        <v>60.01</v>
      </c>
      <c r="F7" s="226">
        <v>88.2</v>
      </c>
      <c r="G7" s="226">
        <v>102.89</v>
      </c>
      <c r="H7" s="226">
        <v>114.62</v>
      </c>
      <c r="I7" s="98">
        <f t="shared" si="0"/>
        <v>0.11400524832345238</v>
      </c>
      <c r="J7" s="226">
        <f t="shared" si="1"/>
        <v>11.730000000000004</v>
      </c>
      <c r="K7" s="227">
        <v>32.58</v>
      </c>
      <c r="L7" s="227">
        <v>73.61</v>
      </c>
      <c r="M7" s="227">
        <v>81.98</v>
      </c>
      <c r="N7" s="227">
        <v>86.98</v>
      </c>
      <c r="O7" s="227">
        <v>95.51</v>
      </c>
      <c r="P7" s="98">
        <f t="shared" si="2"/>
        <v>9.8068521499195205E-2</v>
      </c>
      <c r="Q7" s="226">
        <f t="shared" si="3"/>
        <v>8.5300000000000011</v>
      </c>
    </row>
    <row r="8" spans="2:17" x14ac:dyDescent="0.25">
      <c r="B8" s="99" t="s">
        <v>63</v>
      </c>
      <c r="C8" s="228">
        <v>85.32</v>
      </c>
      <c r="D8" s="228">
        <v>58.8</v>
      </c>
      <c r="E8" s="228">
        <v>66.349999999999994</v>
      </c>
      <c r="F8" s="228">
        <v>96.91</v>
      </c>
      <c r="G8" s="228">
        <v>111.61</v>
      </c>
      <c r="H8" s="228">
        <v>124.26</v>
      </c>
      <c r="I8" s="100">
        <f t="shared" si="0"/>
        <v>0.11334109846787932</v>
      </c>
      <c r="J8" s="228">
        <f t="shared" si="1"/>
        <v>12.650000000000006</v>
      </c>
      <c r="K8" s="229">
        <v>35.799999999999997</v>
      </c>
      <c r="L8" s="229">
        <v>80.98</v>
      </c>
      <c r="M8" s="229">
        <v>88.99</v>
      </c>
      <c r="N8" s="229">
        <v>93.69</v>
      </c>
      <c r="O8" s="229">
        <v>103.05</v>
      </c>
      <c r="P8" s="100">
        <f t="shared" si="2"/>
        <v>9.9903938520653268E-2</v>
      </c>
      <c r="Q8" s="228">
        <f t="shared" si="3"/>
        <v>9.36</v>
      </c>
    </row>
    <row r="9" spans="2:17" x14ac:dyDescent="0.25">
      <c r="B9" s="99" t="s">
        <v>64</v>
      </c>
      <c r="C9" s="228">
        <v>46.17</v>
      </c>
      <c r="D9" s="228">
        <v>29.69</v>
      </c>
      <c r="E9" s="228">
        <v>31.06</v>
      </c>
      <c r="F9" s="228">
        <v>47.58</v>
      </c>
      <c r="G9" s="228">
        <v>59.03</v>
      </c>
      <c r="H9" s="228">
        <v>65.099999999999994</v>
      </c>
      <c r="I9" s="100">
        <f t="shared" si="0"/>
        <v>0.10282906996442476</v>
      </c>
      <c r="J9" s="228">
        <f t="shared" si="1"/>
        <v>6.0699999999999932</v>
      </c>
      <c r="K9" s="229">
        <v>14.7</v>
      </c>
      <c r="L9" s="229">
        <v>39.17</v>
      </c>
      <c r="M9" s="229">
        <v>45.89</v>
      </c>
      <c r="N9" s="229">
        <v>51.63</v>
      </c>
      <c r="O9" s="229">
        <v>56</v>
      </c>
      <c r="P9" s="100">
        <f t="shared" si="2"/>
        <v>8.4640712763896842E-2</v>
      </c>
      <c r="Q9" s="228">
        <f t="shared" si="3"/>
        <v>4.3699999999999974</v>
      </c>
    </row>
    <row r="10" spans="2:17" x14ac:dyDescent="0.25">
      <c r="B10" s="96" t="s">
        <v>65</v>
      </c>
      <c r="C10" s="226">
        <v>51.25</v>
      </c>
      <c r="D10" s="226">
        <v>33.86</v>
      </c>
      <c r="E10" s="226">
        <v>30.93</v>
      </c>
      <c r="F10" s="226">
        <v>53.23</v>
      </c>
      <c r="G10" s="226">
        <v>60.79</v>
      </c>
      <c r="H10" s="226">
        <v>70.290000000000006</v>
      </c>
      <c r="I10" s="98">
        <f t="shared" si="0"/>
        <v>0.15627570324066475</v>
      </c>
      <c r="J10" s="226">
        <f t="shared" si="1"/>
        <v>9.5000000000000071</v>
      </c>
      <c r="K10" s="227">
        <v>18.13</v>
      </c>
      <c r="L10" s="227">
        <v>41.66</v>
      </c>
      <c r="M10" s="227">
        <v>47.1</v>
      </c>
      <c r="N10" s="227">
        <v>57.65</v>
      </c>
      <c r="O10" s="227">
        <v>63.07</v>
      </c>
      <c r="P10" s="98">
        <f t="shared" si="2"/>
        <v>9.4015611448395431E-2</v>
      </c>
      <c r="Q10" s="226">
        <f t="shared" si="3"/>
        <v>5.4200000000000017</v>
      </c>
    </row>
    <row r="11" spans="2:17" x14ac:dyDescent="0.25">
      <c r="B11" s="93" t="s">
        <v>46</v>
      </c>
      <c r="C11" s="230">
        <v>89.94</v>
      </c>
      <c r="D11" s="230">
        <v>61.17</v>
      </c>
      <c r="E11" s="230">
        <v>72.88</v>
      </c>
      <c r="F11" s="230">
        <v>107.72</v>
      </c>
      <c r="G11" s="230">
        <v>119.35</v>
      </c>
      <c r="H11" s="230">
        <v>131.18</v>
      </c>
      <c r="I11" s="102">
        <f t="shared" si="0"/>
        <v>9.9120234604105573E-2</v>
      </c>
      <c r="J11" s="230">
        <f t="shared" si="1"/>
        <v>11.830000000000013</v>
      </c>
      <c r="K11" s="231">
        <v>35.590000000000003</v>
      </c>
      <c r="L11" s="231">
        <v>87.91</v>
      </c>
      <c r="M11" s="231">
        <v>91.44</v>
      </c>
      <c r="N11" s="231">
        <v>96.77</v>
      </c>
      <c r="O11" s="231">
        <v>104.28</v>
      </c>
      <c r="P11" s="102">
        <f t="shared" si="2"/>
        <v>7.7606696290172694E-2</v>
      </c>
      <c r="Q11" s="230">
        <f t="shared" si="3"/>
        <v>7.5100000000000051</v>
      </c>
    </row>
    <row r="12" spans="2:17" x14ac:dyDescent="0.25">
      <c r="B12" s="96" t="s">
        <v>62</v>
      </c>
      <c r="C12" s="226">
        <v>98.21</v>
      </c>
      <c r="D12" s="226">
        <v>66.36</v>
      </c>
      <c r="E12" s="226">
        <v>79.650000000000006</v>
      </c>
      <c r="F12" s="226">
        <v>116.54</v>
      </c>
      <c r="G12" s="226">
        <v>130.88999999999999</v>
      </c>
      <c r="H12" s="226">
        <v>144.94</v>
      </c>
      <c r="I12" s="98">
        <f t="shared" si="0"/>
        <v>0.10734204293681726</v>
      </c>
      <c r="J12" s="226">
        <f t="shared" si="1"/>
        <v>14.050000000000011</v>
      </c>
      <c r="K12" s="227">
        <v>38.18</v>
      </c>
      <c r="L12" s="227">
        <v>95.16</v>
      </c>
      <c r="M12" s="227">
        <v>100.01</v>
      </c>
      <c r="N12" s="227">
        <v>106.95</v>
      </c>
      <c r="O12" s="227">
        <v>115.98</v>
      </c>
      <c r="P12" s="98">
        <f t="shared" si="2"/>
        <v>8.4431977559607407E-2</v>
      </c>
      <c r="Q12" s="226">
        <f t="shared" si="3"/>
        <v>9.0300000000000011</v>
      </c>
    </row>
    <row r="13" spans="2:17" x14ac:dyDescent="0.25">
      <c r="B13" s="99" t="s">
        <v>63</v>
      </c>
      <c r="C13" s="228">
        <v>106.38</v>
      </c>
      <c r="D13" s="228">
        <v>71.150000000000006</v>
      </c>
      <c r="E13" s="228">
        <v>85.14</v>
      </c>
      <c r="F13" s="228">
        <v>125.38</v>
      </c>
      <c r="G13" s="228">
        <v>140.15</v>
      </c>
      <c r="H13" s="228">
        <v>154.63999999999999</v>
      </c>
      <c r="I13" s="100">
        <f t="shared" si="0"/>
        <v>0.10338922582946819</v>
      </c>
      <c r="J13" s="228">
        <f t="shared" si="1"/>
        <v>14.489999999999981</v>
      </c>
      <c r="K13" s="229">
        <v>40.49</v>
      </c>
      <c r="L13" s="229">
        <v>102.79</v>
      </c>
      <c r="M13" s="229">
        <v>107.36</v>
      </c>
      <c r="N13" s="229">
        <v>113.79</v>
      </c>
      <c r="O13" s="229">
        <v>123.92</v>
      </c>
      <c r="P13" s="100">
        <f t="shared" si="2"/>
        <v>8.9023640038667695E-2</v>
      </c>
      <c r="Q13" s="228">
        <f t="shared" si="3"/>
        <v>10.129999999999995</v>
      </c>
    </row>
    <row r="14" spans="2:17" x14ac:dyDescent="0.25">
      <c r="B14" s="99" t="s">
        <v>64</v>
      </c>
      <c r="C14" s="228">
        <v>53.15</v>
      </c>
      <c r="D14" s="228">
        <v>31.55</v>
      </c>
      <c r="E14" s="228">
        <v>34.18</v>
      </c>
      <c r="F14" s="228">
        <v>49.88</v>
      </c>
      <c r="G14" s="228">
        <v>54.45</v>
      </c>
      <c r="H14" s="228">
        <v>55.23</v>
      </c>
      <c r="I14" s="100">
        <f t="shared" si="0"/>
        <v>1.4325068870523205E-2</v>
      </c>
      <c r="J14" s="228">
        <f t="shared" si="1"/>
        <v>0.77999999999999403</v>
      </c>
      <c r="K14" s="229">
        <v>6.44</v>
      </c>
      <c r="L14" s="229">
        <v>37.07</v>
      </c>
      <c r="M14" s="229">
        <v>38.28</v>
      </c>
      <c r="N14" s="229">
        <v>38.78</v>
      </c>
      <c r="O14" s="229">
        <v>48.53</v>
      </c>
      <c r="P14" s="100">
        <f t="shared" si="2"/>
        <v>0.25141825683341934</v>
      </c>
      <c r="Q14" s="228">
        <f t="shared" si="3"/>
        <v>9.75</v>
      </c>
    </row>
    <row r="15" spans="2:17" x14ac:dyDescent="0.25">
      <c r="B15" s="96" t="s">
        <v>65</v>
      </c>
      <c r="C15" s="226">
        <v>58.49</v>
      </c>
      <c r="D15" s="226">
        <v>40.36</v>
      </c>
      <c r="E15" s="226">
        <v>37.26</v>
      </c>
      <c r="F15" s="226">
        <v>61.52</v>
      </c>
      <c r="G15" s="226">
        <v>67.89</v>
      </c>
      <c r="H15" s="226">
        <v>72.16</v>
      </c>
      <c r="I15" s="98">
        <f t="shared" si="0"/>
        <v>6.2895860951539095E-2</v>
      </c>
      <c r="J15" s="226">
        <f t="shared" si="1"/>
        <v>4.269999999999996</v>
      </c>
      <c r="K15" s="227">
        <v>23.44</v>
      </c>
      <c r="L15" s="227">
        <v>51.3</v>
      </c>
      <c r="M15" s="227">
        <v>53.56</v>
      </c>
      <c r="N15" s="227">
        <v>54.13</v>
      </c>
      <c r="O15" s="227">
        <v>59.67</v>
      </c>
      <c r="P15" s="98">
        <f t="shared" si="2"/>
        <v>0.1023462035839644</v>
      </c>
      <c r="Q15" s="226">
        <f t="shared" si="3"/>
        <v>5.5399999999999991</v>
      </c>
    </row>
    <row r="16" spans="2:17" x14ac:dyDescent="0.25">
      <c r="B16" s="93" t="s">
        <v>48</v>
      </c>
      <c r="C16" s="230">
        <v>47.78</v>
      </c>
      <c r="D16" s="230">
        <v>38.090000000000003</v>
      </c>
      <c r="E16" s="230">
        <v>36.92</v>
      </c>
      <c r="F16" s="230">
        <v>53.92</v>
      </c>
      <c r="G16" s="230">
        <v>54.7</v>
      </c>
      <c r="H16" s="230">
        <v>64.64</v>
      </c>
      <c r="I16" s="102">
        <f t="shared" si="0"/>
        <v>0.18171846435100547</v>
      </c>
      <c r="J16" s="230">
        <f t="shared" si="1"/>
        <v>9.9399999999999977</v>
      </c>
      <c r="K16" s="231">
        <v>20.21</v>
      </c>
      <c r="L16" s="231">
        <v>42.36</v>
      </c>
      <c r="M16" s="231">
        <v>34.99</v>
      </c>
      <c r="N16" s="231">
        <v>41.32</v>
      </c>
      <c r="O16" s="231">
        <v>51.65</v>
      </c>
      <c r="P16" s="102">
        <f t="shared" si="2"/>
        <v>0.25</v>
      </c>
      <c r="Q16" s="230">
        <f t="shared" si="3"/>
        <v>10.329999999999998</v>
      </c>
    </row>
    <row r="17" spans="2:17" x14ac:dyDescent="0.25">
      <c r="B17" s="96" t="s">
        <v>62</v>
      </c>
      <c r="C17" s="226">
        <v>47.3</v>
      </c>
      <c r="D17" s="226">
        <v>35.92</v>
      </c>
      <c r="E17" s="226">
        <v>36.92</v>
      </c>
      <c r="F17" s="226">
        <v>53.99</v>
      </c>
      <c r="G17" s="226">
        <v>54.87</v>
      </c>
      <c r="H17" s="226">
        <v>64.8</v>
      </c>
      <c r="I17" s="98">
        <f t="shared" si="0"/>
        <v>0.18097320940404593</v>
      </c>
      <c r="J17" s="226">
        <f t="shared" si="1"/>
        <v>9.93</v>
      </c>
      <c r="K17" s="227">
        <v>20.21</v>
      </c>
      <c r="L17" s="227">
        <v>42.36</v>
      </c>
      <c r="M17" s="227">
        <v>34.99</v>
      </c>
      <c r="N17" s="227">
        <v>41.68</v>
      </c>
      <c r="O17" s="227">
        <v>52.49</v>
      </c>
      <c r="P17" s="98">
        <f t="shared" si="2"/>
        <v>0.25935700575815734</v>
      </c>
      <c r="Q17" s="226">
        <f t="shared" si="3"/>
        <v>10.810000000000002</v>
      </c>
    </row>
    <row r="18" spans="2:17" x14ac:dyDescent="0.25">
      <c r="B18" s="99" t="s">
        <v>63</v>
      </c>
      <c r="C18" s="228">
        <v>0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100" t="str">
        <f t="shared" si="0"/>
        <v>-</v>
      </c>
      <c r="J18" s="228">
        <f t="shared" si="1"/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100" t="str">
        <f t="shared" si="2"/>
        <v>-</v>
      </c>
      <c r="Q18" s="228">
        <f t="shared" si="3"/>
        <v>0</v>
      </c>
    </row>
    <row r="19" spans="2:17" x14ac:dyDescent="0.25">
      <c r="B19" s="99" t="s">
        <v>64</v>
      </c>
      <c r="C19" s="228">
        <v>0</v>
      </c>
      <c r="D19" s="228">
        <v>0</v>
      </c>
      <c r="E19" s="228">
        <v>0</v>
      </c>
      <c r="F19" s="228">
        <v>0</v>
      </c>
      <c r="G19" s="228">
        <v>0</v>
      </c>
      <c r="H19" s="228">
        <v>0</v>
      </c>
      <c r="I19" s="100" t="str">
        <f t="shared" si="0"/>
        <v>-</v>
      </c>
      <c r="J19" s="228">
        <f t="shared" si="1"/>
        <v>0</v>
      </c>
      <c r="K19" s="229">
        <v>0</v>
      </c>
      <c r="L19" s="229">
        <v>0</v>
      </c>
      <c r="M19" s="229">
        <v>0</v>
      </c>
      <c r="N19" s="229">
        <v>0</v>
      </c>
      <c r="O19" s="229">
        <v>0</v>
      </c>
      <c r="P19" s="100" t="str">
        <f t="shared" si="2"/>
        <v>-</v>
      </c>
      <c r="Q19" s="228">
        <f t="shared" si="3"/>
        <v>0</v>
      </c>
    </row>
    <row r="20" spans="2:17" x14ac:dyDescent="0.25">
      <c r="B20" s="96" t="s">
        <v>65</v>
      </c>
      <c r="C20" s="226">
        <v>51.12</v>
      </c>
      <c r="D20" s="226">
        <v>63.88</v>
      </c>
      <c r="E20" s="226">
        <v>0</v>
      </c>
      <c r="F20" s="226">
        <v>0</v>
      </c>
      <c r="G20" s="226">
        <v>0</v>
      </c>
      <c r="H20" s="226">
        <v>0</v>
      </c>
      <c r="I20" s="98" t="str">
        <f t="shared" si="0"/>
        <v>-</v>
      </c>
      <c r="J20" s="226">
        <f t="shared" si="1"/>
        <v>0</v>
      </c>
      <c r="K20" s="227">
        <v>0</v>
      </c>
      <c r="L20" s="227">
        <v>0</v>
      </c>
      <c r="M20" s="227">
        <v>0</v>
      </c>
      <c r="N20" s="227">
        <v>0</v>
      </c>
      <c r="O20" s="227">
        <v>0</v>
      </c>
      <c r="P20" s="98" t="str">
        <f t="shared" si="2"/>
        <v>-</v>
      </c>
      <c r="Q20" s="226">
        <f t="shared" si="3"/>
        <v>0</v>
      </c>
    </row>
    <row r="21" spans="2:17" x14ac:dyDescent="0.25">
      <c r="B21" s="93" t="s">
        <v>48</v>
      </c>
      <c r="C21" s="230">
        <v>47.78</v>
      </c>
      <c r="D21" s="230">
        <v>38.090000000000003</v>
      </c>
      <c r="E21" s="230">
        <v>36.92</v>
      </c>
      <c r="F21" s="230">
        <v>53.92</v>
      </c>
      <c r="G21" s="230">
        <v>54.7</v>
      </c>
      <c r="H21" s="230">
        <v>64.64</v>
      </c>
      <c r="I21" s="102">
        <f t="shared" si="0"/>
        <v>0.18171846435100547</v>
      </c>
      <c r="J21" s="230">
        <f t="shared" si="1"/>
        <v>9.9399999999999977</v>
      </c>
      <c r="K21" s="231">
        <v>20.21</v>
      </c>
      <c r="L21" s="231">
        <v>42.36</v>
      </c>
      <c r="M21" s="231">
        <v>34.99</v>
      </c>
      <c r="N21" s="231">
        <v>41.32</v>
      </c>
      <c r="O21" s="231">
        <v>51.65</v>
      </c>
      <c r="P21" s="102">
        <f t="shared" si="2"/>
        <v>0.25</v>
      </c>
      <c r="Q21" s="230">
        <f t="shared" si="3"/>
        <v>10.329999999999998</v>
      </c>
    </row>
    <row r="22" spans="2:17" x14ac:dyDescent="0.25">
      <c r="B22" s="96" t="s">
        <v>62</v>
      </c>
      <c r="C22" s="226">
        <v>47.3</v>
      </c>
      <c r="D22" s="226">
        <v>35.92</v>
      </c>
      <c r="E22" s="226">
        <v>36.92</v>
      </c>
      <c r="F22" s="226">
        <v>53.99</v>
      </c>
      <c r="G22" s="226">
        <v>54.87</v>
      </c>
      <c r="H22" s="226">
        <v>64.8</v>
      </c>
      <c r="I22" s="98">
        <f t="shared" si="0"/>
        <v>0.18097320940404593</v>
      </c>
      <c r="J22" s="226">
        <f t="shared" si="1"/>
        <v>9.93</v>
      </c>
      <c r="K22" s="227">
        <v>20.21</v>
      </c>
      <c r="L22" s="227">
        <v>42.36</v>
      </c>
      <c r="M22" s="227">
        <v>34.99</v>
      </c>
      <c r="N22" s="227">
        <v>41.68</v>
      </c>
      <c r="O22" s="227">
        <v>52.49</v>
      </c>
      <c r="P22" s="98">
        <f t="shared" si="2"/>
        <v>0.25935700575815734</v>
      </c>
      <c r="Q22" s="226">
        <f t="shared" si="3"/>
        <v>10.810000000000002</v>
      </c>
    </row>
    <row r="23" spans="2:17" x14ac:dyDescent="0.25">
      <c r="B23" s="96" t="s">
        <v>65</v>
      </c>
      <c r="C23" s="226">
        <v>51.12</v>
      </c>
      <c r="D23" s="226">
        <v>63.88</v>
      </c>
      <c r="E23" s="226">
        <v>0</v>
      </c>
      <c r="F23" s="226">
        <v>0</v>
      </c>
      <c r="G23" s="226">
        <v>0</v>
      </c>
      <c r="H23" s="226">
        <v>0</v>
      </c>
      <c r="I23" s="98" t="str">
        <f t="shared" si="0"/>
        <v>-</v>
      </c>
      <c r="J23" s="226">
        <f t="shared" si="1"/>
        <v>0</v>
      </c>
      <c r="K23" s="227">
        <v>0</v>
      </c>
      <c r="L23" s="227">
        <v>0</v>
      </c>
      <c r="M23" s="227">
        <v>0</v>
      </c>
      <c r="N23" s="227">
        <v>0</v>
      </c>
      <c r="O23" s="227">
        <v>0</v>
      </c>
      <c r="P23" s="98" t="str">
        <f t="shared" si="2"/>
        <v>-</v>
      </c>
      <c r="Q23" s="226">
        <f t="shared" si="3"/>
        <v>0</v>
      </c>
    </row>
    <row r="24" spans="2:17" x14ac:dyDescent="0.25">
      <c r="B24" s="93" t="s">
        <v>49</v>
      </c>
      <c r="C24" s="230">
        <v>107</v>
      </c>
      <c r="D24" s="230">
        <v>44.86</v>
      </c>
      <c r="E24" s="230">
        <v>46.13</v>
      </c>
      <c r="F24" s="230">
        <v>94.79</v>
      </c>
      <c r="G24" s="230">
        <v>114.31</v>
      </c>
      <c r="H24" s="230">
        <v>127.83</v>
      </c>
      <c r="I24" s="102">
        <f t="shared" si="0"/>
        <v>0.11827486659084951</v>
      </c>
      <c r="J24" s="230">
        <f t="shared" si="1"/>
        <v>13.519999999999996</v>
      </c>
      <c r="K24" s="231">
        <v>17.010000000000002</v>
      </c>
      <c r="L24" s="231">
        <v>98.01</v>
      </c>
      <c r="M24" s="231">
        <v>109.27</v>
      </c>
      <c r="N24" s="231">
        <v>69.959999999999994</v>
      </c>
      <c r="O24" s="231">
        <v>116.22</v>
      </c>
      <c r="P24" s="102">
        <f t="shared" si="2"/>
        <v>0.66123499142367081</v>
      </c>
      <c r="Q24" s="230">
        <f t="shared" si="3"/>
        <v>46.260000000000005</v>
      </c>
    </row>
    <row r="25" spans="2:17" x14ac:dyDescent="0.25">
      <c r="B25" s="96" t="s">
        <v>62</v>
      </c>
      <c r="C25" s="226">
        <v>107.84</v>
      </c>
      <c r="D25" s="226">
        <v>55.84</v>
      </c>
      <c r="E25" s="226">
        <v>48.11</v>
      </c>
      <c r="F25" s="226">
        <v>95.49</v>
      </c>
      <c r="G25" s="226">
        <v>114.77</v>
      </c>
      <c r="H25" s="226">
        <v>128.08000000000001</v>
      </c>
      <c r="I25" s="98">
        <f t="shared" si="0"/>
        <v>0.11597107257994255</v>
      </c>
      <c r="J25" s="226">
        <f t="shared" si="1"/>
        <v>13.310000000000016</v>
      </c>
      <c r="K25" s="227">
        <v>17.64</v>
      </c>
      <c r="L25" s="227">
        <v>104.15</v>
      </c>
      <c r="M25" s="227">
        <v>114.99</v>
      </c>
      <c r="N25" s="227">
        <v>69.959999999999994</v>
      </c>
      <c r="O25" s="227">
        <v>116.73</v>
      </c>
      <c r="P25" s="98">
        <f t="shared" si="2"/>
        <v>0.66852487135506022</v>
      </c>
      <c r="Q25" s="226">
        <f t="shared" si="3"/>
        <v>46.77000000000001</v>
      </c>
    </row>
    <row r="26" spans="2:17" x14ac:dyDescent="0.25">
      <c r="B26" s="99" t="s">
        <v>63</v>
      </c>
      <c r="C26" s="228">
        <v>117.01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100" t="str">
        <f t="shared" si="0"/>
        <v>-</v>
      </c>
      <c r="J26" s="228">
        <f t="shared" si="1"/>
        <v>0</v>
      </c>
      <c r="K26" s="229">
        <v>17.64</v>
      </c>
      <c r="L26" s="229">
        <v>0</v>
      </c>
      <c r="M26" s="229">
        <v>114.99</v>
      </c>
      <c r="N26" s="229">
        <v>0</v>
      </c>
      <c r="O26" s="229">
        <v>0</v>
      </c>
      <c r="P26" s="100" t="str">
        <f t="shared" si="2"/>
        <v>-</v>
      </c>
      <c r="Q26" s="228">
        <f t="shared" si="3"/>
        <v>0</v>
      </c>
    </row>
    <row r="27" spans="2:17" x14ac:dyDescent="0.25">
      <c r="B27" s="99" t="s">
        <v>64</v>
      </c>
      <c r="C27" s="228">
        <v>30.06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100" t="str">
        <f t="shared" si="0"/>
        <v>-</v>
      </c>
      <c r="J27" s="228">
        <f t="shared" si="1"/>
        <v>0</v>
      </c>
      <c r="K27" s="229">
        <v>0</v>
      </c>
      <c r="L27" s="229">
        <v>0</v>
      </c>
      <c r="M27" s="229">
        <v>0</v>
      </c>
      <c r="N27" s="229">
        <v>0</v>
      </c>
      <c r="O27" s="229">
        <v>0</v>
      </c>
      <c r="P27" s="100" t="str">
        <f t="shared" si="2"/>
        <v>-</v>
      </c>
      <c r="Q27" s="228">
        <f t="shared" si="3"/>
        <v>0</v>
      </c>
    </row>
    <row r="28" spans="2:17" x14ac:dyDescent="0.25">
      <c r="B28" s="93" t="s">
        <v>50</v>
      </c>
      <c r="C28" s="230">
        <v>41.28</v>
      </c>
      <c r="D28" s="230">
        <v>28.76</v>
      </c>
      <c r="E28" s="230">
        <v>28.24</v>
      </c>
      <c r="F28" s="230">
        <v>42.01</v>
      </c>
      <c r="G28" s="230">
        <v>51.99</v>
      </c>
      <c r="H28" s="230">
        <v>61.31</v>
      </c>
      <c r="I28" s="102">
        <f t="shared" si="0"/>
        <v>0.17926524331602223</v>
      </c>
      <c r="J28" s="230">
        <f t="shared" si="1"/>
        <v>9.32</v>
      </c>
      <c r="K28" s="231">
        <v>15.57</v>
      </c>
      <c r="L28" s="231">
        <v>34.96</v>
      </c>
      <c r="M28" s="231">
        <v>40.57</v>
      </c>
      <c r="N28" s="231">
        <v>48.53</v>
      </c>
      <c r="O28" s="231">
        <v>54.3</v>
      </c>
      <c r="P28" s="102">
        <f t="shared" si="2"/>
        <v>0.11889552853904783</v>
      </c>
      <c r="Q28" s="230">
        <f t="shared" si="3"/>
        <v>5.769999999999996</v>
      </c>
    </row>
    <row r="29" spans="2:17" x14ac:dyDescent="0.25">
      <c r="B29" s="96" t="s">
        <v>62</v>
      </c>
      <c r="C29" s="226">
        <v>43.36</v>
      </c>
      <c r="D29" s="226">
        <v>30.7</v>
      </c>
      <c r="E29" s="226">
        <v>30.01</v>
      </c>
      <c r="F29" s="226">
        <v>44.97</v>
      </c>
      <c r="G29" s="226">
        <v>55.89</v>
      </c>
      <c r="H29" s="226">
        <v>65.510000000000005</v>
      </c>
      <c r="I29" s="98">
        <f t="shared" si="0"/>
        <v>0.1721238146358921</v>
      </c>
      <c r="J29" s="226">
        <f t="shared" si="1"/>
        <v>9.6200000000000045</v>
      </c>
      <c r="K29" s="227">
        <v>15.74</v>
      </c>
      <c r="L29" s="227">
        <v>38.04</v>
      </c>
      <c r="M29" s="227">
        <v>44.56</v>
      </c>
      <c r="N29" s="227">
        <v>52.51</v>
      </c>
      <c r="O29" s="227">
        <v>58.48</v>
      </c>
      <c r="P29" s="98">
        <f t="shared" si="2"/>
        <v>0.11369262997524276</v>
      </c>
      <c r="Q29" s="226">
        <f t="shared" si="3"/>
        <v>5.9699999999999989</v>
      </c>
    </row>
    <row r="30" spans="2:17" x14ac:dyDescent="0.25">
      <c r="B30" s="99" t="s">
        <v>63</v>
      </c>
      <c r="C30" s="228">
        <v>46.92</v>
      </c>
      <c r="D30" s="228">
        <v>32.35</v>
      </c>
      <c r="E30" s="228">
        <v>31.51</v>
      </c>
      <c r="F30" s="228">
        <v>47.15</v>
      </c>
      <c r="G30" s="228">
        <v>58.46</v>
      </c>
      <c r="H30" s="228">
        <v>68.099999999999994</v>
      </c>
      <c r="I30" s="100">
        <f t="shared" si="0"/>
        <v>0.16489907629148126</v>
      </c>
      <c r="J30" s="228">
        <f t="shared" si="1"/>
        <v>9.6399999999999935</v>
      </c>
      <c r="K30" s="229">
        <v>15.72</v>
      </c>
      <c r="L30" s="229">
        <v>40.26</v>
      </c>
      <c r="M30" s="229">
        <v>46.98</v>
      </c>
      <c r="N30" s="229">
        <v>54.79</v>
      </c>
      <c r="O30" s="229">
        <v>61.65</v>
      </c>
      <c r="P30" s="100">
        <f t="shared" si="2"/>
        <v>0.12520532943967866</v>
      </c>
      <c r="Q30" s="228">
        <f t="shared" si="3"/>
        <v>6.8599999999999994</v>
      </c>
    </row>
    <row r="31" spans="2:17" x14ac:dyDescent="0.25">
      <c r="B31" s="99" t="s">
        <v>64</v>
      </c>
      <c r="C31" s="228">
        <v>28.87</v>
      </c>
      <c r="D31" s="228">
        <v>22.76</v>
      </c>
      <c r="E31" s="228">
        <v>23.58</v>
      </c>
      <c r="F31" s="228">
        <v>31.76</v>
      </c>
      <c r="G31" s="228">
        <v>39.42</v>
      </c>
      <c r="H31" s="228">
        <v>48.3</v>
      </c>
      <c r="I31" s="100">
        <f t="shared" si="0"/>
        <v>0.22526636225266339</v>
      </c>
      <c r="J31" s="228">
        <f t="shared" si="1"/>
        <v>8.8799999999999955</v>
      </c>
      <c r="K31" s="229">
        <v>15.85</v>
      </c>
      <c r="L31" s="229">
        <v>23.07</v>
      </c>
      <c r="M31" s="229">
        <v>29.89</v>
      </c>
      <c r="N31" s="229">
        <v>37.17</v>
      </c>
      <c r="O31" s="229">
        <v>38.270000000000003</v>
      </c>
      <c r="P31" s="100">
        <f t="shared" si="2"/>
        <v>2.9593758407317816E-2</v>
      </c>
      <c r="Q31" s="228">
        <f t="shared" si="3"/>
        <v>1.1000000000000014</v>
      </c>
    </row>
    <row r="32" spans="2:17" x14ac:dyDescent="0.25">
      <c r="B32" s="96" t="s">
        <v>65</v>
      </c>
      <c r="C32" s="226">
        <v>33.409999999999997</v>
      </c>
      <c r="D32" s="226">
        <v>23.06</v>
      </c>
      <c r="E32" s="226">
        <v>22.18</v>
      </c>
      <c r="F32" s="226">
        <v>30.16</v>
      </c>
      <c r="G32" s="226">
        <v>36.21</v>
      </c>
      <c r="H32" s="226">
        <v>43.56</v>
      </c>
      <c r="I32" s="98">
        <f t="shared" si="0"/>
        <v>0.20298260149130076</v>
      </c>
      <c r="J32" s="226">
        <f t="shared" si="1"/>
        <v>7.3500000000000014</v>
      </c>
      <c r="K32" s="227">
        <v>15.07</v>
      </c>
      <c r="L32" s="227">
        <v>22.05</v>
      </c>
      <c r="M32" s="227">
        <v>24.99</v>
      </c>
      <c r="N32" s="227">
        <v>31.59</v>
      </c>
      <c r="O32" s="227">
        <v>37.270000000000003</v>
      </c>
      <c r="P32" s="98">
        <f t="shared" si="2"/>
        <v>0.17980373535929095</v>
      </c>
      <c r="Q32" s="226">
        <f t="shared" si="3"/>
        <v>5.6800000000000033</v>
      </c>
    </row>
    <row r="33" spans="2:17" x14ac:dyDescent="0.25">
      <c r="B33" s="93" t="s">
        <v>51</v>
      </c>
      <c r="C33" s="230">
        <v>51.62</v>
      </c>
      <c r="D33" s="230">
        <v>49.1</v>
      </c>
      <c r="E33" s="230">
        <v>45.63</v>
      </c>
      <c r="F33" s="230">
        <v>64.64</v>
      </c>
      <c r="G33" s="230">
        <v>73.62</v>
      </c>
      <c r="H33" s="230">
        <v>81.849999999999994</v>
      </c>
      <c r="I33" s="102">
        <f t="shared" si="0"/>
        <v>0.11179027438196121</v>
      </c>
      <c r="J33" s="230">
        <f t="shared" si="1"/>
        <v>8.2299999999999898</v>
      </c>
      <c r="K33" s="231">
        <v>39.54</v>
      </c>
      <c r="L33" s="231">
        <v>48.82</v>
      </c>
      <c r="M33" s="231">
        <v>53.04</v>
      </c>
      <c r="N33" s="231">
        <v>62.53</v>
      </c>
      <c r="O33" s="231">
        <v>69.05</v>
      </c>
      <c r="P33" s="102">
        <f t="shared" si="2"/>
        <v>0.1042699504237965</v>
      </c>
      <c r="Q33" s="230">
        <f t="shared" si="3"/>
        <v>6.519999999999996</v>
      </c>
    </row>
    <row r="34" spans="2:17" x14ac:dyDescent="0.25">
      <c r="B34" s="96" t="s">
        <v>62</v>
      </c>
      <c r="C34" s="226">
        <v>51.62</v>
      </c>
      <c r="D34" s="226">
        <v>49.1</v>
      </c>
      <c r="E34" s="226">
        <v>45.63</v>
      </c>
      <c r="F34" s="226">
        <v>64.64</v>
      </c>
      <c r="G34" s="226">
        <v>73.62</v>
      </c>
      <c r="H34" s="226">
        <v>81.849999999999994</v>
      </c>
      <c r="I34" s="98">
        <f t="shared" si="0"/>
        <v>0.11179027438196121</v>
      </c>
      <c r="J34" s="226">
        <f t="shared" si="1"/>
        <v>8.2299999999999898</v>
      </c>
      <c r="K34" s="227">
        <v>39.54</v>
      </c>
      <c r="L34" s="227">
        <v>48.82</v>
      </c>
      <c r="M34" s="227">
        <v>53.04</v>
      </c>
      <c r="N34" s="227">
        <v>62.53</v>
      </c>
      <c r="O34" s="227">
        <v>69.05</v>
      </c>
      <c r="P34" s="98">
        <f t="shared" si="2"/>
        <v>0.1042699504237965</v>
      </c>
      <c r="Q34" s="226">
        <f t="shared" si="3"/>
        <v>6.519999999999996</v>
      </c>
    </row>
    <row r="35" spans="2:17" x14ac:dyDescent="0.25">
      <c r="B35" s="93" t="s">
        <v>52</v>
      </c>
      <c r="C35" s="230">
        <v>67.78</v>
      </c>
      <c r="D35" s="230">
        <v>64.31</v>
      </c>
      <c r="E35" s="230">
        <v>82.55</v>
      </c>
      <c r="F35" s="230">
        <v>96.71</v>
      </c>
      <c r="G35" s="230">
        <v>122.12</v>
      </c>
      <c r="H35" s="230">
        <v>143.97</v>
      </c>
      <c r="I35" s="102">
        <f t="shared" si="0"/>
        <v>0.17892237143792977</v>
      </c>
      <c r="J35" s="230">
        <f t="shared" si="1"/>
        <v>21.849999999999994</v>
      </c>
      <c r="K35" s="231">
        <v>84.99</v>
      </c>
      <c r="L35" s="231">
        <v>77.760000000000005</v>
      </c>
      <c r="M35" s="231">
        <v>108.27</v>
      </c>
      <c r="N35" s="231">
        <v>125.61</v>
      </c>
      <c r="O35" s="231">
        <v>143.46</v>
      </c>
      <c r="P35" s="102">
        <f t="shared" si="2"/>
        <v>0.14210652018151437</v>
      </c>
      <c r="Q35" s="230">
        <f t="shared" si="3"/>
        <v>17.850000000000009</v>
      </c>
    </row>
    <row r="36" spans="2:17" x14ac:dyDescent="0.25">
      <c r="B36" s="96" t="s">
        <v>62</v>
      </c>
      <c r="C36" s="226">
        <v>88.08</v>
      </c>
      <c r="D36" s="226">
        <v>75.77</v>
      </c>
      <c r="E36" s="226">
        <v>86.58</v>
      </c>
      <c r="F36" s="226">
        <v>103.27</v>
      </c>
      <c r="G36" s="226">
        <v>127.65</v>
      </c>
      <c r="H36" s="226">
        <v>152.83000000000001</v>
      </c>
      <c r="I36" s="98">
        <f t="shared" si="0"/>
        <v>0.1972581276929104</v>
      </c>
      <c r="J36" s="226">
        <f t="shared" si="1"/>
        <v>25.180000000000007</v>
      </c>
      <c r="K36" s="227">
        <v>90.54</v>
      </c>
      <c r="L36" s="227">
        <v>86.43</v>
      </c>
      <c r="M36" s="227">
        <v>113.11</v>
      </c>
      <c r="N36" s="227">
        <v>126.99</v>
      </c>
      <c r="O36" s="227">
        <v>151.96</v>
      </c>
      <c r="P36" s="98">
        <f t="shared" si="2"/>
        <v>0.19662965587841574</v>
      </c>
      <c r="Q36" s="226">
        <f t="shared" si="3"/>
        <v>24.970000000000013</v>
      </c>
    </row>
    <row r="37" spans="2:17" x14ac:dyDescent="0.25">
      <c r="B37" s="96" t="s">
        <v>65</v>
      </c>
      <c r="C37" s="226">
        <v>45.47</v>
      </c>
      <c r="D37" s="226">
        <v>30.29</v>
      </c>
      <c r="E37" s="226">
        <v>48.86</v>
      </c>
      <c r="F37" s="226">
        <v>61.39</v>
      </c>
      <c r="G37" s="226">
        <v>90.45</v>
      </c>
      <c r="H37" s="226">
        <v>93.94</v>
      </c>
      <c r="I37" s="98">
        <f t="shared" si="0"/>
        <v>3.8584853510226669E-2</v>
      </c>
      <c r="J37" s="226">
        <f t="shared" si="1"/>
        <v>3.4899999999999949</v>
      </c>
      <c r="K37" s="227">
        <v>9.3800000000000008</v>
      </c>
      <c r="L37" s="227">
        <v>37.409999999999997</v>
      </c>
      <c r="M37" s="227">
        <v>80.63</v>
      </c>
      <c r="N37" s="227">
        <v>117.82</v>
      </c>
      <c r="O37" s="227">
        <v>98.83</v>
      </c>
      <c r="P37" s="98">
        <f t="shared" si="2"/>
        <v>-0.16117806823968761</v>
      </c>
      <c r="Q37" s="226">
        <f t="shared" si="3"/>
        <v>-18.989999999999995</v>
      </c>
    </row>
    <row r="38" spans="2:17" x14ac:dyDescent="0.25">
      <c r="B38" s="93" t="s">
        <v>53</v>
      </c>
      <c r="C38" s="230">
        <v>43.26</v>
      </c>
      <c r="D38" s="230">
        <v>33.54</v>
      </c>
      <c r="E38" s="230">
        <v>37.840000000000003</v>
      </c>
      <c r="F38" s="230">
        <v>53.16</v>
      </c>
      <c r="G38" s="230">
        <v>62.05</v>
      </c>
      <c r="H38" s="230">
        <v>69.75</v>
      </c>
      <c r="I38" s="102">
        <f t="shared" si="0"/>
        <v>0.12409347300564066</v>
      </c>
      <c r="J38" s="230">
        <f t="shared" si="1"/>
        <v>7.7000000000000028</v>
      </c>
      <c r="K38" s="231">
        <v>30.69</v>
      </c>
      <c r="L38" s="231">
        <v>49.26</v>
      </c>
      <c r="M38" s="231">
        <v>47.49</v>
      </c>
      <c r="N38" s="231">
        <v>55.64</v>
      </c>
      <c r="O38" s="231">
        <v>58.22</v>
      </c>
      <c r="P38" s="102">
        <f t="shared" si="2"/>
        <v>4.6369518332135096E-2</v>
      </c>
      <c r="Q38" s="230">
        <f t="shared" si="3"/>
        <v>2.5799999999999983</v>
      </c>
    </row>
    <row r="39" spans="2:17" x14ac:dyDescent="0.25">
      <c r="B39" s="96" t="s">
        <v>62</v>
      </c>
      <c r="C39" s="226">
        <v>43.26</v>
      </c>
      <c r="D39" s="226">
        <v>33.54</v>
      </c>
      <c r="E39" s="226">
        <v>37.840000000000003</v>
      </c>
      <c r="F39" s="226">
        <v>53.16</v>
      </c>
      <c r="G39" s="226">
        <v>62.05</v>
      </c>
      <c r="H39" s="226">
        <v>69.75</v>
      </c>
      <c r="I39" s="98">
        <f t="shared" si="0"/>
        <v>0.12409347300564066</v>
      </c>
      <c r="J39" s="226">
        <f t="shared" si="1"/>
        <v>7.7000000000000028</v>
      </c>
      <c r="K39" s="227">
        <v>30.69</v>
      </c>
      <c r="L39" s="227">
        <v>49.26</v>
      </c>
      <c r="M39" s="227">
        <v>47.49</v>
      </c>
      <c r="N39" s="227">
        <v>55.64</v>
      </c>
      <c r="O39" s="227">
        <v>58.22</v>
      </c>
      <c r="P39" s="98">
        <f t="shared" si="2"/>
        <v>4.6369518332135096E-2</v>
      </c>
      <c r="Q39" s="226">
        <f t="shared" si="3"/>
        <v>2.5799999999999983</v>
      </c>
    </row>
    <row r="40" spans="2:17" x14ac:dyDescent="0.25">
      <c r="B40" s="99" t="s">
        <v>63</v>
      </c>
      <c r="C40" s="228">
        <v>56.68</v>
      </c>
      <c r="D40" s="228">
        <v>39.090000000000003</v>
      </c>
      <c r="E40" s="228">
        <v>40.1</v>
      </c>
      <c r="F40" s="228">
        <v>62.85</v>
      </c>
      <c r="G40" s="228">
        <v>73.61</v>
      </c>
      <c r="H40" s="228">
        <v>84.16</v>
      </c>
      <c r="I40" s="100">
        <f t="shared" si="0"/>
        <v>0.14332291808178232</v>
      </c>
      <c r="J40" s="228">
        <f t="shared" si="1"/>
        <v>10.549999999999997</v>
      </c>
      <c r="K40" s="229">
        <v>30.02</v>
      </c>
      <c r="L40" s="229">
        <v>57.95</v>
      </c>
      <c r="M40" s="229">
        <v>54.34</v>
      </c>
      <c r="N40" s="229">
        <v>66.349999999999994</v>
      </c>
      <c r="O40" s="229">
        <v>68.38</v>
      </c>
      <c r="P40" s="100">
        <f t="shared" si="2"/>
        <v>3.0595327807083628E-2</v>
      </c>
      <c r="Q40" s="228">
        <f t="shared" si="3"/>
        <v>2.0300000000000011</v>
      </c>
    </row>
    <row r="41" spans="2:17" x14ac:dyDescent="0.25">
      <c r="B41" s="99" t="s">
        <v>64</v>
      </c>
      <c r="C41" s="228">
        <v>31.7</v>
      </c>
      <c r="D41" s="228">
        <v>27.82</v>
      </c>
      <c r="E41" s="228">
        <v>34.1</v>
      </c>
      <c r="F41" s="228">
        <v>40.229999999999997</v>
      </c>
      <c r="G41" s="228">
        <v>47.48</v>
      </c>
      <c r="H41" s="228">
        <v>49.35</v>
      </c>
      <c r="I41" s="100">
        <f t="shared" si="0"/>
        <v>3.9385004212300068E-2</v>
      </c>
      <c r="J41" s="228">
        <f t="shared" si="1"/>
        <v>1.8700000000000045</v>
      </c>
      <c r="K41" s="229">
        <v>31.95</v>
      </c>
      <c r="L41" s="229">
        <v>37.76</v>
      </c>
      <c r="M41" s="229">
        <v>38.54</v>
      </c>
      <c r="N41" s="229">
        <v>41.9</v>
      </c>
      <c r="O41" s="229">
        <v>39.71</v>
      </c>
      <c r="P41" s="100">
        <f t="shared" si="2"/>
        <v>-5.2267303102625284E-2</v>
      </c>
      <c r="Q41" s="228">
        <f t="shared" si="3"/>
        <v>-2.1899999999999977</v>
      </c>
    </row>
    <row r="42" spans="2:17" x14ac:dyDescent="0.25">
      <c r="B42" s="93" t="s">
        <v>54</v>
      </c>
      <c r="C42" s="230">
        <v>71.48</v>
      </c>
      <c r="D42" s="230">
        <v>50.94</v>
      </c>
      <c r="E42" s="230">
        <v>53.72</v>
      </c>
      <c r="F42" s="230">
        <v>88.72</v>
      </c>
      <c r="G42" s="230">
        <v>108.87</v>
      </c>
      <c r="H42" s="230">
        <v>119.53</v>
      </c>
      <c r="I42" s="102">
        <f t="shared" si="0"/>
        <v>9.791494442913562E-2</v>
      </c>
      <c r="J42" s="230">
        <f t="shared" si="1"/>
        <v>10.659999999999997</v>
      </c>
      <c r="K42" s="231">
        <v>21.53</v>
      </c>
      <c r="L42" s="231">
        <v>80.959999999999994</v>
      </c>
      <c r="M42" s="231">
        <v>94.72</v>
      </c>
      <c r="N42" s="231">
        <v>108.17</v>
      </c>
      <c r="O42" s="231">
        <v>89.24</v>
      </c>
      <c r="P42" s="102">
        <f t="shared" si="2"/>
        <v>-0.17500231117685128</v>
      </c>
      <c r="Q42" s="230">
        <f t="shared" si="3"/>
        <v>-18.930000000000007</v>
      </c>
    </row>
    <row r="43" spans="2:17" x14ac:dyDescent="0.25">
      <c r="B43" s="96" t="s">
        <v>62</v>
      </c>
      <c r="C43" s="226">
        <v>77.83</v>
      </c>
      <c r="D43" s="226">
        <v>56.41</v>
      </c>
      <c r="E43" s="226">
        <v>62.75</v>
      </c>
      <c r="F43" s="226">
        <v>96.52</v>
      </c>
      <c r="G43" s="226">
        <v>119.31</v>
      </c>
      <c r="H43" s="226">
        <v>129.19999999999999</v>
      </c>
      <c r="I43" s="98">
        <f t="shared" si="0"/>
        <v>8.2893303159835563E-2</v>
      </c>
      <c r="J43" s="226">
        <f t="shared" si="1"/>
        <v>9.8899999999999864</v>
      </c>
      <c r="K43" s="227">
        <v>27.05</v>
      </c>
      <c r="L43" s="227">
        <v>88.63</v>
      </c>
      <c r="M43" s="227">
        <v>107.53</v>
      </c>
      <c r="N43" s="227">
        <v>121.37</v>
      </c>
      <c r="O43" s="227">
        <v>98.02</v>
      </c>
      <c r="P43" s="98">
        <f t="shared" si="2"/>
        <v>-0.19238691604185554</v>
      </c>
      <c r="Q43" s="226">
        <f t="shared" si="3"/>
        <v>-23.350000000000009</v>
      </c>
    </row>
    <row r="44" spans="2:17" x14ac:dyDescent="0.25">
      <c r="B44" s="99" t="s">
        <v>63</v>
      </c>
      <c r="C44" s="228">
        <v>81.78</v>
      </c>
      <c r="D44" s="228">
        <v>0</v>
      </c>
      <c r="E44" s="228">
        <v>65.540000000000006</v>
      </c>
      <c r="F44" s="228">
        <v>100.75</v>
      </c>
      <c r="G44" s="228">
        <v>126.98</v>
      </c>
      <c r="H44" s="228">
        <v>135.56</v>
      </c>
      <c r="I44" s="100">
        <f t="shared" si="0"/>
        <v>6.7569696015120417E-2</v>
      </c>
      <c r="J44" s="228">
        <f t="shared" si="1"/>
        <v>8.5799999999999983</v>
      </c>
      <c r="K44" s="229">
        <v>0</v>
      </c>
      <c r="L44" s="229">
        <v>90.92</v>
      </c>
      <c r="M44" s="229">
        <v>112.44</v>
      </c>
      <c r="N44" s="229">
        <v>124.07</v>
      </c>
      <c r="O44" s="229">
        <v>97.06</v>
      </c>
      <c r="P44" s="100">
        <f t="shared" si="2"/>
        <v>-0.21769968566132014</v>
      </c>
      <c r="Q44" s="228">
        <f t="shared" si="3"/>
        <v>-27.009999999999991</v>
      </c>
    </row>
    <row r="45" spans="2:17" x14ac:dyDescent="0.25">
      <c r="B45" s="99" t="s">
        <v>64</v>
      </c>
      <c r="C45" s="228">
        <v>62.86</v>
      </c>
      <c r="D45" s="228">
        <v>0</v>
      </c>
      <c r="E45" s="228">
        <v>51.57</v>
      </c>
      <c r="F45" s="228">
        <v>79.3</v>
      </c>
      <c r="G45" s="228">
        <v>88.65</v>
      </c>
      <c r="H45" s="228">
        <v>103.35</v>
      </c>
      <c r="I45" s="100">
        <f t="shared" si="0"/>
        <v>0.16582064297800314</v>
      </c>
      <c r="J45" s="228">
        <f t="shared" si="1"/>
        <v>14.699999999999989</v>
      </c>
      <c r="K45" s="229">
        <v>0</v>
      </c>
      <c r="L45" s="229">
        <v>79.31</v>
      </c>
      <c r="M45" s="229">
        <v>88.84</v>
      </c>
      <c r="N45" s="229">
        <v>110.39</v>
      </c>
      <c r="O45" s="229">
        <v>101.91</v>
      </c>
      <c r="P45" s="100">
        <f t="shared" si="2"/>
        <v>-7.6818552405109153E-2</v>
      </c>
      <c r="Q45" s="228">
        <f t="shared" si="3"/>
        <v>-8.480000000000004</v>
      </c>
    </row>
    <row r="46" spans="2:17" x14ac:dyDescent="0.25">
      <c r="B46" s="96" t="s">
        <v>65</v>
      </c>
      <c r="C46" s="226">
        <v>50.93</v>
      </c>
      <c r="D46" s="226">
        <v>31.82</v>
      </c>
      <c r="E46" s="226">
        <v>24.11</v>
      </c>
      <c r="F46" s="226">
        <v>48.07</v>
      </c>
      <c r="G46" s="226">
        <v>55.12</v>
      </c>
      <c r="H46" s="226">
        <v>69.489999999999995</v>
      </c>
      <c r="I46" s="98">
        <f t="shared" si="0"/>
        <v>0.26070391872278664</v>
      </c>
      <c r="J46" s="226">
        <f t="shared" si="1"/>
        <v>14.369999999999997</v>
      </c>
      <c r="K46" s="227">
        <v>10.89</v>
      </c>
      <c r="L46" s="227">
        <v>41</v>
      </c>
      <c r="M46" s="227">
        <v>31.29</v>
      </c>
      <c r="N46" s="227">
        <v>39.33</v>
      </c>
      <c r="O46" s="227">
        <v>45.38</v>
      </c>
      <c r="P46" s="98">
        <f t="shared" si="2"/>
        <v>0.15382659547419286</v>
      </c>
      <c r="Q46" s="226">
        <f t="shared" si="3"/>
        <v>6.0500000000000043</v>
      </c>
    </row>
    <row r="47" spans="2:17" x14ac:dyDescent="0.25">
      <c r="B47" s="93" t="s">
        <v>55</v>
      </c>
      <c r="C47" s="230">
        <v>39.85</v>
      </c>
      <c r="D47" s="230">
        <v>22.7</v>
      </c>
      <c r="E47" s="230">
        <v>29.35</v>
      </c>
      <c r="F47" s="230">
        <v>43.18</v>
      </c>
      <c r="G47" s="230">
        <v>54</v>
      </c>
      <c r="H47" s="230">
        <v>56.57</v>
      </c>
      <c r="I47" s="102">
        <f t="shared" si="0"/>
        <v>4.7592592592592631E-2</v>
      </c>
      <c r="J47" s="230">
        <f t="shared" si="1"/>
        <v>2.5700000000000003</v>
      </c>
      <c r="K47" s="231">
        <v>21.29</v>
      </c>
      <c r="L47" s="231">
        <v>32.770000000000003</v>
      </c>
      <c r="M47" s="231">
        <v>35.520000000000003</v>
      </c>
      <c r="N47" s="231">
        <v>33.979999999999997</v>
      </c>
      <c r="O47" s="231">
        <v>36.26</v>
      </c>
      <c r="P47" s="102">
        <f t="shared" si="2"/>
        <v>6.7098293113596164E-2</v>
      </c>
      <c r="Q47" s="230">
        <f t="shared" si="3"/>
        <v>2.2800000000000011</v>
      </c>
    </row>
    <row r="48" spans="2:17" x14ac:dyDescent="0.25">
      <c r="B48" s="96" t="s">
        <v>62</v>
      </c>
      <c r="C48" s="226">
        <v>40.090000000000003</v>
      </c>
      <c r="D48" s="226">
        <v>22.26</v>
      </c>
      <c r="E48" s="226">
        <v>29.29</v>
      </c>
      <c r="F48" s="226">
        <v>43.74</v>
      </c>
      <c r="G48" s="226">
        <v>54.6</v>
      </c>
      <c r="H48" s="226">
        <v>58.13</v>
      </c>
      <c r="I48" s="98">
        <f t="shared" si="0"/>
        <v>6.4652014652014644E-2</v>
      </c>
      <c r="J48" s="226">
        <f t="shared" si="1"/>
        <v>3.5300000000000011</v>
      </c>
      <c r="K48" s="227">
        <v>21.34</v>
      </c>
      <c r="L48" s="227">
        <v>33.15</v>
      </c>
      <c r="M48" s="227">
        <v>35.619999999999997</v>
      </c>
      <c r="N48" s="227">
        <v>34.44</v>
      </c>
      <c r="O48" s="227">
        <v>36.79</v>
      </c>
      <c r="P48" s="98">
        <f t="shared" si="2"/>
        <v>6.8234610917537797E-2</v>
      </c>
      <c r="Q48" s="226">
        <f t="shared" si="3"/>
        <v>2.3500000000000014</v>
      </c>
    </row>
    <row r="49" spans="2:17" x14ac:dyDescent="0.25">
      <c r="B49" s="99" t="s">
        <v>63</v>
      </c>
      <c r="C49" s="228">
        <v>43.4</v>
      </c>
      <c r="D49" s="228">
        <v>22.57</v>
      </c>
      <c r="E49" s="228">
        <v>31.13</v>
      </c>
      <c r="F49" s="228">
        <v>47.77</v>
      </c>
      <c r="G49" s="228">
        <v>59.8</v>
      </c>
      <c r="H49" s="228">
        <v>61.8</v>
      </c>
      <c r="I49" s="100">
        <f t="shared" si="0"/>
        <v>3.3444816053511683E-2</v>
      </c>
      <c r="J49" s="228">
        <f t="shared" si="1"/>
        <v>2</v>
      </c>
      <c r="K49" s="229">
        <v>24.57</v>
      </c>
      <c r="L49" s="229">
        <v>33.99</v>
      </c>
      <c r="M49" s="229">
        <v>37.82</v>
      </c>
      <c r="N49" s="229">
        <v>36.47</v>
      </c>
      <c r="O49" s="229">
        <v>37.270000000000003</v>
      </c>
      <c r="P49" s="100">
        <f t="shared" si="2"/>
        <v>2.193583767480134E-2</v>
      </c>
      <c r="Q49" s="228">
        <f t="shared" si="3"/>
        <v>0.80000000000000426</v>
      </c>
    </row>
    <row r="50" spans="2:17" x14ac:dyDescent="0.25">
      <c r="B50" s="99" t="s">
        <v>64</v>
      </c>
      <c r="C50" s="228">
        <v>28.7</v>
      </c>
      <c r="D50" s="228">
        <v>21.23</v>
      </c>
      <c r="E50" s="228">
        <v>23.12</v>
      </c>
      <c r="F50" s="228">
        <v>33.61</v>
      </c>
      <c r="G50" s="228">
        <v>39.770000000000003</v>
      </c>
      <c r="H50" s="228">
        <v>48.41</v>
      </c>
      <c r="I50" s="100">
        <f t="shared" si="0"/>
        <v>0.21724918280110628</v>
      </c>
      <c r="J50" s="228">
        <f t="shared" si="1"/>
        <v>8.6399999999999935</v>
      </c>
      <c r="K50" s="229">
        <v>10.82</v>
      </c>
      <c r="L50" s="229">
        <v>31.23</v>
      </c>
      <c r="M50" s="229">
        <v>29.49</v>
      </c>
      <c r="N50" s="229">
        <v>28.92</v>
      </c>
      <c r="O50" s="229">
        <v>35.53</v>
      </c>
      <c r="P50" s="100">
        <f t="shared" si="2"/>
        <v>0.22856154910096826</v>
      </c>
      <c r="Q50" s="228">
        <f t="shared" si="3"/>
        <v>6.6099999999999994</v>
      </c>
    </row>
    <row r="51" spans="2:17" x14ac:dyDescent="0.25">
      <c r="B51" s="96" t="s">
        <v>65</v>
      </c>
      <c r="C51" s="226">
        <v>35.76</v>
      </c>
      <c r="D51" s="226">
        <v>16.5</v>
      </c>
      <c r="E51" s="226">
        <v>23.32</v>
      </c>
      <c r="F51" s="226">
        <v>71.760000000000005</v>
      </c>
      <c r="G51" s="226">
        <v>82.76</v>
      </c>
      <c r="H51" s="226">
        <v>68.41</v>
      </c>
      <c r="I51" s="98">
        <f t="shared" si="0"/>
        <v>-0.17339294345094258</v>
      </c>
      <c r="J51" s="226">
        <f t="shared" si="1"/>
        <v>-14.350000000000009</v>
      </c>
      <c r="K51" s="227">
        <v>12.62</v>
      </c>
      <c r="L51" s="227">
        <v>33.69</v>
      </c>
      <c r="M51" s="227">
        <v>47.08</v>
      </c>
      <c r="N51" s="227">
        <v>30.42</v>
      </c>
      <c r="O51" s="227">
        <v>72.69</v>
      </c>
      <c r="P51" s="98">
        <f t="shared" si="2"/>
        <v>1.3895463510848125</v>
      </c>
      <c r="Q51" s="226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390A2-C039-421B-A7CD-7B6C9D759398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BF9AB-AB52-4325-9161-905446D0C04F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292</v>
      </c>
      <c r="C1" s="1"/>
      <c r="D1" s="1"/>
      <c r="F1" s="232"/>
      <c r="G1" s="232"/>
      <c r="H1" s="232"/>
      <c r="J1" s="232"/>
    </row>
    <row r="3" spans="1:31" s="4" customFormat="1" ht="25.5" customHeight="1" thickBot="1" x14ac:dyDescent="0.3">
      <c r="B3" s="66" t="s">
        <v>293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253</v>
      </c>
      <c r="D5" s="174" t="s">
        <v>254</v>
      </c>
      <c r="E5" s="174" t="s">
        <v>255</v>
      </c>
      <c r="F5" s="174" t="s">
        <v>256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257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258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3" t="s">
        <v>168</v>
      </c>
      <c r="C6" s="234">
        <v>10070</v>
      </c>
      <c r="D6" s="234">
        <v>5058</v>
      </c>
      <c r="E6" s="234">
        <v>16823</v>
      </c>
      <c r="F6" s="234">
        <v>27446</v>
      </c>
      <c r="G6" s="235">
        <f t="shared" ref="G6:G11" si="0">F6/E6-1</f>
        <v>0.63145693395946023</v>
      </c>
      <c r="H6" s="234">
        <f t="shared" ref="H6:H11" si="1">F6-E6</f>
        <v>10623</v>
      </c>
      <c r="I6" s="235"/>
      <c r="J6" s="234">
        <v>23231</v>
      </c>
      <c r="K6" s="235">
        <f t="shared" ref="K6:K11" si="2">J6/F6-1</f>
        <v>-0.15357429133571376</v>
      </c>
      <c r="L6" s="234">
        <f t="shared" ref="L6:L11" si="3">J6-F6</f>
        <v>-4215</v>
      </c>
      <c r="M6" s="235"/>
      <c r="N6" s="234">
        <v>21785</v>
      </c>
      <c r="O6" s="235">
        <f t="shared" ref="O6:O11" si="4">N6/J6-1</f>
        <v>-6.2244414790581515E-2</v>
      </c>
      <c r="P6" s="234">
        <f t="shared" ref="P6:P11" si="5">N6-J6</f>
        <v>-1446</v>
      </c>
      <c r="Q6" s="235">
        <f>N6/C6-1</f>
        <v>1.1633565044687191</v>
      </c>
      <c r="R6" s="234">
        <f>N6-C6</f>
        <v>11715</v>
      </c>
      <c r="S6" s="235"/>
      <c r="T6" s="235"/>
      <c r="V6" s="29"/>
      <c r="AE6" s="1"/>
    </row>
    <row r="7" spans="1:31" ht="18.75" x14ac:dyDescent="0.3">
      <c r="A7" s="4"/>
      <c r="B7" s="233" t="s">
        <v>169</v>
      </c>
      <c r="C7" s="234">
        <v>1123</v>
      </c>
      <c r="D7" s="234">
        <v>1502</v>
      </c>
      <c r="E7" s="234">
        <v>2015</v>
      </c>
      <c r="F7" s="234">
        <v>12065</v>
      </c>
      <c r="G7" s="235">
        <f t="shared" si="0"/>
        <v>4.9875930521091814</v>
      </c>
      <c r="H7" s="234">
        <f t="shared" si="1"/>
        <v>10050</v>
      </c>
      <c r="I7" s="235">
        <f>F7/$F$7</f>
        <v>1</v>
      </c>
      <c r="J7" s="234">
        <v>6319</v>
      </c>
      <c r="K7" s="235">
        <f t="shared" si="2"/>
        <v>-0.47625362619146294</v>
      </c>
      <c r="L7" s="234">
        <f t="shared" si="3"/>
        <v>-5746</v>
      </c>
      <c r="M7" s="235">
        <f>J7/$J$7</f>
        <v>1</v>
      </c>
      <c r="N7" s="234">
        <v>4389</v>
      </c>
      <c r="O7" s="235">
        <f t="shared" si="4"/>
        <v>-0.30542807406235162</v>
      </c>
      <c r="P7" s="234">
        <f t="shared" si="5"/>
        <v>-1930</v>
      </c>
      <c r="Q7" s="235">
        <f t="shared" ref="Q7:Q11" si="6">N7/C7-1</f>
        <v>2.908281389136242</v>
      </c>
      <c r="R7" s="234">
        <f t="shared" ref="R7:R11" si="7">N7-C7</f>
        <v>3266</v>
      </c>
      <c r="S7" s="235">
        <f>N7/$N$7</f>
        <v>1</v>
      </c>
      <c r="T7" s="235">
        <f>N7/$N$6</f>
        <v>0.20146890061969244</v>
      </c>
      <c r="V7" s="29"/>
      <c r="W7" s="81"/>
      <c r="AE7" s="1" t="s">
        <v>170</v>
      </c>
    </row>
    <row r="8" spans="1:31" ht="15.75" x14ac:dyDescent="0.25">
      <c r="A8" s="4"/>
      <c r="B8" s="236" t="s">
        <v>102</v>
      </c>
      <c r="C8" s="237">
        <v>585</v>
      </c>
      <c r="D8" s="237">
        <v>817</v>
      </c>
      <c r="E8" s="237">
        <v>1241</v>
      </c>
      <c r="F8" s="237">
        <v>3098</v>
      </c>
      <c r="G8" s="238">
        <f t="shared" si="0"/>
        <v>1.4963738920225627</v>
      </c>
      <c r="H8" s="237">
        <f t="shared" si="1"/>
        <v>1857</v>
      </c>
      <c r="I8" s="238">
        <f>F8/$F$7</f>
        <v>0.25677579776212184</v>
      </c>
      <c r="J8" s="237">
        <v>2077</v>
      </c>
      <c r="K8" s="238">
        <f t="shared" si="2"/>
        <v>-0.32956746287927696</v>
      </c>
      <c r="L8" s="237">
        <f t="shared" si="3"/>
        <v>-1021</v>
      </c>
      <c r="M8" s="238">
        <f>J8/$J$7</f>
        <v>0.3286912486152872</v>
      </c>
      <c r="N8" s="237">
        <v>1545</v>
      </c>
      <c r="O8" s="238">
        <f t="shared" si="4"/>
        <v>-0.25613866153105436</v>
      </c>
      <c r="P8" s="237">
        <f t="shared" si="5"/>
        <v>-532</v>
      </c>
      <c r="Q8" s="238">
        <f t="shared" si="6"/>
        <v>1.641025641025641</v>
      </c>
      <c r="R8" s="237">
        <f t="shared" si="7"/>
        <v>960</v>
      </c>
      <c r="S8" s="238">
        <f>N8/$N$7</f>
        <v>0.35201640464798362</v>
      </c>
      <c r="T8" s="238">
        <f>N8/$N$6</f>
        <v>7.0920358044526052E-2</v>
      </c>
      <c r="V8" s="29"/>
      <c r="W8" s="81"/>
      <c r="AE8" s="1" t="s">
        <v>171</v>
      </c>
    </row>
    <row r="9" spans="1:31" s="4" customFormat="1" x14ac:dyDescent="0.25">
      <c r="B9" s="239" t="s">
        <v>105</v>
      </c>
      <c r="C9" s="240">
        <v>538</v>
      </c>
      <c r="D9" s="240">
        <v>685</v>
      </c>
      <c r="E9" s="240">
        <v>774</v>
      </c>
      <c r="F9" s="240">
        <v>8967</v>
      </c>
      <c r="G9" s="241">
        <f t="shared" si="0"/>
        <v>10.585271317829458</v>
      </c>
      <c r="H9" s="242">
        <f t="shared" si="1"/>
        <v>8193</v>
      </c>
      <c r="I9" s="243">
        <f>F9/$F$7</f>
        <v>0.74322420223787811</v>
      </c>
      <c r="J9" s="240">
        <v>4242</v>
      </c>
      <c r="K9" s="241">
        <f t="shared" si="2"/>
        <v>-0.52693208430913341</v>
      </c>
      <c r="L9" s="242">
        <f t="shared" si="3"/>
        <v>-4725</v>
      </c>
      <c r="M9" s="243">
        <f>J9/$J$7</f>
        <v>0.6713087513847128</v>
      </c>
      <c r="N9" s="240">
        <v>2844</v>
      </c>
      <c r="O9" s="241">
        <f t="shared" si="4"/>
        <v>-0.32956152758132962</v>
      </c>
      <c r="P9" s="242">
        <f t="shared" si="5"/>
        <v>-1398</v>
      </c>
      <c r="Q9" s="241">
        <f t="shared" si="6"/>
        <v>4.2862453531598517</v>
      </c>
      <c r="R9" s="242">
        <f t="shared" si="7"/>
        <v>2306</v>
      </c>
      <c r="S9" s="243">
        <f>N9/$N$7</f>
        <v>0.64798359535201644</v>
      </c>
      <c r="T9" s="243">
        <f>N9/$N$6</f>
        <v>0.1305485425751664</v>
      </c>
      <c r="V9" s="29"/>
      <c r="W9" s="81"/>
      <c r="AE9" s="1" t="s">
        <v>172</v>
      </c>
    </row>
    <row r="10" spans="1:31" s="4" customFormat="1" x14ac:dyDescent="0.25">
      <c r="B10" s="244" t="s">
        <v>173</v>
      </c>
      <c r="C10" s="29">
        <v>359</v>
      </c>
      <c r="D10" s="29">
        <v>334</v>
      </c>
      <c r="E10" s="29">
        <v>209</v>
      </c>
      <c r="F10" s="29">
        <v>7085</v>
      </c>
      <c r="G10" s="22">
        <f t="shared" si="0"/>
        <v>32.899521531100476</v>
      </c>
      <c r="H10" s="20">
        <f t="shared" si="1"/>
        <v>6876</v>
      </c>
      <c r="I10" s="31">
        <f>F10/$F$7</f>
        <v>0.58723580605055947</v>
      </c>
      <c r="J10" s="29">
        <v>3429</v>
      </c>
      <c r="K10" s="22">
        <f t="shared" si="2"/>
        <v>-0.51601976005645733</v>
      </c>
      <c r="L10" s="20">
        <f t="shared" si="3"/>
        <v>-3656</v>
      </c>
      <c r="M10" s="31">
        <f>J10/$J$7</f>
        <v>0.54264915334704855</v>
      </c>
      <c r="N10" s="29">
        <v>1789</v>
      </c>
      <c r="O10" s="22">
        <f t="shared" si="4"/>
        <v>-0.47827354913969089</v>
      </c>
      <c r="P10" s="20">
        <f t="shared" si="5"/>
        <v>-1640</v>
      </c>
      <c r="Q10" s="22">
        <f t="shared" si="6"/>
        <v>3.9832869080779947</v>
      </c>
      <c r="R10" s="20">
        <f t="shared" si="7"/>
        <v>1430</v>
      </c>
      <c r="S10" s="31">
        <f>N10/$N$7</f>
        <v>0.40760993392572342</v>
      </c>
      <c r="T10" s="31">
        <f>N10/$N$6</f>
        <v>8.2120725269680978E-2</v>
      </c>
      <c r="V10" s="29"/>
      <c r="W10" s="81"/>
      <c r="AE10" s="1" t="s">
        <v>174</v>
      </c>
    </row>
    <row r="11" spans="1:31" s="4" customFormat="1" x14ac:dyDescent="0.25">
      <c r="B11" s="244" t="s">
        <v>175</v>
      </c>
      <c r="C11" s="29">
        <f>C9-C10</f>
        <v>179</v>
      </c>
      <c r="D11" s="29">
        <f>D9-D10</f>
        <v>351</v>
      </c>
      <c r="E11" s="29">
        <f>E9-E10</f>
        <v>565</v>
      </c>
      <c r="F11" s="29">
        <f>F9-F10</f>
        <v>1882</v>
      </c>
      <c r="G11" s="22">
        <f t="shared" si="0"/>
        <v>2.3309734513274338</v>
      </c>
      <c r="H11" s="20">
        <f t="shared" si="1"/>
        <v>1317</v>
      </c>
      <c r="I11" s="31">
        <f>F11/$F$7</f>
        <v>0.15598839618731869</v>
      </c>
      <c r="J11" s="29">
        <f>J9-J10</f>
        <v>813</v>
      </c>
      <c r="K11" s="22">
        <f t="shared" si="2"/>
        <v>-0.56801275239107341</v>
      </c>
      <c r="L11" s="20">
        <f t="shared" si="3"/>
        <v>-1069</v>
      </c>
      <c r="M11" s="31">
        <f>J11/$J$7</f>
        <v>0.12865959803766419</v>
      </c>
      <c r="N11" s="29">
        <f>N9-N10</f>
        <v>1055</v>
      </c>
      <c r="O11" s="22">
        <f t="shared" si="4"/>
        <v>0.29766297662976626</v>
      </c>
      <c r="P11" s="20">
        <f t="shared" si="5"/>
        <v>242</v>
      </c>
      <c r="Q11" s="22">
        <f t="shared" si="6"/>
        <v>4.8938547486033519</v>
      </c>
      <c r="R11" s="20">
        <f t="shared" si="7"/>
        <v>876</v>
      </c>
      <c r="S11" s="31">
        <f>N11/$N$7</f>
        <v>0.24037366142629302</v>
      </c>
      <c r="T11" s="31">
        <f>N11/$N$6</f>
        <v>4.8427817305485427E-2</v>
      </c>
      <c r="V11" s="29"/>
      <c r="W11" s="81"/>
      <c r="AE11" s="1" t="s">
        <v>176</v>
      </c>
    </row>
    <row r="12" spans="1:31" s="4" customFormat="1" ht="7.5" customHeight="1" x14ac:dyDescent="0.25"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AE12" s="1" t="s">
        <v>177</v>
      </c>
    </row>
    <row r="13" spans="1:31" s="4" customFormat="1" x14ac:dyDescent="0.25">
      <c r="B13" s="173" t="s">
        <v>178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6" t="s">
        <v>180</v>
      </c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9"/>
      <c r="T39" s="89"/>
      <c r="AE39" s="1"/>
    </row>
    <row r="40" spans="2:31" s="4" customFormat="1" ht="18.75" hidden="1" x14ac:dyDescent="0.3">
      <c r="B40" s="233" t="s">
        <v>168</v>
      </c>
      <c r="C40" s="233"/>
      <c r="D40" s="233"/>
      <c r="E40" s="234"/>
      <c r="F40" s="234"/>
      <c r="G40" s="234"/>
      <c r="H40" s="234"/>
      <c r="I40" s="234"/>
      <c r="J40" s="234">
        <v>1824653</v>
      </c>
      <c r="K40" s="234"/>
      <c r="L40" s="234"/>
      <c r="M40" s="235"/>
      <c r="N40" s="234">
        <v>2354005</v>
      </c>
      <c r="O40" s="235"/>
      <c r="P40" s="235">
        <v>1</v>
      </c>
      <c r="Q40" s="235">
        <v>0.2901110512519367</v>
      </c>
      <c r="R40" s="234">
        <v>529352</v>
      </c>
      <c r="S40" s="246"/>
      <c r="T40" s="246"/>
      <c r="AE40" s="1"/>
    </row>
    <row r="41" spans="2:31" ht="18.75" hidden="1" x14ac:dyDescent="0.3">
      <c r="B41" s="233" t="s">
        <v>169</v>
      </c>
      <c r="C41" s="233"/>
      <c r="D41" s="233"/>
      <c r="E41" s="234"/>
      <c r="F41" s="234"/>
      <c r="G41" s="234"/>
      <c r="H41" s="234"/>
      <c r="I41" s="234"/>
      <c r="J41" s="234">
        <v>603938</v>
      </c>
      <c r="K41" s="234"/>
      <c r="L41" s="234"/>
      <c r="M41" s="235">
        <v>1</v>
      </c>
      <c r="N41" s="234">
        <v>936181</v>
      </c>
      <c r="O41" s="235">
        <v>1</v>
      </c>
      <c r="P41" s="235">
        <v>0.39769711619134201</v>
      </c>
      <c r="Q41" s="235">
        <v>0.55012766211101138</v>
      </c>
      <c r="R41" s="234">
        <v>332243</v>
      </c>
      <c r="S41" s="246"/>
      <c r="T41" s="246"/>
      <c r="AE41" s="1" t="s">
        <v>170</v>
      </c>
    </row>
    <row r="42" spans="2:31" ht="15.75" hidden="1" x14ac:dyDescent="0.25">
      <c r="B42" s="236" t="s">
        <v>102</v>
      </c>
      <c r="C42" s="236"/>
      <c r="D42" s="236"/>
      <c r="E42" s="237"/>
      <c r="F42" s="237"/>
      <c r="G42" s="237"/>
      <c r="H42" s="237"/>
      <c r="I42" s="237"/>
      <c r="J42" s="237">
        <v>276550.36166633503</v>
      </c>
      <c r="K42" s="237"/>
      <c r="L42" s="237"/>
      <c r="M42" s="238">
        <v>0.45791184139155844</v>
      </c>
      <c r="N42" s="237">
        <v>430252.45635520399</v>
      </c>
      <c r="O42" s="238">
        <v>0.4595825554622493</v>
      </c>
      <c r="P42" s="238">
        <v>0.18277465695918402</v>
      </c>
      <c r="Q42" s="238">
        <v>0.55578337978930015</v>
      </c>
      <c r="R42" s="237">
        <v>153702.09468886897</v>
      </c>
      <c r="S42" s="247"/>
      <c r="T42" s="247"/>
      <c r="AE42" s="1" t="s">
        <v>171</v>
      </c>
    </row>
    <row r="43" spans="2:31" s="4" customFormat="1" hidden="1" x14ac:dyDescent="0.25">
      <c r="B43" s="239" t="s">
        <v>105</v>
      </c>
      <c r="C43" s="248"/>
      <c r="D43" s="248"/>
      <c r="E43" s="240"/>
      <c r="F43" s="240"/>
      <c r="G43" s="240"/>
      <c r="H43" s="240"/>
      <c r="I43" s="240"/>
      <c r="J43" s="240">
        <v>327387.63833385095</v>
      </c>
      <c r="K43" s="240"/>
      <c r="L43" s="240"/>
      <c r="M43" s="243">
        <v>0.54208815860874948</v>
      </c>
      <c r="N43" s="240">
        <v>505927.5436448183</v>
      </c>
      <c r="O43" s="243">
        <v>0.54041637636826456</v>
      </c>
      <c r="P43" s="243">
        <v>0.21492203442423372</v>
      </c>
      <c r="Q43" s="241">
        <v>0.54534711884540576</v>
      </c>
      <c r="R43" s="242">
        <v>178539.90531096736</v>
      </c>
      <c r="S43" s="249"/>
      <c r="T43" s="249"/>
      <c r="AE43" s="1" t="s">
        <v>172</v>
      </c>
    </row>
    <row r="44" spans="2:31" s="4" customFormat="1" hidden="1" x14ac:dyDescent="0.25">
      <c r="B44" s="244" t="s">
        <v>173</v>
      </c>
      <c r="C44" s="244"/>
      <c r="D44" s="24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44" t="s">
        <v>175</v>
      </c>
      <c r="C45" s="244"/>
      <c r="D45" s="24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45"/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AE46" s="1" t="s">
        <v>177</v>
      </c>
    </row>
    <row r="47" spans="2:31" s="4" customFormat="1" hidden="1" x14ac:dyDescent="0.25">
      <c r="B47" s="294" t="s">
        <v>178</v>
      </c>
      <c r="C47" s="294"/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49"/>
      <c r="T47" s="49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293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3" t="s">
        <v>168</v>
      </c>
      <c r="C124" s="234">
        <v>12633</v>
      </c>
      <c r="D124" s="234">
        <v>20161</v>
      </c>
      <c r="E124" s="234">
        <v>37751</v>
      </c>
      <c r="F124" s="234">
        <v>51166</v>
      </c>
      <c r="G124" s="235">
        <f t="shared" ref="G124:G129" si="8">F124/E124-1</f>
        <v>0.3553548250377474</v>
      </c>
      <c r="H124" s="234">
        <f t="shared" ref="H124:H129" si="9">F124-E124</f>
        <v>13415</v>
      </c>
      <c r="I124" s="235"/>
      <c r="J124" s="234">
        <v>43737</v>
      </c>
      <c r="K124" s="235"/>
      <c r="L124" s="235">
        <f t="shared" ref="L124:L129" si="10">J124/F124-1</f>
        <v>-0.14519407418989172</v>
      </c>
      <c r="M124" s="234">
        <f t="shared" ref="M124:M129" si="11">J124-F124</f>
        <v>-7429</v>
      </c>
      <c r="N124" s="235">
        <f t="shared" ref="N124:N129" si="12">J124/D124-1</f>
        <v>1.169386439164724</v>
      </c>
      <c r="O124" s="234">
        <f t="shared" ref="O124:O129" si="13">J124-D124</f>
        <v>23576</v>
      </c>
      <c r="Z124" s="1"/>
      <c r="AE124"/>
    </row>
    <row r="125" spans="2:31" ht="18.75" x14ac:dyDescent="0.3">
      <c r="B125" s="233" t="s">
        <v>169</v>
      </c>
      <c r="C125" s="234">
        <v>2339</v>
      </c>
      <c r="D125" s="234">
        <v>4950</v>
      </c>
      <c r="E125" s="234">
        <v>6762</v>
      </c>
      <c r="F125" s="234">
        <v>20250</v>
      </c>
      <c r="G125" s="235">
        <f t="shared" si="8"/>
        <v>1.9946761313220942</v>
      </c>
      <c r="H125" s="234">
        <f t="shared" si="9"/>
        <v>13488</v>
      </c>
      <c r="I125" s="235">
        <f>F125/$F$7</f>
        <v>1.6784086199751347</v>
      </c>
      <c r="J125" s="234">
        <v>11054</v>
      </c>
      <c r="K125" s="235">
        <f>J125/$J$125</f>
        <v>1</v>
      </c>
      <c r="L125" s="235">
        <f t="shared" si="10"/>
        <v>-0.45412345679012345</v>
      </c>
      <c r="M125" s="234">
        <f t="shared" si="11"/>
        <v>-9196</v>
      </c>
      <c r="N125" s="235">
        <f t="shared" si="12"/>
        <v>1.2331313131313131</v>
      </c>
      <c r="O125" s="234">
        <f t="shared" si="13"/>
        <v>6104</v>
      </c>
      <c r="Z125" s="1"/>
      <c r="AE125"/>
    </row>
    <row r="126" spans="2:31" ht="15.75" x14ac:dyDescent="0.25">
      <c r="B126" s="236" t="s">
        <v>102</v>
      </c>
      <c r="C126" s="237">
        <v>681</v>
      </c>
      <c r="D126" s="237">
        <v>2535</v>
      </c>
      <c r="E126" s="237">
        <v>3247</v>
      </c>
      <c r="F126" s="237">
        <v>5439</v>
      </c>
      <c r="G126" s="238">
        <f t="shared" si="8"/>
        <v>0.67508469356328926</v>
      </c>
      <c r="H126" s="237">
        <f t="shared" si="9"/>
        <v>2192</v>
      </c>
      <c r="I126" s="238">
        <f>F126/$F$7</f>
        <v>0.45080812266887693</v>
      </c>
      <c r="J126" s="237">
        <v>3803</v>
      </c>
      <c r="K126" s="238">
        <f>J126/$J$125</f>
        <v>0.34403835715578074</v>
      </c>
      <c r="L126" s="238">
        <f t="shared" si="10"/>
        <v>-0.30079058650487223</v>
      </c>
      <c r="M126" s="237">
        <f t="shared" si="11"/>
        <v>-1636</v>
      </c>
      <c r="N126" s="238">
        <f t="shared" si="12"/>
        <v>0.50019723865877719</v>
      </c>
      <c r="O126" s="237">
        <f t="shared" si="13"/>
        <v>1268</v>
      </c>
      <c r="Z126" s="1"/>
      <c r="AE126"/>
    </row>
    <row r="127" spans="2:31" x14ac:dyDescent="0.25">
      <c r="B127" s="239" t="s">
        <v>105</v>
      </c>
      <c r="C127" s="240">
        <v>1658</v>
      </c>
      <c r="D127" s="240">
        <v>2415</v>
      </c>
      <c r="E127" s="240">
        <v>3515</v>
      </c>
      <c r="F127" s="240">
        <v>14811</v>
      </c>
      <c r="G127" s="241">
        <f t="shared" si="8"/>
        <v>3.2136557610241825</v>
      </c>
      <c r="H127" s="242">
        <f t="shared" si="9"/>
        <v>11296</v>
      </c>
      <c r="I127" s="243">
        <f>F127/$F$7</f>
        <v>1.2276004973062578</v>
      </c>
      <c r="J127" s="240">
        <v>7251</v>
      </c>
      <c r="K127" s="243">
        <f>J127/$J$125</f>
        <v>0.65596164284421932</v>
      </c>
      <c r="L127" s="241">
        <f t="shared" si="10"/>
        <v>-0.51043143609479436</v>
      </c>
      <c r="M127" s="242">
        <f t="shared" si="11"/>
        <v>-7560</v>
      </c>
      <c r="N127" s="241">
        <f t="shared" si="12"/>
        <v>2.0024844720496895</v>
      </c>
      <c r="O127" s="242">
        <f t="shared" si="13"/>
        <v>4836</v>
      </c>
      <c r="Z127" s="1"/>
      <c r="AE127"/>
    </row>
    <row r="128" spans="2:31" x14ac:dyDescent="0.25">
      <c r="B128" s="244" t="s">
        <v>173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0.98673849979278905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44" t="s">
        <v>175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0.24086199751346871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Z130" s="1"/>
      <c r="AE130"/>
    </row>
    <row r="131" spans="2:31" x14ac:dyDescent="0.25">
      <c r="B131" s="173" t="s">
        <v>178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8A2FC-568A-448B-A895-3C7CB7F4D77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0077E-2DDB-48E3-BE60-C9690405A9C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186</v>
      </c>
      <c r="C6" s="252">
        <v>1123</v>
      </c>
      <c r="D6" s="252">
        <v>1502</v>
      </c>
      <c r="E6" s="252">
        <v>2015</v>
      </c>
      <c r="F6" s="253">
        <f>E6/$E$6</f>
        <v>1</v>
      </c>
      <c r="G6" s="252">
        <v>12065</v>
      </c>
      <c r="H6" s="253">
        <f>G6/E6-1</f>
        <v>4.9875930521091814</v>
      </c>
      <c r="I6" s="252">
        <f>G6-E6</f>
        <v>10050</v>
      </c>
      <c r="J6" s="253">
        <f>G6/$G$6</f>
        <v>1</v>
      </c>
      <c r="K6" s="252">
        <v>6319</v>
      </c>
      <c r="L6" s="253">
        <f t="shared" ref="L6:L12" si="0">K6/G6-1</f>
        <v>-0.47625362619146294</v>
      </c>
      <c r="M6" s="252">
        <f t="shared" ref="M6:M12" si="1">K6-G6</f>
        <v>-5746</v>
      </c>
      <c r="N6" s="253">
        <f>K6/$K$6</f>
        <v>1</v>
      </c>
      <c r="O6" s="252">
        <v>4389</v>
      </c>
      <c r="P6" s="253">
        <f t="shared" ref="P6:P11" si="2">O6/K6-1</f>
        <v>-0.30542807406235162</v>
      </c>
      <c r="Q6" s="252">
        <f t="shared" ref="Q6:Q12" si="3">O6-K6</f>
        <v>-1930</v>
      </c>
      <c r="R6" s="253">
        <f>O6/C6-1</f>
        <v>2.908281389136242</v>
      </c>
      <c r="S6" s="252">
        <f>O6-C6</f>
        <v>3266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773</v>
      </c>
      <c r="D7" s="255">
        <v>1502</v>
      </c>
      <c r="E7" s="255">
        <v>2015</v>
      </c>
      <c r="F7" s="256">
        <f t="shared" ref="F7:F12" si="4">E7/$E$6</f>
        <v>1</v>
      </c>
      <c r="G7" s="255">
        <v>11992</v>
      </c>
      <c r="H7" s="257">
        <f>G7/E7-1</f>
        <v>4.9513647642679901</v>
      </c>
      <c r="I7" s="258">
        <f>G7-E7</f>
        <v>9977</v>
      </c>
      <c r="J7" s="256">
        <f>G7/$G$6</f>
        <v>0.99394944053045997</v>
      </c>
      <c r="K7" s="255">
        <v>6278</v>
      </c>
      <c r="L7" s="259">
        <f t="shared" si="0"/>
        <v>-0.47648432288192133</v>
      </c>
      <c r="M7" s="260">
        <f t="shared" si="1"/>
        <v>-5714</v>
      </c>
      <c r="N7" s="256">
        <f>K7/$K$6</f>
        <v>0.99351163158727651</v>
      </c>
      <c r="O7" s="255">
        <v>4341</v>
      </c>
      <c r="P7" s="257">
        <f t="shared" si="2"/>
        <v>-0.30853775087607516</v>
      </c>
      <c r="Q7" s="258">
        <f t="shared" si="3"/>
        <v>-1937</v>
      </c>
      <c r="R7" s="257">
        <f t="shared" ref="R7:R10" si="5">O7/C7-1</f>
        <v>4.6157826649417855</v>
      </c>
      <c r="S7" s="258">
        <f t="shared" ref="S7:S10" si="6">O7-C7</f>
        <v>3568</v>
      </c>
      <c r="T7" s="256">
        <f>O7/$O$6</f>
        <v>0.98906356801093642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787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350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-350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179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4.341 viajeros 
cuota: 98,9%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6" t="s">
        <v>180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94" t="s">
        <v>178</v>
      </c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186</v>
      </c>
      <c r="C134" s="252">
        <v>1123</v>
      </c>
      <c r="D134" s="237">
        <v>2535</v>
      </c>
      <c r="E134" s="237">
        <v>3247</v>
      </c>
      <c r="F134" s="237">
        <v>5439</v>
      </c>
      <c r="G134" s="238">
        <f>F134/E134-1</f>
        <v>0.67508469356328926</v>
      </c>
      <c r="H134" s="237">
        <f>F134-E134</f>
        <v>2192</v>
      </c>
      <c r="I134" s="238">
        <f>F134/F$134</f>
        <v>1</v>
      </c>
      <c r="J134" s="237">
        <v>3803</v>
      </c>
      <c r="K134" s="238">
        <f>J134/J$134</f>
        <v>1</v>
      </c>
      <c r="L134" s="238">
        <f>J134/F134-1</f>
        <v>-0.30079058650487223</v>
      </c>
      <c r="M134" s="237">
        <f>J134-F134</f>
        <v>-1636</v>
      </c>
      <c r="N134" s="238">
        <f>J134/D134-1</f>
        <v>0.50019723865877719</v>
      </c>
      <c r="O134" s="237">
        <f>J134-D134</f>
        <v>1268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773</v>
      </c>
      <c r="D135" s="255">
        <v>2535</v>
      </c>
      <c r="E135" s="255">
        <v>3230</v>
      </c>
      <c r="F135" s="255">
        <v>5378</v>
      </c>
      <c r="G135" s="259">
        <f>IFERROR(F135/E135-1,"-")</f>
        <v>0.66501547987616094</v>
      </c>
      <c r="H135" s="255">
        <f t="shared" ref="H135:H138" si="14">F135-E135</f>
        <v>2148</v>
      </c>
      <c r="I135" s="257">
        <f>F135/F$134</f>
        <v>0.98878470307041733</v>
      </c>
      <c r="J135" s="255">
        <v>3739</v>
      </c>
      <c r="K135" s="256">
        <f t="shared" ref="K135:K138" si="15">J135/J$134</f>
        <v>0.98317118064685771</v>
      </c>
      <c r="L135" s="257">
        <f t="shared" ref="L135:L138" si="16">J135/F135-1</f>
        <v>-0.30476013387876533</v>
      </c>
      <c r="M135" s="258">
        <f t="shared" ref="M135:M138" si="17">J135-F135</f>
        <v>-1639</v>
      </c>
      <c r="N135" s="256">
        <f t="shared" ref="N135:N138" si="18">J135/D135-1</f>
        <v>0.47495069033530579</v>
      </c>
      <c r="O135" s="255">
        <f t="shared" ref="O135:O138" si="19">J135-D135</f>
        <v>1204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179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5061B-1835-44DC-B4FB-F8EAB689F031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192</v>
      </c>
      <c r="C6" s="252">
        <v>585</v>
      </c>
      <c r="D6" s="252">
        <v>817</v>
      </c>
      <c r="E6" s="252">
        <v>1241</v>
      </c>
      <c r="F6" s="253">
        <f>E6/$E$6</f>
        <v>1</v>
      </c>
      <c r="G6" s="252">
        <v>3098</v>
      </c>
      <c r="H6" s="253">
        <f>G6/E6-1</f>
        <v>1.4963738920225627</v>
      </c>
      <c r="I6" s="252">
        <f>G6-E6</f>
        <v>1857</v>
      </c>
      <c r="J6" s="253">
        <f>G6/$G$6</f>
        <v>1</v>
      </c>
      <c r="K6" s="252">
        <v>2077</v>
      </c>
      <c r="L6" s="253">
        <f t="shared" ref="L6:L12" si="0">K6/G6-1</f>
        <v>-0.32956746287927696</v>
      </c>
      <c r="M6" s="252">
        <f t="shared" ref="M6:M12" si="1">K6-G6</f>
        <v>-1021</v>
      </c>
      <c r="N6" s="253">
        <f>K6/$K$6</f>
        <v>1</v>
      </c>
      <c r="O6" s="252">
        <v>1545</v>
      </c>
      <c r="P6" s="253">
        <f t="shared" ref="P6:P11" si="2">O6/K6-1</f>
        <v>-0.25613866153105436</v>
      </c>
      <c r="Q6" s="252">
        <f t="shared" ref="Q6:Q12" si="3">O6-K6</f>
        <v>-532</v>
      </c>
      <c r="R6" s="253">
        <f>O6/C6-1</f>
        <v>1.641025641025641</v>
      </c>
      <c r="S6" s="252">
        <f>O6-C6</f>
        <v>960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406</v>
      </c>
      <c r="D7" s="255">
        <v>817</v>
      </c>
      <c r="E7" s="255">
        <v>1241</v>
      </c>
      <c r="F7" s="256">
        <f t="shared" ref="F7:F12" si="4">E7/$E$6</f>
        <v>1</v>
      </c>
      <c r="G7" s="255">
        <v>3061</v>
      </c>
      <c r="H7" s="257">
        <f>G7/E7-1</f>
        <v>1.4665592264302982</v>
      </c>
      <c r="I7" s="258">
        <f>G7-E7</f>
        <v>1820</v>
      </c>
      <c r="J7" s="256">
        <f>G7/$G$6</f>
        <v>0.98805681084570696</v>
      </c>
      <c r="K7" s="255">
        <v>2055</v>
      </c>
      <c r="L7" s="259">
        <f t="shared" si="0"/>
        <v>-0.32865076772296631</v>
      </c>
      <c r="M7" s="260">
        <f t="shared" si="1"/>
        <v>-1006</v>
      </c>
      <c r="N7" s="256">
        <f>K7/$K$6</f>
        <v>0.9894077997111218</v>
      </c>
      <c r="O7" s="255">
        <v>1531</v>
      </c>
      <c r="P7" s="257">
        <f t="shared" si="2"/>
        <v>-0.25498783454987839</v>
      </c>
      <c r="Q7" s="258">
        <f t="shared" si="3"/>
        <v>-524</v>
      </c>
      <c r="R7" s="257">
        <f t="shared" ref="R7:R10" si="5">O7/C7-1</f>
        <v>2.770935960591133</v>
      </c>
      <c r="S7" s="258">
        <f t="shared" ref="S7:S10" si="6">O7-C7</f>
        <v>1125</v>
      </c>
      <c r="T7" s="256">
        <f>O7/$O$6</f>
        <v>0.99093851132686084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478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179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-179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179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1.531 viajeros 
cuota: 99,1%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6" t="s">
        <v>180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94" t="s">
        <v>178</v>
      </c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193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192</v>
      </c>
      <c r="C134" s="237">
        <v>681</v>
      </c>
      <c r="D134" s="237">
        <v>2535</v>
      </c>
      <c r="E134" s="237">
        <v>3247</v>
      </c>
      <c r="F134" s="237">
        <v>5439</v>
      </c>
      <c r="G134" s="238">
        <f>F134/E134-1</f>
        <v>0.67508469356328926</v>
      </c>
      <c r="H134" s="237">
        <f>F134-E134</f>
        <v>2192</v>
      </c>
      <c r="I134" s="238">
        <f>F134/F$134</f>
        <v>1</v>
      </c>
      <c r="J134" s="237">
        <v>3803</v>
      </c>
      <c r="K134" s="238">
        <f>J134/J$134</f>
        <v>1</v>
      </c>
      <c r="L134" s="238">
        <f>J134/F134-1</f>
        <v>-0.30079058650487223</v>
      </c>
      <c r="M134" s="237">
        <f>J134-F134</f>
        <v>-1636</v>
      </c>
      <c r="N134" s="238">
        <f>J134/D134-1</f>
        <v>0.50019723865877719</v>
      </c>
      <c r="O134" s="237">
        <f>J134-D134</f>
        <v>1268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502</v>
      </c>
      <c r="D135" s="255">
        <v>2535</v>
      </c>
      <c r="E135" s="255">
        <v>3230</v>
      </c>
      <c r="F135" s="255">
        <v>5378</v>
      </c>
      <c r="G135" s="259">
        <f>IFERROR(F135/E135-1,"-")</f>
        <v>0.66501547987616094</v>
      </c>
      <c r="H135" s="255">
        <f t="shared" ref="H135:H138" si="14">F135-E135</f>
        <v>2148</v>
      </c>
      <c r="I135" s="257">
        <f>F135/F$134</f>
        <v>0.98878470307041733</v>
      </c>
      <c r="J135" s="255">
        <v>3739</v>
      </c>
      <c r="K135" s="256">
        <f t="shared" ref="K135:K138" si="15">J135/J$134</f>
        <v>0.98317118064685771</v>
      </c>
      <c r="L135" s="257">
        <f t="shared" ref="L135:L138" si="16">J135/F135-1</f>
        <v>-0.30476013387876533</v>
      </c>
      <c r="M135" s="258">
        <f t="shared" ref="M135:M138" si="17">J135-F135</f>
        <v>-1639</v>
      </c>
      <c r="N135" s="256">
        <f t="shared" ref="N135:N138" si="18">J135/D135-1</f>
        <v>0.47495069033530579</v>
      </c>
      <c r="O135" s="255">
        <f t="shared" ref="O135:O138" si="19">J135-D135</f>
        <v>1204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179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9BFAD-4205-45BB-94DA-4CA1B91AC45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194</v>
      </c>
      <c r="C6" s="252">
        <v>538</v>
      </c>
      <c r="D6" s="252">
        <v>685</v>
      </c>
      <c r="E6" s="252">
        <v>774</v>
      </c>
      <c r="F6" s="253">
        <f>E6/$E$6</f>
        <v>1</v>
      </c>
      <c r="G6" s="252">
        <v>8967</v>
      </c>
      <c r="H6" s="253">
        <f>G6/E6-1</f>
        <v>10.585271317829458</v>
      </c>
      <c r="I6" s="252">
        <f>G6-E6</f>
        <v>8193</v>
      </c>
      <c r="J6" s="253">
        <f>G6/$G$6</f>
        <v>1</v>
      </c>
      <c r="K6" s="252">
        <v>4242</v>
      </c>
      <c r="L6" s="253">
        <f t="shared" ref="L6:L12" si="0">K6/G6-1</f>
        <v>-0.52693208430913341</v>
      </c>
      <c r="M6" s="252">
        <f t="shared" ref="M6:M12" si="1">K6-G6</f>
        <v>-4725</v>
      </c>
      <c r="N6" s="253">
        <f>K6/$K$6</f>
        <v>1</v>
      </c>
      <c r="O6" s="252">
        <v>2844</v>
      </c>
      <c r="P6" s="253">
        <f t="shared" ref="P6:P11" si="2">O6/K6-1</f>
        <v>-0.32956152758132962</v>
      </c>
      <c r="Q6" s="252">
        <f t="shared" ref="Q6:Q12" si="3">O6-K6</f>
        <v>-1398</v>
      </c>
      <c r="R6" s="253">
        <f>O6/C6-1</f>
        <v>4.2862453531598517</v>
      </c>
      <c r="S6" s="252">
        <f>O6-C6</f>
        <v>2306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54" t="s">
        <v>187</v>
      </c>
      <c r="C7" s="255">
        <v>367</v>
      </c>
      <c r="D7" s="255">
        <v>685</v>
      </c>
      <c r="E7" s="255">
        <v>774</v>
      </c>
      <c r="F7" s="256">
        <f t="shared" ref="F7:F12" si="4">E7/$E$6</f>
        <v>1</v>
      </c>
      <c r="G7" s="255">
        <v>8931</v>
      </c>
      <c r="H7" s="257">
        <f>G7/E7-1</f>
        <v>10.538759689922481</v>
      </c>
      <c r="I7" s="258">
        <f>G7-E7</f>
        <v>8157</v>
      </c>
      <c r="J7" s="256">
        <f>G7/$G$6</f>
        <v>0.99598527935764469</v>
      </c>
      <c r="K7" s="255">
        <v>4223</v>
      </c>
      <c r="L7" s="259">
        <f t="shared" si="0"/>
        <v>-0.52715261448885897</v>
      </c>
      <c r="M7" s="260">
        <f t="shared" si="1"/>
        <v>-4708</v>
      </c>
      <c r="N7" s="256">
        <f>K7/$K$6</f>
        <v>0.99552098066949557</v>
      </c>
      <c r="O7" s="255">
        <v>2810</v>
      </c>
      <c r="P7" s="257">
        <f t="shared" si="2"/>
        <v>-0.33459625858394504</v>
      </c>
      <c r="Q7" s="258">
        <f t="shared" si="3"/>
        <v>-1413</v>
      </c>
      <c r="R7" s="257">
        <f t="shared" ref="R7:R10" si="5">O7/C7-1</f>
        <v>6.6566757493188007</v>
      </c>
      <c r="S7" s="258">
        <f t="shared" ref="S7:S10" si="6">O7-C7</f>
        <v>2443</v>
      </c>
      <c r="T7" s="256">
        <f>O7/$O$6</f>
        <v>0.98804500703234877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1">
        <v>0</v>
      </c>
      <c r="D8" s="261">
        <v>309</v>
      </c>
      <c r="E8" s="261">
        <v>0</v>
      </c>
      <c r="F8" s="262">
        <f t="shared" si="4"/>
        <v>0</v>
      </c>
      <c r="G8" s="261">
        <v>0</v>
      </c>
      <c r="H8" s="263" t="str">
        <f>IFERROR(G8/E8-1,"-")</f>
        <v>-</v>
      </c>
      <c r="I8" s="264">
        <f t="shared" ref="I8:I12" si="7">G8-E8</f>
        <v>0</v>
      </c>
      <c r="J8" s="262">
        <f t="shared" ref="J8:J12" si="8">G8/$G$6</f>
        <v>0</v>
      </c>
      <c r="K8" s="261">
        <v>0</v>
      </c>
      <c r="L8" s="265" t="str">
        <f>IFERROR(K8/G8-1,"-")</f>
        <v>-</v>
      </c>
      <c r="M8" s="266" t="str">
        <f>IF(G8=0,"nd",K8-G8)</f>
        <v>nd</v>
      </c>
      <c r="N8" s="267">
        <f t="shared" ref="N8:N12" si="9">K8/$K$6</f>
        <v>0</v>
      </c>
      <c r="O8" s="261">
        <v>0</v>
      </c>
      <c r="P8" s="265" t="str">
        <f>IFERROR(O8/K8-1,"-")</f>
        <v>-</v>
      </c>
      <c r="Q8" s="268">
        <f t="shared" si="3"/>
        <v>0</v>
      </c>
      <c r="R8" s="265" t="str">
        <f>IFERROR(O8/C8-1,"-")</f>
        <v>-</v>
      </c>
      <c r="S8" s="268">
        <f t="shared" si="6"/>
        <v>0</v>
      </c>
      <c r="T8" s="267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1">
        <v>0</v>
      </c>
      <c r="D9" s="261">
        <v>0</v>
      </c>
      <c r="E9" s="261">
        <v>0</v>
      </c>
      <c r="F9" s="267">
        <f t="shared" si="4"/>
        <v>0</v>
      </c>
      <c r="G9" s="261">
        <v>0</v>
      </c>
      <c r="H9" s="263" t="str">
        <f>IFERROR(G9/E9-1,"-")</f>
        <v>-</v>
      </c>
      <c r="I9" s="268">
        <f t="shared" si="7"/>
        <v>0</v>
      </c>
      <c r="J9" s="267">
        <f t="shared" si="8"/>
        <v>0</v>
      </c>
      <c r="K9" s="261">
        <v>0</v>
      </c>
      <c r="L9" s="265" t="str">
        <f>IFERROR(K9/G9-1,"-")</f>
        <v>-</v>
      </c>
      <c r="M9" s="266" t="str">
        <f>IF(G9=0,"nd",K9-G9)</f>
        <v>nd</v>
      </c>
      <c r="N9" s="267">
        <f t="shared" si="9"/>
        <v>0</v>
      </c>
      <c r="O9" s="261">
        <v>0</v>
      </c>
      <c r="P9" s="265" t="e">
        <f t="shared" si="2"/>
        <v>#DIV/0!</v>
      </c>
      <c r="Q9" s="268">
        <f t="shared" si="3"/>
        <v>0</v>
      </c>
      <c r="R9" s="269" t="e">
        <f t="shared" si="5"/>
        <v>#DIV/0!</v>
      </c>
      <c r="S9" s="268">
        <f t="shared" si="6"/>
        <v>0</v>
      </c>
      <c r="T9" s="267">
        <f t="shared" si="10"/>
        <v>0</v>
      </c>
      <c r="V9" s="29"/>
      <c r="W9" s="81"/>
      <c r="AE9" s="1"/>
    </row>
    <row r="10" spans="1:31" s="4" customFormat="1" x14ac:dyDescent="0.25">
      <c r="B10" s="254" t="s">
        <v>188</v>
      </c>
      <c r="C10" s="270">
        <v>171</v>
      </c>
      <c r="D10" s="270">
        <v>0</v>
      </c>
      <c r="E10" s="270">
        <v>0</v>
      </c>
      <c r="F10" s="271">
        <f>IFERROR(E10/$E$6,"-")</f>
        <v>0</v>
      </c>
      <c r="G10" s="270">
        <v>0</v>
      </c>
      <c r="H10" s="259" t="str">
        <f>IFERROR(G10/E10-1,"-")</f>
        <v>-</v>
      </c>
      <c r="I10" s="260">
        <f>IFERROR(G10-E10,"-")</f>
        <v>0</v>
      </c>
      <c r="J10" s="271">
        <f>IFERROR(G10/$G$6,"-")</f>
        <v>0</v>
      </c>
      <c r="K10" s="270">
        <v>0</v>
      </c>
      <c r="L10" s="259" t="str">
        <f>IFERROR(K10/G10-1,"-")</f>
        <v>-</v>
      </c>
      <c r="M10" s="260">
        <f>IFERROR(K10-G10,"-")</f>
        <v>0</v>
      </c>
      <c r="N10" s="271">
        <f>IFERROR(K10/$K$6,"-")</f>
        <v>0</v>
      </c>
      <c r="O10" s="270">
        <v>0</v>
      </c>
      <c r="P10" s="259" t="str">
        <f>IFERROR(O10/K10-1,"-")</f>
        <v>-</v>
      </c>
      <c r="Q10" s="260">
        <f>IFERROR(O10-K10,"-")</f>
        <v>0</v>
      </c>
      <c r="R10" s="259">
        <f t="shared" si="5"/>
        <v>-1</v>
      </c>
      <c r="S10" s="260">
        <f t="shared" si="6"/>
        <v>-171</v>
      </c>
      <c r="T10" s="271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1">
        <v>171</v>
      </c>
      <c r="D11" s="261">
        <v>0</v>
      </c>
      <c r="E11" s="261">
        <v>0</v>
      </c>
      <c r="F11" s="267">
        <f t="shared" si="4"/>
        <v>0</v>
      </c>
      <c r="G11" s="261">
        <v>0</v>
      </c>
      <c r="H11" s="269" t="e">
        <f t="shared" ref="H11:H12" si="11">G11/E11-1</f>
        <v>#DIV/0!</v>
      </c>
      <c r="I11" s="268">
        <f t="shared" si="7"/>
        <v>0</v>
      </c>
      <c r="J11" s="267">
        <f t="shared" si="8"/>
        <v>0</v>
      </c>
      <c r="K11" s="261">
        <v>0</v>
      </c>
      <c r="L11" s="265" t="e">
        <f>K11/G11-1</f>
        <v>#DIV/0!</v>
      </c>
      <c r="M11" s="268">
        <f t="shared" si="1"/>
        <v>0</v>
      </c>
      <c r="N11" s="267">
        <f t="shared" si="9"/>
        <v>0</v>
      </c>
      <c r="O11" s="261">
        <v>0</v>
      </c>
      <c r="P11" s="269" t="e">
        <f t="shared" si="2"/>
        <v>#DIV/0!</v>
      </c>
      <c r="Q11" s="268">
        <f t="shared" si="3"/>
        <v>0</v>
      </c>
      <c r="R11" s="269" t="e">
        <f t="shared" ref="R11:R12" si="12">O11/D11-1</f>
        <v>#DIV/0!</v>
      </c>
      <c r="S11" s="268">
        <f t="shared" ref="S11:S12" si="13">O11-D11</f>
        <v>0</v>
      </c>
      <c r="T11" s="267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1" t="e">
        <v>#REF!</v>
      </c>
      <c r="D12" s="261" t="e">
        <v>#REF!</v>
      </c>
      <c r="E12" s="261" t="e">
        <v>#REF!</v>
      </c>
      <c r="F12" s="267" t="e">
        <f t="shared" si="4"/>
        <v>#REF!</v>
      </c>
      <c r="G12" s="261" t="e">
        <v>#REF!</v>
      </c>
      <c r="H12" s="269" t="e">
        <f t="shared" si="11"/>
        <v>#REF!</v>
      </c>
      <c r="I12" s="268" t="e">
        <f t="shared" si="7"/>
        <v>#REF!</v>
      </c>
      <c r="J12" s="267" t="e">
        <f t="shared" si="8"/>
        <v>#REF!</v>
      </c>
      <c r="K12" s="261" t="e">
        <v>#REF!</v>
      </c>
      <c r="L12" s="265" t="e">
        <f t="shared" si="0"/>
        <v>#REF!</v>
      </c>
      <c r="M12" s="268" t="e">
        <f t="shared" si="1"/>
        <v>#REF!</v>
      </c>
      <c r="N12" s="267" t="e">
        <f t="shared" si="9"/>
        <v>#REF!</v>
      </c>
      <c r="O12" s="261" t="e">
        <v>#REF!</v>
      </c>
      <c r="P12" s="269" t="e">
        <f>O12/K12-1</f>
        <v>#REF!</v>
      </c>
      <c r="Q12" s="268" t="e">
        <f t="shared" si="3"/>
        <v>#REF!</v>
      </c>
      <c r="R12" s="269" t="e">
        <f t="shared" si="12"/>
        <v>#REF!</v>
      </c>
      <c r="S12" s="268" t="e">
        <f t="shared" si="13"/>
        <v>#REF!</v>
      </c>
      <c r="T12" s="267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5"/>
      <c r="C13" s="245"/>
      <c r="D13" s="245"/>
      <c r="E13" s="245"/>
      <c r="F13" s="245"/>
      <c r="G13" s="245"/>
      <c r="H13" s="245"/>
      <c r="I13" s="245"/>
      <c r="J13" s="245"/>
      <c r="K13" s="245"/>
      <c r="L13" s="272"/>
      <c r="M13" s="245"/>
      <c r="N13" s="245"/>
      <c r="O13" s="245"/>
      <c r="P13" s="245"/>
      <c r="Q13" s="245"/>
      <c r="R13" s="245"/>
      <c r="S13" s="245"/>
      <c r="T13" s="245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2.810 viajeros 
cuota: 98,8%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76" t="s">
        <v>180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3" t="s">
        <v>168</v>
      </c>
      <c r="C41" s="234"/>
      <c r="D41" s="234"/>
      <c r="E41" s="234"/>
      <c r="F41" s="234"/>
      <c r="G41" s="234"/>
      <c r="H41" s="234"/>
      <c r="I41" s="234"/>
      <c r="J41" s="234"/>
      <c r="K41" s="234">
        <v>1824653</v>
      </c>
      <c r="L41" s="234"/>
      <c r="M41" s="234"/>
      <c r="N41" s="235"/>
      <c r="O41" s="234">
        <v>2354005</v>
      </c>
      <c r="P41" s="235"/>
      <c r="Q41" s="235">
        <v>1</v>
      </c>
      <c r="R41" s="235">
        <v>0.2901110512519367</v>
      </c>
      <c r="S41" s="234">
        <v>529352</v>
      </c>
      <c r="T41" s="246"/>
      <c r="AE41" s="1"/>
    </row>
    <row r="42" spans="2:31" ht="18.75" hidden="1" x14ac:dyDescent="0.3">
      <c r="B42" s="233" t="s">
        <v>169</v>
      </c>
      <c r="C42" s="234"/>
      <c r="D42" s="234"/>
      <c r="E42" s="234"/>
      <c r="F42" s="234"/>
      <c r="G42" s="234"/>
      <c r="H42" s="234"/>
      <c r="I42" s="234"/>
      <c r="J42" s="234"/>
      <c r="K42" s="234">
        <v>603938</v>
      </c>
      <c r="L42" s="234"/>
      <c r="M42" s="234"/>
      <c r="N42" s="235">
        <v>1</v>
      </c>
      <c r="O42" s="234">
        <v>936181</v>
      </c>
      <c r="P42" s="235">
        <v>1</v>
      </c>
      <c r="Q42" s="235">
        <v>0.39769711619134201</v>
      </c>
      <c r="R42" s="235">
        <v>0.55012766211101138</v>
      </c>
      <c r="S42" s="234">
        <v>332243</v>
      </c>
      <c r="T42" s="246"/>
      <c r="AE42" s="1" t="s">
        <v>170</v>
      </c>
    </row>
    <row r="43" spans="2:31" ht="15.75" hidden="1" x14ac:dyDescent="0.25">
      <c r="B43" s="236" t="s">
        <v>102</v>
      </c>
      <c r="C43" s="237"/>
      <c r="D43" s="237"/>
      <c r="E43" s="237"/>
      <c r="F43" s="237"/>
      <c r="G43" s="237"/>
      <c r="H43" s="237"/>
      <c r="I43" s="237"/>
      <c r="J43" s="237"/>
      <c r="K43" s="237">
        <v>276550.36166633503</v>
      </c>
      <c r="L43" s="237"/>
      <c r="M43" s="237"/>
      <c r="N43" s="238">
        <v>0.45791184139155844</v>
      </c>
      <c r="O43" s="237">
        <v>430252.45635520399</v>
      </c>
      <c r="P43" s="238">
        <v>0.4595825554622493</v>
      </c>
      <c r="Q43" s="238">
        <v>0.18277465695918402</v>
      </c>
      <c r="R43" s="238">
        <v>0.55578337978930015</v>
      </c>
      <c r="S43" s="237">
        <v>153702.09468886897</v>
      </c>
      <c r="T43" s="247"/>
      <c r="AE43" s="1" t="s">
        <v>171</v>
      </c>
    </row>
    <row r="44" spans="2:31" s="4" customFormat="1" hidden="1" x14ac:dyDescent="0.25">
      <c r="B44" s="239" t="s">
        <v>105</v>
      </c>
      <c r="C44" s="240"/>
      <c r="D44" s="240"/>
      <c r="E44" s="240"/>
      <c r="F44" s="240"/>
      <c r="G44" s="240"/>
      <c r="H44" s="240"/>
      <c r="I44" s="240"/>
      <c r="J44" s="240"/>
      <c r="K44" s="240">
        <v>327387.63833385095</v>
      </c>
      <c r="L44" s="240"/>
      <c r="M44" s="240"/>
      <c r="N44" s="243">
        <v>0.54208815860874948</v>
      </c>
      <c r="O44" s="240">
        <v>505927.5436448183</v>
      </c>
      <c r="P44" s="243">
        <v>0.54041637636826456</v>
      </c>
      <c r="Q44" s="243">
        <v>0.21492203442423372</v>
      </c>
      <c r="R44" s="241">
        <v>0.54534711884540576</v>
      </c>
      <c r="S44" s="242">
        <v>178539.90531096736</v>
      </c>
      <c r="T44" s="249"/>
      <c r="AE44" s="1" t="s">
        <v>172</v>
      </c>
    </row>
    <row r="45" spans="2:31" s="4" customFormat="1" hidden="1" x14ac:dyDescent="0.25">
      <c r="B45" s="244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4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5"/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AE47" s="1" t="s">
        <v>177</v>
      </c>
    </row>
    <row r="48" spans="2:31" s="4" customFormat="1" hidden="1" x14ac:dyDescent="0.25">
      <c r="B48" s="294" t="s">
        <v>178</v>
      </c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1" t="str">
        <f>CONCATENATE("%/s total Tenerife ",RIGHT(F133,4))</f>
        <v>%/s total Tenerife 2023</v>
      </c>
      <c r="J133" s="187">
        <v>2024</v>
      </c>
      <c r="K133" s="251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3" t="s">
        <v>194</v>
      </c>
      <c r="C134" s="237">
        <v>1658</v>
      </c>
      <c r="D134" s="237">
        <v>2415</v>
      </c>
      <c r="E134" s="237">
        <v>3515</v>
      </c>
      <c r="F134" s="237">
        <v>14811</v>
      </c>
      <c r="G134" s="238">
        <f>F134/E134-1</f>
        <v>3.2136557610241825</v>
      </c>
      <c r="H134" s="237">
        <f>F134-E134</f>
        <v>11296</v>
      </c>
      <c r="I134" s="238">
        <f>F134/F$134</f>
        <v>1</v>
      </c>
      <c r="J134" s="237">
        <v>7251</v>
      </c>
      <c r="K134" s="238">
        <f>J134/J$134</f>
        <v>1</v>
      </c>
      <c r="L134" s="238">
        <f>J134/F134-1</f>
        <v>-0.51043143609479436</v>
      </c>
      <c r="M134" s="237">
        <f>J134-F134</f>
        <v>-7560</v>
      </c>
      <c r="N134" s="238">
        <f>J134/D134-1</f>
        <v>2.0024844720496895</v>
      </c>
      <c r="O134" s="237">
        <f>J134-D134</f>
        <v>4836</v>
      </c>
      <c r="Q134" s="29"/>
      <c r="R134" s="81"/>
      <c r="Z134" s="1" t="s">
        <v>170</v>
      </c>
      <c r="AE134"/>
    </row>
    <row r="135" spans="1:31" s="4" customFormat="1" x14ac:dyDescent="0.25">
      <c r="B135" s="254" t="s">
        <v>187</v>
      </c>
      <c r="C135" s="255">
        <v>1487</v>
      </c>
      <c r="D135" s="255">
        <v>2415</v>
      </c>
      <c r="E135" s="255">
        <v>3508</v>
      </c>
      <c r="F135" s="255">
        <v>14700</v>
      </c>
      <c r="G135" s="259">
        <f>IFERROR(F135/E135-1,"-")</f>
        <v>3.1904218928164196</v>
      </c>
      <c r="H135" s="255">
        <f t="shared" ref="H135:H138" si="14">F135-E135</f>
        <v>11192</v>
      </c>
      <c r="I135" s="257">
        <f>F135/F$134</f>
        <v>0.99250557018432251</v>
      </c>
      <c r="J135" s="255">
        <v>7147</v>
      </c>
      <c r="K135" s="256">
        <f t="shared" ref="K135:K138" si="15">J135/J$134</f>
        <v>0.98565715073782922</v>
      </c>
      <c r="L135" s="257">
        <f t="shared" ref="L135:L138" si="16">J135/F135-1</f>
        <v>-0.51380952380952383</v>
      </c>
      <c r="M135" s="258">
        <f t="shared" ref="M135:M138" si="17">J135-F135</f>
        <v>-7553</v>
      </c>
      <c r="N135" s="256">
        <f t="shared" ref="N135:N138" si="18">J135/D135-1</f>
        <v>1.9594202898550726</v>
      </c>
      <c r="O135" s="255">
        <f t="shared" ref="O135:O138" si="19">J135-D135</f>
        <v>4732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1">
        <v>0</v>
      </c>
      <c r="D136" s="261">
        <v>0</v>
      </c>
      <c r="E136" s="261">
        <v>0</v>
      </c>
      <c r="F136" s="261">
        <v>0</v>
      </c>
      <c r="G136" s="265" t="str">
        <f t="shared" ref="G136:G138" si="20">IFERROR(F136/E136-1,"-")</f>
        <v>-</v>
      </c>
      <c r="H136" s="261">
        <f t="shared" si="14"/>
        <v>0</v>
      </c>
      <c r="I136" s="269">
        <f t="shared" ref="I136:I138" si="21">F136/F$134</f>
        <v>0</v>
      </c>
      <c r="J136" s="261">
        <v>0</v>
      </c>
      <c r="K136" s="267">
        <f t="shared" si="15"/>
        <v>0</v>
      </c>
      <c r="L136" s="269" t="e">
        <f t="shared" si="16"/>
        <v>#DIV/0!</v>
      </c>
      <c r="M136" s="268">
        <f t="shared" si="17"/>
        <v>0</v>
      </c>
      <c r="N136" s="267" t="e">
        <f t="shared" si="18"/>
        <v>#DIV/0!</v>
      </c>
      <c r="O136" s="261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1">
        <v>0</v>
      </c>
      <c r="D137" s="261">
        <v>0</v>
      </c>
      <c r="E137" s="261">
        <v>0</v>
      </c>
      <c r="F137" s="261">
        <v>0</v>
      </c>
      <c r="G137" s="263" t="str">
        <f t="shared" si="20"/>
        <v>-</v>
      </c>
      <c r="H137" s="261">
        <f t="shared" si="14"/>
        <v>0</v>
      </c>
      <c r="I137" s="273">
        <f t="shared" si="21"/>
        <v>0</v>
      </c>
      <c r="J137" s="261">
        <v>0</v>
      </c>
      <c r="K137" s="267">
        <f t="shared" si="15"/>
        <v>0</v>
      </c>
      <c r="L137" s="269" t="e">
        <f t="shared" si="16"/>
        <v>#DIV/0!</v>
      </c>
      <c r="M137" s="268">
        <f t="shared" si="17"/>
        <v>0</v>
      </c>
      <c r="N137" s="267" t="e">
        <f t="shared" si="18"/>
        <v>#DIV/0!</v>
      </c>
      <c r="O137" s="261">
        <f t="shared" si="19"/>
        <v>0</v>
      </c>
      <c r="Q137" s="29"/>
      <c r="R137" s="81"/>
      <c r="Z137" s="1"/>
    </row>
    <row r="138" spans="1:31" s="4" customFormat="1" x14ac:dyDescent="0.25">
      <c r="B138" s="254" t="s">
        <v>188</v>
      </c>
      <c r="C138" s="255">
        <v>171</v>
      </c>
      <c r="D138" s="255">
        <v>0</v>
      </c>
      <c r="E138" s="255">
        <v>0</v>
      </c>
      <c r="F138" s="255">
        <v>0</v>
      </c>
      <c r="G138" s="259" t="str">
        <f t="shared" si="20"/>
        <v>-</v>
      </c>
      <c r="H138" s="255">
        <f t="shared" si="14"/>
        <v>0</v>
      </c>
      <c r="I138" s="257">
        <f t="shared" si="21"/>
        <v>0</v>
      </c>
      <c r="J138" s="255">
        <v>0</v>
      </c>
      <c r="K138" s="256">
        <f t="shared" si="15"/>
        <v>0</v>
      </c>
      <c r="L138" s="257" t="e">
        <f t="shared" si="16"/>
        <v>#DIV/0!</v>
      </c>
      <c r="M138" s="258">
        <f t="shared" si="17"/>
        <v>0</v>
      </c>
      <c r="N138" s="256" t="e">
        <f t="shared" si="18"/>
        <v>#DIV/0!</v>
      </c>
      <c r="O138" s="255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Z139" s="1" t="s">
        <v>177</v>
      </c>
    </row>
    <row r="140" spans="1:31" s="4" customFormat="1" ht="32.25" customHeight="1" x14ac:dyDescent="0.25">
      <c r="B140" s="317" t="s">
        <v>191</v>
      </c>
      <c r="C140" s="317"/>
      <c r="D140" s="317"/>
      <c r="E140" s="317"/>
      <c r="F140" s="317"/>
      <c r="G140" s="317"/>
      <c r="H140" s="317"/>
      <c r="I140" s="317"/>
      <c r="J140" s="317"/>
      <c r="K140" s="317"/>
      <c r="L140" s="317"/>
      <c r="M140" s="317"/>
      <c r="N140" s="317"/>
      <c r="O140" s="317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9EF7-F5B4-498B-A9B5-BCB1EB823057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144600</v>
      </c>
      <c r="D6" s="252">
        <v>273158</v>
      </c>
      <c r="E6" s="252">
        <v>447228</v>
      </c>
      <c r="F6" s="253">
        <f>E6/$E$6</f>
        <v>1</v>
      </c>
      <c r="G6" s="252">
        <v>487504</v>
      </c>
      <c r="H6" s="253">
        <f>G6/E6-1</f>
        <v>9.0056973176992461E-2</v>
      </c>
      <c r="I6" s="252">
        <f>G6-E6</f>
        <v>40276</v>
      </c>
      <c r="J6" s="253">
        <f>G6/$G$6</f>
        <v>1</v>
      </c>
      <c r="K6" s="252">
        <v>481191</v>
      </c>
      <c r="L6" s="253">
        <f>K6/G6-1</f>
        <v>-1.294963733630905E-2</v>
      </c>
      <c r="M6" s="252">
        <f>K6-G6</f>
        <v>-6313</v>
      </c>
      <c r="N6" s="253">
        <f>K6/$K$6</f>
        <v>1</v>
      </c>
      <c r="O6" s="252">
        <v>480637</v>
      </c>
      <c r="P6" s="253">
        <f>O6/K6-1</f>
        <v>-1.1513099787817671E-3</v>
      </c>
      <c r="Q6" s="252">
        <f>O6-K6</f>
        <v>-554</v>
      </c>
      <c r="R6" s="253">
        <f>IFERROR(O6/C6-1,"-")</f>
        <v>2.3239073305670814</v>
      </c>
      <c r="S6" s="252">
        <f>O6-C6</f>
        <v>336037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20277</v>
      </c>
      <c r="D7" s="261">
        <v>95817</v>
      </c>
      <c r="E7" s="261">
        <v>88551</v>
      </c>
      <c r="F7" s="267">
        <f t="shared" ref="F7:F16" si="0">E7/$E$6</f>
        <v>0.19799967801658214</v>
      </c>
      <c r="G7" s="261">
        <v>80662</v>
      </c>
      <c r="H7" s="269">
        <f>G7/E7-1</f>
        <v>-8.9089902993754966E-2</v>
      </c>
      <c r="I7" s="268">
        <f>G7-E7</f>
        <v>-7889</v>
      </c>
      <c r="J7" s="267">
        <f>G7/$G$6</f>
        <v>0.16545915520693164</v>
      </c>
      <c r="K7" s="261">
        <v>69210</v>
      </c>
      <c r="L7" s="269">
        <f>K7/G7-1</f>
        <v>-0.14197515558751328</v>
      </c>
      <c r="M7" s="268">
        <f>K7-G7</f>
        <v>-11452</v>
      </c>
      <c r="N7" s="267">
        <f>K7/$K$6</f>
        <v>0.14383062027344651</v>
      </c>
      <c r="O7" s="261">
        <v>63041</v>
      </c>
      <c r="P7" s="269">
        <f>O7/K7-1</f>
        <v>-8.9134518133217711E-2</v>
      </c>
      <c r="Q7" s="268">
        <f>O7-K7</f>
        <v>-6169</v>
      </c>
      <c r="R7" s="269">
        <f t="shared" ref="R7:R16" si="1">IFERROR(O7/C7-1,"-")</f>
        <v>2.1089904818267002</v>
      </c>
      <c r="S7" s="268">
        <f t="shared" ref="S7:S16" si="2">O7-C7</f>
        <v>42764</v>
      </c>
      <c r="T7" s="267">
        <f>O7/$O$6</f>
        <v>0.13116135461897441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13953</v>
      </c>
      <c r="D8" s="261">
        <v>26737</v>
      </c>
      <c r="E8" s="261">
        <v>51285</v>
      </c>
      <c r="F8" s="267">
        <f t="shared" si="0"/>
        <v>0.11467305267112077</v>
      </c>
      <c r="G8" s="261">
        <v>49212</v>
      </c>
      <c r="H8" s="269">
        <f t="shared" ref="H8:H16" si="3">G8/E8-1</f>
        <v>-4.042117578239246E-2</v>
      </c>
      <c r="I8" s="268">
        <f t="shared" ref="I8:I16" si="4">G8-E8</f>
        <v>-2073</v>
      </c>
      <c r="J8" s="267">
        <f t="shared" ref="J8:J16" si="5">G8/$G$6</f>
        <v>0.10094686402573107</v>
      </c>
      <c r="K8" s="261">
        <v>46569</v>
      </c>
      <c r="L8" s="269">
        <f t="shared" ref="L8:L16" si="6">K8/G8-1</f>
        <v>-5.3706413069982917E-2</v>
      </c>
      <c r="M8" s="268">
        <f t="shared" ref="M8:M16" si="7">K8-G8</f>
        <v>-2643</v>
      </c>
      <c r="N8" s="267">
        <f t="shared" ref="N8:N16" si="8">K8/$K$6</f>
        <v>9.677861805395363E-2</v>
      </c>
      <c r="O8" s="261">
        <v>49677</v>
      </c>
      <c r="P8" s="269">
        <f t="shared" ref="P8:P16" si="9">O8/K8-1</f>
        <v>6.6739676608903009E-2</v>
      </c>
      <c r="Q8" s="268">
        <f t="shared" ref="Q8:Q16" si="10">O8-K8</f>
        <v>3108</v>
      </c>
      <c r="R8" s="269">
        <f t="shared" si="1"/>
        <v>2.5603096108363794</v>
      </c>
      <c r="S8" s="268">
        <f t="shared" si="2"/>
        <v>35724</v>
      </c>
      <c r="T8" s="267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4" t="s">
        <v>48</v>
      </c>
      <c r="C9" s="261">
        <v>1123</v>
      </c>
      <c r="D9" s="261">
        <v>1502</v>
      </c>
      <c r="E9" s="261">
        <v>2015</v>
      </c>
      <c r="F9" s="262">
        <f t="shared" si="0"/>
        <v>4.5055318539984077E-3</v>
      </c>
      <c r="G9" s="261">
        <v>12065</v>
      </c>
      <c r="H9" s="273">
        <f t="shared" si="3"/>
        <v>4.9875930521091814</v>
      </c>
      <c r="I9" s="264">
        <f t="shared" si="4"/>
        <v>10050</v>
      </c>
      <c r="J9" s="262">
        <f t="shared" si="5"/>
        <v>2.474851488398044E-2</v>
      </c>
      <c r="K9" s="261">
        <v>6319</v>
      </c>
      <c r="L9" s="269">
        <f t="shared" si="6"/>
        <v>-0.47625362619146294</v>
      </c>
      <c r="M9" s="268">
        <f t="shared" si="7"/>
        <v>-5746</v>
      </c>
      <c r="N9" s="267">
        <f t="shared" si="8"/>
        <v>1.3131999559426507E-2</v>
      </c>
      <c r="O9" s="261">
        <v>4389</v>
      </c>
      <c r="P9" s="269">
        <f t="shared" si="9"/>
        <v>-0.30542807406235162</v>
      </c>
      <c r="Q9" s="268">
        <f t="shared" si="10"/>
        <v>-1930</v>
      </c>
      <c r="R9" s="269">
        <f t="shared" si="1"/>
        <v>2.908281389136242</v>
      </c>
      <c r="S9" s="268">
        <f t="shared" si="2"/>
        <v>3266</v>
      </c>
      <c r="T9" s="267">
        <f t="shared" si="11"/>
        <v>9.1316315639453482E-3</v>
      </c>
      <c r="V9" s="29"/>
      <c r="W9" s="81"/>
      <c r="AE9" s="1"/>
    </row>
    <row r="10" spans="1:31" s="4" customFormat="1" x14ac:dyDescent="0.25">
      <c r="B10" s="244" t="s">
        <v>50</v>
      </c>
      <c r="C10" s="261">
        <v>47060</v>
      </c>
      <c r="D10" s="261">
        <v>39171</v>
      </c>
      <c r="E10" s="261">
        <v>153117</v>
      </c>
      <c r="F10" s="267">
        <f t="shared" si="0"/>
        <v>0.34236899299686069</v>
      </c>
      <c r="G10" s="261">
        <v>165380</v>
      </c>
      <c r="H10" s="269">
        <f t="shared" si="3"/>
        <v>8.0089082205111017E-2</v>
      </c>
      <c r="I10" s="268">
        <f t="shared" si="4"/>
        <v>12263</v>
      </c>
      <c r="J10" s="267">
        <f t="shared" si="5"/>
        <v>0.33923824214775672</v>
      </c>
      <c r="K10" s="261">
        <v>177175</v>
      </c>
      <c r="L10" s="269">
        <f t="shared" si="6"/>
        <v>7.1320594993348641E-2</v>
      </c>
      <c r="M10" s="268">
        <f t="shared" si="7"/>
        <v>11795</v>
      </c>
      <c r="N10" s="267">
        <f t="shared" si="8"/>
        <v>0.36820098464019485</v>
      </c>
      <c r="O10" s="261">
        <v>181105</v>
      </c>
      <c r="P10" s="269">
        <f t="shared" si="9"/>
        <v>2.2181459009454008E-2</v>
      </c>
      <c r="Q10" s="268">
        <f t="shared" si="10"/>
        <v>3930</v>
      </c>
      <c r="R10" s="269">
        <f t="shared" si="1"/>
        <v>2.8483850403739908</v>
      </c>
      <c r="S10" s="268">
        <f t="shared" si="2"/>
        <v>134045</v>
      </c>
      <c r="T10" s="267">
        <f>O10/$O$6</f>
        <v>0.37680203563188019</v>
      </c>
      <c r="V10" s="29"/>
      <c r="W10" s="81"/>
      <c r="AE10" s="1"/>
    </row>
    <row r="11" spans="1:31" s="4" customFormat="1" x14ac:dyDescent="0.25">
      <c r="B11" s="244" t="s">
        <v>52</v>
      </c>
      <c r="C11" s="261">
        <v>7208</v>
      </c>
      <c r="D11" s="261">
        <v>19665</v>
      </c>
      <c r="E11" s="261">
        <v>19181</v>
      </c>
      <c r="F11" s="262">
        <f t="shared" si="0"/>
        <v>4.2888638457341671E-2</v>
      </c>
      <c r="G11" s="261">
        <v>24592</v>
      </c>
      <c r="H11" s="273">
        <f t="shared" si="3"/>
        <v>0.28210208018351501</v>
      </c>
      <c r="I11" s="264">
        <f t="shared" si="4"/>
        <v>5411</v>
      </c>
      <c r="J11" s="262">
        <f t="shared" si="5"/>
        <v>5.0444714299780105E-2</v>
      </c>
      <c r="K11" s="261">
        <v>22839</v>
      </c>
      <c r="L11" s="269">
        <f t="shared" si="6"/>
        <v>-7.1283344176968133E-2</v>
      </c>
      <c r="M11" s="268">
        <f t="shared" si="7"/>
        <v>-1753</v>
      </c>
      <c r="N11" s="267">
        <f t="shared" si="8"/>
        <v>4.7463481237180249E-2</v>
      </c>
      <c r="O11" s="261">
        <v>25193</v>
      </c>
      <c r="P11" s="269">
        <f t="shared" si="9"/>
        <v>0.1030693112658172</v>
      </c>
      <c r="Q11" s="268">
        <f t="shared" si="10"/>
        <v>2354</v>
      </c>
      <c r="R11" s="269">
        <f t="shared" si="1"/>
        <v>2.4951442841287457</v>
      </c>
      <c r="S11" s="268">
        <f t="shared" si="2"/>
        <v>17985</v>
      </c>
      <c r="T11" s="267">
        <f t="shared" si="11"/>
        <v>5.241585645715998E-2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26940</v>
      </c>
      <c r="D12" s="261">
        <v>38654</v>
      </c>
      <c r="E12" s="261">
        <v>62976</v>
      </c>
      <c r="F12" s="267">
        <f t="shared" si="0"/>
        <v>0.14081408140814081</v>
      </c>
      <c r="G12" s="261">
        <v>76465</v>
      </c>
      <c r="H12" s="269">
        <f t="shared" si="3"/>
        <v>0.21419270833333326</v>
      </c>
      <c r="I12" s="268">
        <f t="shared" si="4"/>
        <v>13489</v>
      </c>
      <c r="J12" s="267">
        <f t="shared" si="5"/>
        <v>0.15684999507696348</v>
      </c>
      <c r="K12" s="261">
        <v>75937</v>
      </c>
      <c r="L12" s="269">
        <f t="shared" si="6"/>
        <v>-6.9051199895376891E-3</v>
      </c>
      <c r="M12" s="268">
        <f t="shared" si="7"/>
        <v>-528</v>
      </c>
      <c r="N12" s="267">
        <f t="shared" si="8"/>
        <v>0.15781051599053184</v>
      </c>
      <c r="O12" s="261">
        <v>87725</v>
      </c>
      <c r="P12" s="269">
        <f t="shared" si="9"/>
        <v>0.1552339439272028</v>
      </c>
      <c r="Q12" s="268">
        <f t="shared" si="10"/>
        <v>11788</v>
      </c>
      <c r="R12" s="269">
        <f t="shared" si="1"/>
        <v>2.2563103192279139</v>
      </c>
      <c r="S12" s="268">
        <f t="shared" si="2"/>
        <v>60785</v>
      </c>
      <c r="T12" s="267">
        <f t="shared" si="11"/>
        <v>0.18251819980567455</v>
      </c>
      <c r="V12" s="29"/>
      <c r="W12" s="81"/>
      <c r="AE12" s="1"/>
    </row>
    <row r="13" spans="1:31" s="4" customFormat="1" x14ac:dyDescent="0.25">
      <c r="B13" s="244" t="s">
        <v>51</v>
      </c>
      <c r="C13" s="261">
        <v>7454</v>
      </c>
      <c r="D13" s="261">
        <v>7418</v>
      </c>
      <c r="E13" s="261">
        <v>15383</v>
      </c>
      <c r="F13" s="262">
        <f t="shared" si="0"/>
        <v>3.4396325811442932E-2</v>
      </c>
      <c r="G13" s="261">
        <v>19920</v>
      </c>
      <c r="H13" s="273">
        <f t="shared" si="3"/>
        <v>0.29493596827666901</v>
      </c>
      <c r="I13" s="264">
        <f t="shared" si="4"/>
        <v>4537</v>
      </c>
      <c r="J13" s="262">
        <f t="shared" si="5"/>
        <v>4.0861203190127669E-2</v>
      </c>
      <c r="K13" s="261">
        <v>16896</v>
      </c>
      <c r="L13" s="269">
        <f t="shared" si="6"/>
        <v>-0.15180722891566267</v>
      </c>
      <c r="M13" s="268">
        <f t="shared" si="7"/>
        <v>-3024</v>
      </c>
      <c r="N13" s="267">
        <f t="shared" si="8"/>
        <v>3.5112876175988329E-2</v>
      </c>
      <c r="O13" s="261">
        <v>16644</v>
      </c>
      <c r="P13" s="269">
        <f t="shared" si="9"/>
        <v>-1.4914772727272707E-2</v>
      </c>
      <c r="Q13" s="268">
        <f t="shared" si="10"/>
        <v>-252</v>
      </c>
      <c r="R13" s="269">
        <f t="shared" si="1"/>
        <v>1.2328950898846256</v>
      </c>
      <c r="S13" s="268">
        <f t="shared" si="2"/>
        <v>9190</v>
      </c>
      <c r="T13" s="267">
        <f t="shared" si="11"/>
        <v>3.4629044372364172E-2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2629</v>
      </c>
      <c r="D14" s="261">
        <v>19690</v>
      </c>
      <c r="E14" s="261">
        <v>11499</v>
      </c>
      <c r="F14" s="267">
        <f t="shared" si="0"/>
        <v>2.5711717513214737E-2</v>
      </c>
      <c r="G14" s="261">
        <v>14533</v>
      </c>
      <c r="H14" s="269">
        <f t="shared" si="3"/>
        <v>0.26384903035046525</v>
      </c>
      <c r="I14" s="268">
        <f t="shared" si="4"/>
        <v>3034</v>
      </c>
      <c r="J14" s="267">
        <f t="shared" si="5"/>
        <v>2.9811037447897863E-2</v>
      </c>
      <c r="K14" s="261">
        <v>11038</v>
      </c>
      <c r="L14" s="269">
        <f t="shared" si="6"/>
        <v>-0.24048716713686091</v>
      </c>
      <c r="M14" s="268">
        <f t="shared" si="7"/>
        <v>-3495</v>
      </c>
      <c r="N14" s="267">
        <f t="shared" si="8"/>
        <v>2.2938916147641996E-2</v>
      </c>
      <c r="O14" s="261">
        <v>9469</v>
      </c>
      <c r="P14" s="269">
        <f t="shared" si="9"/>
        <v>-0.14214531618046744</v>
      </c>
      <c r="Q14" s="268">
        <f t="shared" si="10"/>
        <v>-1569</v>
      </c>
      <c r="R14" s="269">
        <f t="shared" si="1"/>
        <v>2.6017497147204258</v>
      </c>
      <c r="S14" s="268">
        <f t="shared" si="2"/>
        <v>6840</v>
      </c>
      <c r="T14" s="267">
        <f t="shared" si="11"/>
        <v>1.970093854613773E-2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5545</v>
      </c>
      <c r="D15" s="261">
        <v>8975</v>
      </c>
      <c r="E15" s="261">
        <v>15319</v>
      </c>
      <c r="F15" s="262">
        <f t="shared" si="0"/>
        <v>3.4253222070174498E-2</v>
      </c>
      <c r="G15" s="261">
        <v>15555</v>
      </c>
      <c r="H15" s="273">
        <f t="shared" si="3"/>
        <v>1.5405705333246367E-2</v>
      </c>
      <c r="I15" s="264">
        <f t="shared" si="4"/>
        <v>236</v>
      </c>
      <c r="J15" s="262">
        <f t="shared" si="5"/>
        <v>3.1907430503134333E-2</v>
      </c>
      <c r="K15" s="261">
        <v>28730</v>
      </c>
      <c r="L15" s="269">
        <f t="shared" si="6"/>
        <v>0.84699453551912574</v>
      </c>
      <c r="M15" s="268">
        <f t="shared" si="7"/>
        <v>13175</v>
      </c>
      <c r="N15" s="267">
        <f t="shared" si="8"/>
        <v>5.9706021101807803E-2</v>
      </c>
      <c r="O15" s="261">
        <v>19172</v>
      </c>
      <c r="P15" s="269">
        <f t="shared" si="9"/>
        <v>-0.33268360598677338</v>
      </c>
      <c r="Q15" s="268">
        <f t="shared" si="10"/>
        <v>-9558</v>
      </c>
      <c r="R15" s="269">
        <f t="shared" si="1"/>
        <v>2.4575293056807936</v>
      </c>
      <c r="S15" s="268">
        <f t="shared" si="2"/>
        <v>13627</v>
      </c>
      <c r="T15" s="267">
        <f t="shared" si="11"/>
        <v>3.98887309965733E-2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12411</v>
      </c>
      <c r="D16" s="261">
        <f>D6-SUM(D7:D15)</f>
        <v>15529</v>
      </c>
      <c r="E16" s="261">
        <f>E6-SUM(E7:E15)</f>
        <v>27902</v>
      </c>
      <c r="F16" s="267">
        <f t="shared" si="0"/>
        <v>6.2388759201123363E-2</v>
      </c>
      <c r="G16" s="261">
        <f>G6-SUM(G7:G15)</f>
        <v>29120</v>
      </c>
      <c r="H16" s="269">
        <f t="shared" si="3"/>
        <v>4.3652784746613049E-2</v>
      </c>
      <c r="I16" s="268">
        <f t="shared" si="4"/>
        <v>1218</v>
      </c>
      <c r="J16" s="267">
        <f t="shared" si="5"/>
        <v>5.9732843217696674E-2</v>
      </c>
      <c r="K16" s="261">
        <f>K6-SUM(K7:K15)</f>
        <v>26478</v>
      </c>
      <c r="L16" s="269">
        <f t="shared" si="6"/>
        <v>-9.0728021978021989E-2</v>
      </c>
      <c r="M16" s="268">
        <f t="shared" si="7"/>
        <v>-2642</v>
      </c>
      <c r="N16" s="267">
        <f t="shared" si="8"/>
        <v>5.5025966819828298E-2</v>
      </c>
      <c r="O16" s="261">
        <f>O6-SUM(O7:O15)</f>
        <v>24222</v>
      </c>
      <c r="P16" s="269">
        <f t="shared" si="9"/>
        <v>-8.5202809879900254E-2</v>
      </c>
      <c r="Q16" s="268">
        <f t="shared" si="10"/>
        <v>-2256</v>
      </c>
      <c r="R16" s="269">
        <f t="shared" si="1"/>
        <v>0.95165578921924099</v>
      </c>
      <c r="S16" s="268">
        <f t="shared" si="2"/>
        <v>11811</v>
      </c>
      <c r="T16" s="267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180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94" t="s">
        <v>178</v>
      </c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456683</v>
      </c>
      <c r="D136" s="237">
        <v>800301</v>
      </c>
      <c r="E136" s="237">
        <v>1016781</v>
      </c>
      <c r="F136" s="237">
        <v>1041269</v>
      </c>
      <c r="G136" s="238">
        <f>F136/E136-1</f>
        <v>2.4083848931087504E-2</v>
      </c>
      <c r="H136" s="237">
        <f>F136-E136</f>
        <v>24488</v>
      </c>
      <c r="I136" s="238">
        <f>F136/F$136</f>
        <v>1</v>
      </c>
      <c r="J136" s="237">
        <v>1058434</v>
      </c>
      <c r="K136" s="238">
        <f>H136/H$136</f>
        <v>1</v>
      </c>
      <c r="L136" s="238">
        <f>J136/F136-1</f>
        <v>1.6484693196474609E-2</v>
      </c>
      <c r="M136" s="237">
        <f>J136-F136</f>
        <v>17165</v>
      </c>
      <c r="N136" s="238">
        <f>J136/C136-1</f>
        <v>1.3176557918731375</v>
      </c>
      <c r="O136" s="237">
        <f>J136-C136</f>
        <v>601751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117997</v>
      </c>
      <c r="D137" s="261">
        <v>247584</v>
      </c>
      <c r="E137" s="261">
        <v>207208</v>
      </c>
      <c r="F137" s="261">
        <v>181512</v>
      </c>
      <c r="G137" s="267">
        <f t="shared" ref="G137:G146" si="12">F137/E137-1</f>
        <v>-0.12401065595922933</v>
      </c>
      <c r="H137" s="274">
        <f t="shared" ref="H137:H146" si="13">F137-E137</f>
        <v>-25696</v>
      </c>
      <c r="I137" s="269">
        <f t="shared" ref="I137:K146" si="14">F137/F$136</f>
        <v>0.17431806766551197</v>
      </c>
      <c r="J137" s="261">
        <v>161819</v>
      </c>
      <c r="K137" s="269">
        <f t="shared" si="14"/>
        <v>-1.049330284220843</v>
      </c>
      <c r="L137" s="269">
        <f t="shared" ref="L137:L146" si="15">J137/F137-1</f>
        <v>-0.10849420423994005</v>
      </c>
      <c r="M137" s="268">
        <f t="shared" ref="M137:M146" si="16">J137-F137</f>
        <v>-19693</v>
      </c>
      <c r="N137" s="267">
        <f t="shared" ref="N137:N146" si="17">J137/C137-1</f>
        <v>0.37138232327940535</v>
      </c>
      <c r="O137" s="261">
        <f t="shared" ref="O137:O146" si="18">J137-C137</f>
        <v>43822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51760</v>
      </c>
      <c r="D138" s="261">
        <v>83468</v>
      </c>
      <c r="E138" s="261">
        <v>123951</v>
      </c>
      <c r="F138" s="261">
        <v>118966</v>
      </c>
      <c r="G138" s="267">
        <f t="shared" si="12"/>
        <v>-4.0217505304515511E-2</v>
      </c>
      <c r="H138" s="274">
        <f t="shared" si="13"/>
        <v>-4985</v>
      </c>
      <c r="I138" s="269">
        <f t="shared" si="14"/>
        <v>0.1142509764527706</v>
      </c>
      <c r="J138" s="261">
        <v>114660</v>
      </c>
      <c r="K138" s="269">
        <f t="shared" si="14"/>
        <v>-0.20356909506697157</v>
      </c>
      <c r="L138" s="269">
        <f t="shared" si="15"/>
        <v>-3.6195215439705497E-2</v>
      </c>
      <c r="M138" s="268">
        <f t="shared" si="16"/>
        <v>-4306</v>
      </c>
      <c r="N138" s="267">
        <f t="shared" si="17"/>
        <v>1.2152241112828439</v>
      </c>
      <c r="O138" s="261">
        <f t="shared" si="18"/>
        <v>62900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2339</v>
      </c>
      <c r="D139" s="261">
        <v>4950</v>
      </c>
      <c r="E139" s="261">
        <v>6762</v>
      </c>
      <c r="F139" s="261">
        <v>20250</v>
      </c>
      <c r="G139" s="267">
        <f t="shared" si="12"/>
        <v>1.9946761313220942</v>
      </c>
      <c r="H139" s="274">
        <f t="shared" si="13"/>
        <v>13488</v>
      </c>
      <c r="I139" s="269">
        <f t="shared" si="14"/>
        <v>1.9447424248681178E-2</v>
      </c>
      <c r="J139" s="261">
        <v>11054</v>
      </c>
      <c r="K139" s="273">
        <f t="shared" si="14"/>
        <v>0.55080039202874875</v>
      </c>
      <c r="L139" s="269">
        <f t="shared" si="15"/>
        <v>-0.45412345679012345</v>
      </c>
      <c r="M139" s="268">
        <f t="shared" si="16"/>
        <v>-9196</v>
      </c>
      <c r="N139" s="267">
        <f t="shared" si="17"/>
        <v>3.725951261222745</v>
      </c>
      <c r="O139" s="261">
        <f t="shared" si="18"/>
        <v>8715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103133</v>
      </c>
      <c r="D140" s="261">
        <v>181693</v>
      </c>
      <c r="E140" s="261">
        <v>342343</v>
      </c>
      <c r="F140" s="261">
        <v>341923</v>
      </c>
      <c r="G140" s="267">
        <f t="shared" si="12"/>
        <v>-1.2268397484394011E-3</v>
      </c>
      <c r="H140" s="274">
        <f t="shared" si="13"/>
        <v>-420</v>
      </c>
      <c r="I140" s="269">
        <f t="shared" si="14"/>
        <v>0.32837143908058342</v>
      </c>
      <c r="J140" s="261">
        <v>382237</v>
      </c>
      <c r="K140" s="269">
        <f t="shared" si="14"/>
        <v>-1.7151257758902319E-2</v>
      </c>
      <c r="L140" s="269">
        <f t="shared" si="15"/>
        <v>0.1179037385610211</v>
      </c>
      <c r="M140" s="268">
        <f t="shared" si="16"/>
        <v>40314</v>
      </c>
      <c r="N140" s="267">
        <f t="shared" si="17"/>
        <v>2.7062530906693301</v>
      </c>
      <c r="O140" s="261">
        <f t="shared" si="18"/>
        <v>279104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30584</v>
      </c>
      <c r="D141" s="261">
        <v>44398</v>
      </c>
      <c r="E141" s="261">
        <v>48630</v>
      </c>
      <c r="F141" s="261">
        <v>55684</v>
      </c>
      <c r="G141" s="267">
        <f t="shared" si="12"/>
        <v>0.14505449311124829</v>
      </c>
      <c r="H141" s="274">
        <f t="shared" si="13"/>
        <v>7054</v>
      </c>
      <c r="I141" s="269">
        <f t="shared" si="14"/>
        <v>5.3477055400669757E-2</v>
      </c>
      <c r="J141" s="261">
        <v>49807</v>
      </c>
      <c r="K141" s="273">
        <f t="shared" si="14"/>
        <v>0.28805945769356417</v>
      </c>
      <c r="L141" s="269">
        <f t="shared" si="15"/>
        <v>-0.10554198692622652</v>
      </c>
      <c r="M141" s="268">
        <f t="shared" si="16"/>
        <v>-5877</v>
      </c>
      <c r="N141" s="267">
        <f t="shared" si="17"/>
        <v>0.62853125817420863</v>
      </c>
      <c r="O141" s="261">
        <f t="shared" si="18"/>
        <v>19223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61571</v>
      </c>
      <c r="D142" s="261">
        <v>104557</v>
      </c>
      <c r="E142" s="261">
        <v>134886</v>
      </c>
      <c r="F142" s="261">
        <v>146430</v>
      </c>
      <c r="G142" s="267">
        <f t="shared" si="12"/>
        <v>8.5583381522174262E-2</v>
      </c>
      <c r="H142" s="274">
        <f t="shared" si="13"/>
        <v>11544</v>
      </c>
      <c r="I142" s="269">
        <f t="shared" si="14"/>
        <v>0.14062648556713012</v>
      </c>
      <c r="J142" s="261">
        <v>156566</v>
      </c>
      <c r="K142" s="269">
        <f t="shared" si="14"/>
        <v>0.47141457040182949</v>
      </c>
      <c r="L142" s="269">
        <f t="shared" si="15"/>
        <v>6.9220788089872309E-2</v>
      </c>
      <c r="M142" s="268">
        <f t="shared" si="16"/>
        <v>10136</v>
      </c>
      <c r="N142" s="267">
        <f t="shared" si="17"/>
        <v>1.5428529664939665</v>
      </c>
      <c r="O142" s="261">
        <f t="shared" si="18"/>
        <v>94995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16023</v>
      </c>
      <c r="D143" s="261">
        <v>21732</v>
      </c>
      <c r="E143" s="261">
        <v>33809</v>
      </c>
      <c r="F143" s="261">
        <v>37722</v>
      </c>
      <c r="G143" s="267">
        <f t="shared" si="12"/>
        <v>0.11573841284864983</v>
      </c>
      <c r="H143" s="274">
        <f t="shared" si="13"/>
        <v>3913</v>
      </c>
      <c r="I143" s="269">
        <f t="shared" si="14"/>
        <v>3.6226950000432162E-2</v>
      </c>
      <c r="J143" s="261">
        <v>35821</v>
      </c>
      <c r="K143" s="273">
        <f t="shared" si="14"/>
        <v>0.15979255145377327</v>
      </c>
      <c r="L143" s="269">
        <f t="shared" si="15"/>
        <v>-5.0394994963151474E-2</v>
      </c>
      <c r="M143" s="268">
        <f t="shared" si="16"/>
        <v>-1901</v>
      </c>
      <c r="N143" s="267">
        <f t="shared" si="17"/>
        <v>1.2355988266866378</v>
      </c>
      <c r="O143" s="261">
        <f t="shared" si="18"/>
        <v>19798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26839</v>
      </c>
      <c r="D144" s="261">
        <v>45216</v>
      </c>
      <c r="E144" s="261">
        <v>29061</v>
      </c>
      <c r="F144" s="261">
        <v>32018</v>
      </c>
      <c r="G144" s="267">
        <f t="shared" si="12"/>
        <v>0.10175148824885594</v>
      </c>
      <c r="H144" s="274">
        <f t="shared" si="13"/>
        <v>2957</v>
      </c>
      <c r="I144" s="269">
        <f t="shared" si="14"/>
        <v>3.0749018745396241E-2</v>
      </c>
      <c r="J144" s="261">
        <v>29188</v>
      </c>
      <c r="K144" s="269">
        <f t="shared" si="14"/>
        <v>0.12075302188827181</v>
      </c>
      <c r="L144" s="269">
        <f t="shared" si="15"/>
        <v>-8.838778187269658E-2</v>
      </c>
      <c r="M144" s="268">
        <f t="shared" si="16"/>
        <v>-2830</v>
      </c>
      <c r="N144" s="267">
        <f t="shared" si="17"/>
        <v>8.752188978724984E-2</v>
      </c>
      <c r="O144" s="261">
        <f t="shared" si="18"/>
        <v>2349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24273</v>
      </c>
      <c r="D145" s="261">
        <v>26311</v>
      </c>
      <c r="E145" s="261">
        <v>32375</v>
      </c>
      <c r="F145" s="261">
        <v>47068</v>
      </c>
      <c r="G145" s="267">
        <f t="shared" si="12"/>
        <v>0.45383783783783782</v>
      </c>
      <c r="H145" s="274">
        <f t="shared" si="13"/>
        <v>14693</v>
      </c>
      <c r="I145" s="269">
        <f t="shared" si="14"/>
        <v>4.5202536520342007E-2</v>
      </c>
      <c r="J145" s="261">
        <v>61312</v>
      </c>
      <c r="K145" s="273">
        <f t="shared" si="14"/>
        <v>0.60000816726559947</v>
      </c>
      <c r="L145" s="269">
        <f t="shared" si="15"/>
        <v>0.30262598793235318</v>
      </c>
      <c r="M145" s="268">
        <f t="shared" si="16"/>
        <v>14244</v>
      </c>
      <c r="N145" s="267">
        <f t="shared" si="17"/>
        <v>1.5259341655337204</v>
      </c>
      <c r="O145" s="261">
        <f t="shared" si="18"/>
        <v>37039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22164</v>
      </c>
      <c r="D146" s="261">
        <f>D136-SUM(D137:D145)</f>
        <v>40392</v>
      </c>
      <c r="E146" s="261">
        <f>E136-SUM(E137:E145)</f>
        <v>57756</v>
      </c>
      <c r="F146" s="261">
        <f>F136-SUM(F137:F145)</f>
        <v>59696</v>
      </c>
      <c r="G146" s="267">
        <f t="shared" si="12"/>
        <v>3.3589583766188813E-2</v>
      </c>
      <c r="H146" s="274">
        <f t="shared" si="13"/>
        <v>1940</v>
      </c>
      <c r="I146" s="269">
        <f t="shared" si="14"/>
        <v>5.7330046318482542E-2</v>
      </c>
      <c r="J146" s="261">
        <f>J136-SUM(J137:J145)</f>
        <v>55970</v>
      </c>
      <c r="K146" s="269">
        <f t="shared" si="14"/>
        <v>7.9222476314929763E-2</v>
      </c>
      <c r="L146" s="269">
        <f t="shared" si="15"/>
        <v>-6.2416242294291102E-2</v>
      </c>
      <c r="M146" s="268">
        <f t="shared" si="16"/>
        <v>-3726</v>
      </c>
      <c r="N146" s="267">
        <f t="shared" si="17"/>
        <v>1.5252661974372859</v>
      </c>
      <c r="O146" s="261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38786-66F9-4024-9C0E-18FB8E4C9CA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90853</v>
      </c>
      <c r="D6" s="252">
        <v>94831</v>
      </c>
      <c r="E6" s="252">
        <v>258592</v>
      </c>
      <c r="F6" s="253">
        <f>E6/$E$6</f>
        <v>1</v>
      </c>
      <c r="G6" s="252">
        <v>288981</v>
      </c>
      <c r="H6" s="253">
        <f>G6/E6-1</f>
        <v>0.11751716990471484</v>
      </c>
      <c r="I6" s="252">
        <f>G6-E6</f>
        <v>30389</v>
      </c>
      <c r="J6" s="253">
        <f>G6/$G$6</f>
        <v>1</v>
      </c>
      <c r="K6" s="252">
        <v>292403</v>
      </c>
      <c r="L6" s="253">
        <f>K6/G6-1</f>
        <v>1.1841608963911066E-2</v>
      </c>
      <c r="M6" s="252">
        <f>K6-G6</f>
        <v>3422</v>
      </c>
      <c r="N6" s="253">
        <f>K6/$K$6</f>
        <v>1</v>
      </c>
      <c r="O6" s="252">
        <v>303843</v>
      </c>
      <c r="P6" s="253">
        <f>O6/K6-1</f>
        <v>3.9124085594197E-2</v>
      </c>
      <c r="Q6" s="252">
        <f>O6-K6</f>
        <v>11440</v>
      </c>
      <c r="R6" s="253">
        <f>IFERROR(O6/C6-1,"-")</f>
        <v>2.3443364555931008</v>
      </c>
      <c r="S6" s="252">
        <f>O6-C6</f>
        <v>212990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10899</v>
      </c>
      <c r="D7" s="261">
        <v>35361</v>
      </c>
      <c r="E7" s="261">
        <v>48509</v>
      </c>
      <c r="F7" s="267">
        <f t="shared" ref="F7:F16" si="0">E7/$E$6</f>
        <v>0.187588943200099</v>
      </c>
      <c r="G7" s="261">
        <v>46203</v>
      </c>
      <c r="H7" s="269">
        <f>G7/E7-1</f>
        <v>-4.7537570347770508E-2</v>
      </c>
      <c r="I7" s="268">
        <f>G7-E7</f>
        <v>-2306</v>
      </c>
      <c r="J7" s="267">
        <f>G7/$G$6</f>
        <v>0.15988248362349081</v>
      </c>
      <c r="K7" s="261">
        <v>42959</v>
      </c>
      <c r="L7" s="269">
        <f>K7/G7-1</f>
        <v>-7.0211891002748716E-2</v>
      </c>
      <c r="M7" s="268">
        <f>K7-G7</f>
        <v>-3244</v>
      </c>
      <c r="N7" s="267">
        <f>K7/$K$6</f>
        <v>0.14691709729380342</v>
      </c>
      <c r="O7" s="261">
        <v>35884</v>
      </c>
      <c r="P7" s="269">
        <f>O7/K7-1</f>
        <v>-0.16469191554738238</v>
      </c>
      <c r="Q7" s="268">
        <f>O7-K7</f>
        <v>-7075</v>
      </c>
      <c r="R7" s="269">
        <f t="shared" ref="R7:R16" si="1">IFERROR(O7/C7-1,"-")</f>
        <v>2.2924121479034776</v>
      </c>
      <c r="S7" s="268">
        <f t="shared" ref="S7:S16" si="2">O7-C7</f>
        <v>24985</v>
      </c>
      <c r="T7" s="267">
        <f>O7/$O$6</f>
        <v>0.11810046635927107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8874</v>
      </c>
      <c r="D8" s="261">
        <v>5932</v>
      </c>
      <c r="E8" s="261">
        <v>30310</v>
      </c>
      <c r="F8" s="267">
        <f t="shared" si="0"/>
        <v>0.11721166934785299</v>
      </c>
      <c r="G8" s="261">
        <v>29159</v>
      </c>
      <c r="H8" s="269">
        <f t="shared" ref="H8:H16" si="3">G8/E8-1</f>
        <v>-3.7974265918838679E-2</v>
      </c>
      <c r="I8" s="268">
        <f t="shared" ref="I8:I16" si="4">G8-E8</f>
        <v>-1151</v>
      </c>
      <c r="J8" s="267">
        <f t="shared" ref="J8:J16" si="5">G8/$G$6</f>
        <v>0.10090282752153255</v>
      </c>
      <c r="K8" s="261">
        <v>26530</v>
      </c>
      <c r="L8" s="269">
        <f t="shared" ref="L8:L16" si="6">K8/G8-1</f>
        <v>-9.016084227854182E-2</v>
      </c>
      <c r="M8" s="268">
        <f t="shared" ref="M8:M16" si="7">K8-G8</f>
        <v>-2629</v>
      </c>
      <c r="N8" s="267">
        <f t="shared" ref="N8:N16" si="8">K8/$K$6</f>
        <v>9.0730943252976204E-2</v>
      </c>
      <c r="O8" s="261">
        <v>29316</v>
      </c>
      <c r="P8" s="269">
        <f t="shared" ref="P8:P16" si="9">O8/K8-1</f>
        <v>0.10501319261213715</v>
      </c>
      <c r="Q8" s="268">
        <f t="shared" ref="Q8:Q16" si="10">O8-K8</f>
        <v>2786</v>
      </c>
      <c r="R8" s="269">
        <f t="shared" si="1"/>
        <v>2.3035835023664637</v>
      </c>
      <c r="S8" s="268">
        <f t="shared" si="2"/>
        <v>20442</v>
      </c>
      <c r="T8" s="267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4" t="s">
        <v>48</v>
      </c>
      <c r="C9" s="261">
        <v>585</v>
      </c>
      <c r="D9" s="261">
        <v>817</v>
      </c>
      <c r="E9" s="261">
        <v>1241</v>
      </c>
      <c r="F9" s="262">
        <f t="shared" si="0"/>
        <v>4.7990657096893949E-3</v>
      </c>
      <c r="G9" s="261">
        <v>3098</v>
      </c>
      <c r="H9" s="273">
        <f t="shared" si="3"/>
        <v>1.4963738920225627</v>
      </c>
      <c r="I9" s="264">
        <f t="shared" si="4"/>
        <v>1857</v>
      </c>
      <c r="J9" s="262">
        <f t="shared" si="5"/>
        <v>1.0720427986615037E-2</v>
      </c>
      <c r="K9" s="261">
        <v>2077</v>
      </c>
      <c r="L9" s="269">
        <f t="shared" si="6"/>
        <v>-0.32956746287927696</v>
      </c>
      <c r="M9" s="268">
        <f t="shared" si="7"/>
        <v>-1021</v>
      </c>
      <c r="N9" s="267">
        <f t="shared" si="8"/>
        <v>7.1032102953800065E-3</v>
      </c>
      <c r="O9" s="261">
        <v>1545</v>
      </c>
      <c r="P9" s="269">
        <f t="shared" si="9"/>
        <v>-0.25613866153105436</v>
      </c>
      <c r="Q9" s="268">
        <f t="shared" si="10"/>
        <v>-532</v>
      </c>
      <c r="R9" s="269">
        <f t="shared" si="1"/>
        <v>1.641025641025641</v>
      </c>
      <c r="S9" s="268">
        <f t="shared" si="2"/>
        <v>960</v>
      </c>
      <c r="T9" s="267">
        <f t="shared" si="11"/>
        <v>5.0848629061719377E-3</v>
      </c>
      <c r="V9" s="29"/>
      <c r="W9" s="81"/>
      <c r="AE9" s="1"/>
    </row>
    <row r="10" spans="1:31" s="4" customFormat="1" x14ac:dyDescent="0.25">
      <c r="B10" s="244" t="s">
        <v>50</v>
      </c>
      <c r="C10" s="261">
        <v>38308</v>
      </c>
      <c r="D10" s="261">
        <v>21291</v>
      </c>
      <c r="E10" s="261">
        <v>111300</v>
      </c>
      <c r="F10" s="267">
        <f t="shared" si="0"/>
        <v>0.43040774656601904</v>
      </c>
      <c r="G10" s="261">
        <v>122647</v>
      </c>
      <c r="H10" s="269">
        <f t="shared" si="3"/>
        <v>0.10194968553459116</v>
      </c>
      <c r="I10" s="268">
        <f t="shared" si="4"/>
        <v>11347</v>
      </c>
      <c r="J10" s="267">
        <f t="shared" si="5"/>
        <v>0.4244119855630647</v>
      </c>
      <c r="K10" s="261">
        <v>127002</v>
      </c>
      <c r="L10" s="269">
        <f t="shared" si="6"/>
        <v>3.5508410315784333E-2</v>
      </c>
      <c r="M10" s="268">
        <f t="shared" si="7"/>
        <v>4355</v>
      </c>
      <c r="N10" s="267">
        <f t="shared" si="8"/>
        <v>0.43433890897152216</v>
      </c>
      <c r="O10" s="261">
        <v>140084</v>
      </c>
      <c r="P10" s="269">
        <f t="shared" si="9"/>
        <v>0.10300625187004919</v>
      </c>
      <c r="Q10" s="268">
        <f t="shared" si="10"/>
        <v>13082</v>
      </c>
      <c r="R10" s="269">
        <f t="shared" si="1"/>
        <v>2.656781873237966</v>
      </c>
      <c r="S10" s="268">
        <f t="shared" si="2"/>
        <v>101776</v>
      </c>
      <c r="T10" s="267">
        <f>O10/$O$6</f>
        <v>0.46104073485319719</v>
      </c>
      <c r="V10" s="29"/>
      <c r="W10" s="81"/>
      <c r="AE10" s="1"/>
    </row>
    <row r="11" spans="1:31" s="4" customFormat="1" x14ac:dyDescent="0.25">
      <c r="B11" s="244" t="s">
        <v>52</v>
      </c>
      <c r="C11" s="261">
        <v>5757</v>
      </c>
      <c r="D11" s="261">
        <v>5105</v>
      </c>
      <c r="E11" s="261">
        <v>11645</v>
      </c>
      <c r="F11" s="262">
        <f t="shared" si="0"/>
        <v>4.5032328919688155E-2</v>
      </c>
      <c r="G11" s="261">
        <v>14610</v>
      </c>
      <c r="H11" s="273">
        <f t="shared" si="3"/>
        <v>0.2546157148990984</v>
      </c>
      <c r="I11" s="264">
        <f t="shared" si="4"/>
        <v>2965</v>
      </c>
      <c r="J11" s="262">
        <f t="shared" si="5"/>
        <v>5.0556957031777178E-2</v>
      </c>
      <c r="K11" s="261">
        <v>16063</v>
      </c>
      <c r="L11" s="269">
        <f t="shared" si="6"/>
        <v>9.9452429842573631E-2</v>
      </c>
      <c r="M11" s="268">
        <f t="shared" si="7"/>
        <v>1453</v>
      </c>
      <c r="N11" s="267">
        <f t="shared" si="8"/>
        <v>5.4934456896817065E-2</v>
      </c>
      <c r="O11" s="261">
        <v>16553</v>
      </c>
      <c r="P11" s="269">
        <f t="shared" si="9"/>
        <v>3.0504887007408277E-2</v>
      </c>
      <c r="Q11" s="268">
        <f t="shared" si="10"/>
        <v>490</v>
      </c>
      <c r="R11" s="269">
        <f t="shared" si="1"/>
        <v>1.8752822650686123</v>
      </c>
      <c r="S11" s="268">
        <f t="shared" si="2"/>
        <v>10796</v>
      </c>
      <c r="T11" s="267">
        <f t="shared" si="11"/>
        <v>5.4478793324183872E-2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13225</v>
      </c>
      <c r="D12" s="261">
        <v>17793</v>
      </c>
      <c r="E12" s="261">
        <v>31462</v>
      </c>
      <c r="F12" s="267">
        <f t="shared" si="0"/>
        <v>0.12166656354411583</v>
      </c>
      <c r="G12" s="261">
        <v>40904</v>
      </c>
      <c r="H12" s="269">
        <f t="shared" si="3"/>
        <v>0.30010806687432456</v>
      </c>
      <c r="I12" s="268">
        <f t="shared" si="4"/>
        <v>9442</v>
      </c>
      <c r="J12" s="267">
        <f t="shared" si="5"/>
        <v>0.14154563794851566</v>
      </c>
      <c r="K12" s="261">
        <v>41828</v>
      </c>
      <c r="L12" s="269">
        <f t="shared" si="6"/>
        <v>2.2589477801681968E-2</v>
      </c>
      <c r="M12" s="268">
        <f t="shared" si="7"/>
        <v>924</v>
      </c>
      <c r="N12" s="267">
        <f t="shared" si="8"/>
        <v>0.14304914792255893</v>
      </c>
      <c r="O12" s="261">
        <v>43681</v>
      </c>
      <c r="P12" s="269">
        <f t="shared" si="9"/>
        <v>4.4300468585636521E-2</v>
      </c>
      <c r="Q12" s="268">
        <f t="shared" si="10"/>
        <v>1853</v>
      </c>
      <c r="R12" s="269">
        <f t="shared" si="1"/>
        <v>2.3029111531190924</v>
      </c>
      <c r="S12" s="268">
        <f t="shared" si="2"/>
        <v>30456</v>
      </c>
      <c r="T12" s="267">
        <f t="shared" si="11"/>
        <v>0.14376174537507858</v>
      </c>
      <c r="V12" s="29"/>
      <c r="W12" s="81"/>
      <c r="AE12" s="1"/>
    </row>
    <row r="13" spans="1:31" s="4" customFormat="1" x14ac:dyDescent="0.25">
      <c r="B13" s="244" t="s">
        <v>51</v>
      </c>
      <c r="C13" s="261">
        <v>3215</v>
      </c>
      <c r="D13" s="261">
        <v>3165</v>
      </c>
      <c r="E13" s="261">
        <v>7883</v>
      </c>
      <c r="F13" s="262">
        <f t="shared" si="0"/>
        <v>3.0484315060017326E-2</v>
      </c>
      <c r="G13" s="261">
        <v>13965</v>
      </c>
      <c r="H13" s="273">
        <f t="shared" si="3"/>
        <v>0.77153368007103884</v>
      </c>
      <c r="I13" s="264">
        <f t="shared" si="4"/>
        <v>6082</v>
      </c>
      <c r="J13" s="262">
        <f t="shared" si="5"/>
        <v>4.8324976382530339E-2</v>
      </c>
      <c r="K13" s="261">
        <v>12232</v>
      </c>
      <c r="L13" s="269">
        <f t="shared" si="6"/>
        <v>-0.12409595417114216</v>
      </c>
      <c r="M13" s="268">
        <f t="shared" si="7"/>
        <v>-1733</v>
      </c>
      <c r="N13" s="267">
        <f t="shared" si="8"/>
        <v>4.1832676135333771E-2</v>
      </c>
      <c r="O13" s="261">
        <v>11250</v>
      </c>
      <c r="P13" s="269">
        <f t="shared" si="9"/>
        <v>-8.0281229561805056E-2</v>
      </c>
      <c r="Q13" s="268">
        <f t="shared" si="10"/>
        <v>-982</v>
      </c>
      <c r="R13" s="269">
        <f t="shared" si="1"/>
        <v>2.4992223950233283</v>
      </c>
      <c r="S13" s="268">
        <f t="shared" si="2"/>
        <v>8035</v>
      </c>
      <c r="T13" s="267">
        <f t="shared" si="11"/>
        <v>3.702570077309663E-2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866</v>
      </c>
      <c r="D14" s="261">
        <v>3058</v>
      </c>
      <c r="E14" s="261">
        <v>3624</v>
      </c>
      <c r="F14" s="267">
        <f t="shared" si="0"/>
        <v>1.4014354659076847E-2</v>
      </c>
      <c r="G14" s="261">
        <v>4946</v>
      </c>
      <c r="H14" s="269">
        <f t="shared" si="3"/>
        <v>0.36479028697571736</v>
      </c>
      <c r="I14" s="268">
        <f t="shared" si="4"/>
        <v>1322</v>
      </c>
      <c r="J14" s="267">
        <f t="shared" si="5"/>
        <v>1.7115312079340857E-2</v>
      </c>
      <c r="K14" s="261">
        <v>3910</v>
      </c>
      <c r="L14" s="269">
        <f t="shared" si="6"/>
        <v>-0.20946219167003644</v>
      </c>
      <c r="M14" s="268">
        <f t="shared" si="7"/>
        <v>-1036</v>
      </c>
      <c r="N14" s="267">
        <f t="shared" si="8"/>
        <v>1.337195582808658E-2</v>
      </c>
      <c r="O14" s="261">
        <v>4788</v>
      </c>
      <c r="P14" s="269">
        <f t="shared" si="9"/>
        <v>0.2245524296675192</v>
      </c>
      <c r="Q14" s="268">
        <f t="shared" si="10"/>
        <v>878</v>
      </c>
      <c r="R14" s="269">
        <f t="shared" si="1"/>
        <v>4.5288683602771362</v>
      </c>
      <c r="S14" s="268">
        <f t="shared" si="2"/>
        <v>3922</v>
      </c>
      <c r="T14" s="267">
        <f t="shared" si="11"/>
        <v>1.5758138249029927E-2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3282</v>
      </c>
      <c r="D15" s="261">
        <v>365</v>
      </c>
      <c r="E15" s="261">
        <v>4062</v>
      </c>
      <c r="F15" s="262">
        <f t="shared" si="0"/>
        <v>1.570814255661428E-2</v>
      </c>
      <c r="G15" s="261">
        <v>4261</v>
      </c>
      <c r="H15" s="273">
        <f t="shared" si="3"/>
        <v>4.8990645002461752E-2</v>
      </c>
      <c r="I15" s="264">
        <f t="shared" si="4"/>
        <v>199</v>
      </c>
      <c r="J15" s="262">
        <f t="shared" si="5"/>
        <v>1.4744914025489565E-2</v>
      </c>
      <c r="K15" s="261">
        <v>10922</v>
      </c>
      <c r="L15" s="269">
        <f t="shared" si="6"/>
        <v>1.5632480638347808</v>
      </c>
      <c r="M15" s="268">
        <f t="shared" si="7"/>
        <v>6661</v>
      </c>
      <c r="N15" s="267">
        <f t="shared" si="8"/>
        <v>3.7352557942291975E-2</v>
      </c>
      <c r="O15" s="261">
        <v>11731</v>
      </c>
      <c r="P15" s="269">
        <f t="shared" si="9"/>
        <v>7.4070683025087014E-2</v>
      </c>
      <c r="Q15" s="268">
        <f t="shared" si="10"/>
        <v>809</v>
      </c>
      <c r="R15" s="269">
        <f t="shared" si="1"/>
        <v>2.5743449116392445</v>
      </c>
      <c r="S15" s="268">
        <f t="shared" si="2"/>
        <v>8449</v>
      </c>
      <c r="T15" s="267">
        <f t="shared" si="11"/>
        <v>3.8608755179484144E-2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5842</v>
      </c>
      <c r="D16" s="261">
        <f>D6-SUM(D7:D15)</f>
        <v>1944</v>
      </c>
      <c r="E16" s="261">
        <f>E6-SUM(E7:E15)</f>
        <v>8556</v>
      </c>
      <c r="F16" s="267">
        <f t="shared" si="0"/>
        <v>3.3086870436827127E-2</v>
      </c>
      <c r="G16" s="261">
        <f>G6-SUM(G7:G15)</f>
        <v>9188</v>
      </c>
      <c r="H16" s="269">
        <f t="shared" si="3"/>
        <v>7.3866292660121458E-2</v>
      </c>
      <c r="I16" s="268">
        <f t="shared" si="4"/>
        <v>632</v>
      </c>
      <c r="J16" s="267">
        <f t="shared" si="5"/>
        <v>3.1794477837643303E-2</v>
      </c>
      <c r="K16" s="261">
        <f>K6-SUM(K7:K15)</f>
        <v>8880</v>
      </c>
      <c r="L16" s="269">
        <f t="shared" si="6"/>
        <v>-3.352198519808447E-2</v>
      </c>
      <c r="M16" s="268">
        <f t="shared" si="7"/>
        <v>-308</v>
      </c>
      <c r="N16" s="267">
        <f t="shared" si="8"/>
        <v>3.0369045461229878E-2</v>
      </c>
      <c r="O16" s="261">
        <f>O6-SUM(O7:O15)</f>
        <v>9011</v>
      </c>
      <c r="P16" s="269">
        <f t="shared" si="9"/>
        <v>1.4752252252252296E-2</v>
      </c>
      <c r="Q16" s="268">
        <f t="shared" si="10"/>
        <v>131</v>
      </c>
      <c r="R16" s="269">
        <f t="shared" si="1"/>
        <v>0.54245121533721319</v>
      </c>
      <c r="S16" s="268">
        <f t="shared" si="2"/>
        <v>3169</v>
      </c>
      <c r="T16" s="267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180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94" t="s">
        <v>178</v>
      </c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248294</v>
      </c>
      <c r="D136" s="237">
        <v>384253</v>
      </c>
      <c r="E136" s="237">
        <v>593573</v>
      </c>
      <c r="F136" s="237">
        <v>612478</v>
      </c>
      <c r="G136" s="238">
        <f>F136/E136-1</f>
        <v>3.1849494501939857E-2</v>
      </c>
      <c r="H136" s="237">
        <f>F136-E136</f>
        <v>18905</v>
      </c>
      <c r="I136" s="238">
        <f>F136/F$136</f>
        <v>1</v>
      </c>
      <c r="J136" s="237">
        <v>636461</v>
      </c>
      <c r="K136" s="238">
        <f>H136/H$136</f>
        <v>1</v>
      </c>
      <c r="L136" s="238">
        <f>J136/F136-1</f>
        <v>3.915732483452472E-2</v>
      </c>
      <c r="M136" s="237">
        <f>J136-F136</f>
        <v>23983</v>
      </c>
      <c r="N136" s="238">
        <f>J136/C136-1</f>
        <v>1.5633362062715972</v>
      </c>
      <c r="O136" s="237">
        <f>J136-C136</f>
        <v>388167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49521</v>
      </c>
      <c r="D137" s="261">
        <v>120918</v>
      </c>
      <c r="E137" s="261">
        <v>120397</v>
      </c>
      <c r="F137" s="261">
        <v>106138</v>
      </c>
      <c r="G137" s="267">
        <f t="shared" ref="G137:G146" si="12">F137/E137-1</f>
        <v>-0.11843318355108512</v>
      </c>
      <c r="H137" s="274">
        <f t="shared" ref="H137:H146" si="13">F137-E137</f>
        <v>-14259</v>
      </c>
      <c r="I137" s="269">
        <f t="shared" ref="I137:K146" si="14">F137/F$136</f>
        <v>0.17329275500507774</v>
      </c>
      <c r="J137" s="261">
        <v>101169</v>
      </c>
      <c r="K137" s="269">
        <f t="shared" si="14"/>
        <v>-0.75424490875429784</v>
      </c>
      <c r="L137" s="269">
        <f t="shared" ref="L137:L146" si="15">J137/F137-1</f>
        <v>-4.6816408826245048E-2</v>
      </c>
      <c r="M137" s="268">
        <f t="shared" ref="M137:M146" si="16">J137-F137</f>
        <v>-4969</v>
      </c>
      <c r="N137" s="267">
        <f t="shared" ref="N137:N145" si="17">J137/C137-1</f>
        <v>1.0429514751317623</v>
      </c>
      <c r="O137" s="261">
        <f t="shared" ref="O137:O146" si="18">J137-C137</f>
        <v>51648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26848</v>
      </c>
      <c r="D138" s="261">
        <v>39986</v>
      </c>
      <c r="E138" s="261">
        <v>75857</v>
      </c>
      <c r="F138" s="261">
        <v>67064</v>
      </c>
      <c r="G138" s="267">
        <f t="shared" si="12"/>
        <v>-0.1159154725338466</v>
      </c>
      <c r="H138" s="274">
        <f t="shared" si="13"/>
        <v>-8793</v>
      </c>
      <c r="I138" s="269">
        <f t="shared" si="14"/>
        <v>0.10949617782189727</v>
      </c>
      <c r="J138" s="261">
        <v>64415</v>
      </c>
      <c r="K138" s="269">
        <f t="shared" si="14"/>
        <v>-0.4651150489288548</v>
      </c>
      <c r="L138" s="269">
        <f t="shared" si="15"/>
        <v>-3.9499582488369267E-2</v>
      </c>
      <c r="M138" s="268">
        <f t="shared" si="16"/>
        <v>-2649</v>
      </c>
      <c r="N138" s="267">
        <f t="shared" si="17"/>
        <v>1.3992476162097733</v>
      </c>
      <c r="O138" s="261">
        <f t="shared" si="18"/>
        <v>37567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681</v>
      </c>
      <c r="D139" s="261">
        <v>2535</v>
      </c>
      <c r="E139" s="261">
        <v>3247</v>
      </c>
      <c r="F139" s="261">
        <v>5439</v>
      </c>
      <c r="G139" s="267">
        <f t="shared" si="12"/>
        <v>0.67508469356328926</v>
      </c>
      <c r="H139" s="275">
        <f t="shared" si="13"/>
        <v>2192</v>
      </c>
      <c r="I139" s="273">
        <f t="shared" si="14"/>
        <v>8.8803189665587982E-3</v>
      </c>
      <c r="J139" s="261">
        <v>3803</v>
      </c>
      <c r="K139" s="273">
        <f t="shared" si="14"/>
        <v>0.11594816186194129</v>
      </c>
      <c r="L139" s="269">
        <f t="shared" si="15"/>
        <v>-0.30079058650487223</v>
      </c>
      <c r="M139" s="268">
        <f t="shared" si="16"/>
        <v>-1636</v>
      </c>
      <c r="N139" s="267">
        <f t="shared" si="17"/>
        <v>4.5844346549192361</v>
      </c>
      <c r="O139" s="261">
        <f t="shared" si="18"/>
        <v>3122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74813</v>
      </c>
      <c r="D140" s="261">
        <v>114704</v>
      </c>
      <c r="E140" s="261">
        <v>244952</v>
      </c>
      <c r="F140" s="261">
        <v>249820</v>
      </c>
      <c r="G140" s="267">
        <f t="shared" si="12"/>
        <v>1.987328129592747E-2</v>
      </c>
      <c r="H140" s="274">
        <f t="shared" si="13"/>
        <v>4868</v>
      </c>
      <c r="I140" s="269">
        <f t="shared" si="14"/>
        <v>0.40788403828382408</v>
      </c>
      <c r="J140" s="261">
        <v>275953</v>
      </c>
      <c r="K140" s="269">
        <f t="shared" si="14"/>
        <v>0.25749801639777836</v>
      </c>
      <c r="L140" s="269">
        <f t="shared" si="15"/>
        <v>0.1046073172684332</v>
      </c>
      <c r="M140" s="268">
        <f t="shared" si="16"/>
        <v>26133</v>
      </c>
      <c r="N140" s="267">
        <f t="shared" si="17"/>
        <v>2.6885701682862604</v>
      </c>
      <c r="O140" s="261">
        <f t="shared" si="18"/>
        <v>201140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25621</v>
      </c>
      <c r="D141" s="261">
        <v>20278</v>
      </c>
      <c r="E141" s="261">
        <v>32271</v>
      </c>
      <c r="F141" s="261">
        <v>36164</v>
      </c>
      <c r="G141" s="267">
        <f t="shared" si="12"/>
        <v>0.12063462551516846</v>
      </c>
      <c r="H141" s="275">
        <f t="shared" si="13"/>
        <v>3893</v>
      </c>
      <c r="I141" s="273">
        <f t="shared" si="14"/>
        <v>5.9045386119991251E-2</v>
      </c>
      <c r="J141" s="261">
        <v>33708</v>
      </c>
      <c r="K141" s="273">
        <f t="shared" si="14"/>
        <v>0.20592435863528166</v>
      </c>
      <c r="L141" s="269">
        <f t="shared" si="15"/>
        <v>-6.791284149983412E-2</v>
      </c>
      <c r="M141" s="268">
        <f t="shared" si="16"/>
        <v>-2456</v>
      </c>
      <c r="N141" s="267">
        <f t="shared" si="17"/>
        <v>0.31563951446079397</v>
      </c>
      <c r="O141" s="261">
        <f t="shared" si="18"/>
        <v>8087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33780</v>
      </c>
      <c r="D142" s="261">
        <v>51310</v>
      </c>
      <c r="E142" s="261">
        <v>65021</v>
      </c>
      <c r="F142" s="261">
        <v>80309</v>
      </c>
      <c r="G142" s="267">
        <f t="shared" si="12"/>
        <v>0.23512403684963323</v>
      </c>
      <c r="H142" s="274">
        <f t="shared" si="13"/>
        <v>15288</v>
      </c>
      <c r="I142" s="269">
        <f t="shared" si="14"/>
        <v>0.1311214443620832</v>
      </c>
      <c r="J142" s="261">
        <v>80773</v>
      </c>
      <c r="K142" s="269">
        <f t="shared" si="14"/>
        <v>0.80867495371594811</v>
      </c>
      <c r="L142" s="269">
        <f t="shared" si="15"/>
        <v>5.7776836967213807E-3</v>
      </c>
      <c r="M142" s="268">
        <f t="shared" si="16"/>
        <v>464</v>
      </c>
      <c r="N142" s="267">
        <f t="shared" si="17"/>
        <v>1.3911486086441682</v>
      </c>
      <c r="O142" s="261">
        <f t="shared" si="18"/>
        <v>46993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7339</v>
      </c>
      <c r="D143" s="261">
        <v>10731</v>
      </c>
      <c r="E143" s="261">
        <v>17520</v>
      </c>
      <c r="F143" s="261">
        <v>25698</v>
      </c>
      <c r="G143" s="267">
        <f t="shared" si="12"/>
        <v>0.46678082191780823</v>
      </c>
      <c r="H143" s="275">
        <f t="shared" si="13"/>
        <v>8178</v>
      </c>
      <c r="I143" s="273">
        <f t="shared" si="14"/>
        <v>4.1957425409565728E-2</v>
      </c>
      <c r="J143" s="261">
        <v>23944</v>
      </c>
      <c r="K143" s="273">
        <f t="shared" si="14"/>
        <v>0.43258397249404917</v>
      </c>
      <c r="L143" s="269">
        <f t="shared" si="15"/>
        <v>-6.8254338859055186E-2</v>
      </c>
      <c r="M143" s="268">
        <f t="shared" si="16"/>
        <v>-1754</v>
      </c>
      <c r="N143" s="267">
        <f t="shared" si="17"/>
        <v>2.2625698324022347</v>
      </c>
      <c r="O143" s="261">
        <f t="shared" si="18"/>
        <v>16605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6781</v>
      </c>
      <c r="D144" s="261">
        <v>11021</v>
      </c>
      <c r="E144" s="261">
        <v>9118</v>
      </c>
      <c r="F144" s="261">
        <v>11280</v>
      </c>
      <c r="G144" s="267">
        <f t="shared" si="12"/>
        <v>0.23711340206185572</v>
      </c>
      <c r="H144" s="274">
        <f t="shared" si="13"/>
        <v>2162</v>
      </c>
      <c r="I144" s="269">
        <f t="shared" si="14"/>
        <v>1.8416988038754044E-2</v>
      </c>
      <c r="J144" s="261">
        <v>10812</v>
      </c>
      <c r="K144" s="269">
        <f t="shared" si="14"/>
        <v>0.1143612800846337</v>
      </c>
      <c r="L144" s="269">
        <f t="shared" si="15"/>
        <v>-4.1489361702127692E-2</v>
      </c>
      <c r="M144" s="268">
        <f t="shared" si="16"/>
        <v>-468</v>
      </c>
      <c r="N144" s="267">
        <f t="shared" si="17"/>
        <v>0.59445509511871397</v>
      </c>
      <c r="O144" s="261">
        <f t="shared" si="18"/>
        <v>4031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15343</v>
      </c>
      <c r="D145" s="261">
        <v>4744</v>
      </c>
      <c r="E145" s="261">
        <v>9037</v>
      </c>
      <c r="F145" s="261">
        <v>15069</v>
      </c>
      <c r="G145" s="267">
        <f t="shared" si="12"/>
        <v>0.66747814540223516</v>
      </c>
      <c r="H145" s="275">
        <f t="shared" si="13"/>
        <v>6032</v>
      </c>
      <c r="I145" s="273">
        <f t="shared" si="14"/>
        <v>2.4603332691133396E-2</v>
      </c>
      <c r="J145" s="261">
        <v>23750</v>
      </c>
      <c r="K145" s="273">
        <f t="shared" si="14"/>
        <v>0.31906902935731291</v>
      </c>
      <c r="L145" s="269">
        <f t="shared" si="15"/>
        <v>0.57608334992368437</v>
      </c>
      <c r="M145" s="268">
        <f t="shared" si="16"/>
        <v>8681</v>
      </c>
      <c r="N145" s="267">
        <f t="shared" si="17"/>
        <v>0.54793717004497156</v>
      </c>
      <c r="O145" s="261">
        <f t="shared" si="18"/>
        <v>8407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7567</v>
      </c>
      <c r="D146" s="261">
        <f>D136-SUM(D137:D145)</f>
        <v>8026</v>
      </c>
      <c r="E146" s="261">
        <f>E136-SUM(E137:E145)</f>
        <v>16153</v>
      </c>
      <c r="F146" s="261">
        <f>F136-SUM(F137:F145)</f>
        <v>15497</v>
      </c>
      <c r="G146" s="267">
        <f t="shared" si="12"/>
        <v>-4.0611651086485456E-2</v>
      </c>
      <c r="H146" s="274">
        <f t="shared" si="13"/>
        <v>-656</v>
      </c>
      <c r="I146" s="269">
        <f t="shared" si="14"/>
        <v>2.5302133301114488E-2</v>
      </c>
      <c r="J146" s="261">
        <f>J136-SUM(J137:J145)</f>
        <v>18134</v>
      </c>
      <c r="K146" s="269">
        <f t="shared" si="14"/>
        <v>-3.4699814863792644E-2</v>
      </c>
      <c r="L146" s="269">
        <f t="shared" si="15"/>
        <v>0.17016196683229001</v>
      </c>
      <c r="M146" s="268">
        <f t="shared" si="16"/>
        <v>2637</v>
      </c>
      <c r="N146" s="267">
        <f>J146/C146-1</f>
        <v>1.3964583058015068</v>
      </c>
      <c r="O146" s="261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C6E93-7209-4386-B14D-425489430F2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32"/>
      <c r="H1" s="232"/>
      <c r="I1" s="232"/>
      <c r="K1" s="232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0" t="s">
        <v>253</v>
      </c>
      <c r="D5" s="250" t="s">
        <v>254</v>
      </c>
      <c r="E5" s="250" t="s">
        <v>255</v>
      </c>
      <c r="F5" s="251" t="str">
        <f>CONCATENATE("%/s total Tenerife ",RIGHT(E5,4))</f>
        <v>%/s total Tenerife 2022</v>
      </c>
      <c r="G5" s="250" t="s">
        <v>256</v>
      </c>
      <c r="H5" s="251" t="str">
        <f>CONCATENATE("var. ",RIGHT(G5,2),"/",RIGHT(E5,2))</f>
        <v>var. 23/22</v>
      </c>
      <c r="I5" s="251" t="str">
        <f>CONCATENATE("dif. ",RIGHT(G5,2),"/",RIGHT(E5,2))</f>
        <v>dif. 23/22</v>
      </c>
      <c r="J5" s="251" t="str">
        <f>CONCATENATE("%/s total Tenerife ",RIGHT(G5,4))</f>
        <v>%/s total Tenerife 2023</v>
      </c>
      <c r="K5" s="250" t="s">
        <v>257</v>
      </c>
      <c r="L5" s="251" t="str">
        <f>CONCATENATE("var. ",RIGHT(K5,2),"/",RIGHT(G5,2))</f>
        <v>var. 24/23</v>
      </c>
      <c r="M5" s="251" t="str">
        <f>CONCATENATE("dif. ",RIGHT(K5,2),"/",RIGHT(G5,2))</f>
        <v>dif. 24/23</v>
      </c>
      <c r="N5" s="251" t="str">
        <f>CONCATENATE("%/s total Tenerife ",RIGHT(K5,4))</f>
        <v>%/s total Tenerife 2024</v>
      </c>
      <c r="O5" s="250" t="s">
        <v>258</v>
      </c>
      <c r="P5" s="251" t="str">
        <f>CONCATENATE("var. ",RIGHT(O5,2),"/",RIGHT(K5,2))</f>
        <v>var. 25/24</v>
      </c>
      <c r="Q5" s="251" t="str">
        <f>CONCATENATE("dif. ",RIGHT(O5,2),"/",RIGHT(K5,2))</f>
        <v>dif. 25/24</v>
      </c>
      <c r="R5" s="251" t="str">
        <f>CONCATENATE("var. ",RIGHT(O5,2),"/",RIGHT(C5,2))</f>
        <v>var. 25/20</v>
      </c>
      <c r="S5" s="251" t="str">
        <f>CONCATENATE("dif. ",RIGHT(O5,2),"/",RIGHT(C5,2))</f>
        <v>dif. 25/20</v>
      </c>
      <c r="T5" s="251" t="str">
        <f>CONCATENATE("%/s total Tenerife ",RIGHT(O5,4))</f>
        <v>%/s total Tenerife 2025</v>
      </c>
      <c r="AE5" s="1"/>
    </row>
    <row r="6" spans="1:31" ht="18.75" x14ac:dyDescent="0.3">
      <c r="A6" s="4"/>
      <c r="B6" s="233" t="s">
        <v>197</v>
      </c>
      <c r="C6" s="252">
        <v>53747</v>
      </c>
      <c r="D6" s="252">
        <v>178327</v>
      </c>
      <c r="E6" s="252">
        <v>188636</v>
      </c>
      <c r="F6" s="253">
        <f>E6/$E$6</f>
        <v>1</v>
      </c>
      <c r="G6" s="252">
        <v>198523</v>
      </c>
      <c r="H6" s="253">
        <f>G6/E6-1</f>
        <v>5.2413113085519214E-2</v>
      </c>
      <c r="I6" s="252">
        <f>G6-E6</f>
        <v>9887</v>
      </c>
      <c r="J6" s="253">
        <f>G6/$G$6</f>
        <v>1</v>
      </c>
      <c r="K6" s="252">
        <v>188788</v>
      </c>
      <c r="L6" s="253">
        <f>K6/G6-1</f>
        <v>-4.9037139273535035E-2</v>
      </c>
      <c r="M6" s="252">
        <f>K6-G6</f>
        <v>-9735</v>
      </c>
      <c r="N6" s="253">
        <f>K6/$K$6</f>
        <v>1</v>
      </c>
      <c r="O6" s="252">
        <v>176794</v>
      </c>
      <c r="P6" s="253">
        <f>O6/K6-1</f>
        <v>-6.3531580397059084E-2</v>
      </c>
      <c r="Q6" s="252">
        <f>O6-K6</f>
        <v>-11994</v>
      </c>
      <c r="R6" s="253">
        <f>IFERROR(O6/C6-1,"-")</f>
        <v>2.2893742906580834</v>
      </c>
      <c r="S6" s="252">
        <f>O6-C6</f>
        <v>123047</v>
      </c>
      <c r="T6" s="253">
        <f>O6/$O$6</f>
        <v>1</v>
      </c>
      <c r="V6" s="29"/>
      <c r="W6" s="81"/>
      <c r="AE6" s="1" t="s">
        <v>170</v>
      </c>
    </row>
    <row r="7" spans="1:31" s="4" customFormat="1" x14ac:dyDescent="0.25">
      <c r="B7" s="244" t="s">
        <v>46</v>
      </c>
      <c r="C7" s="261">
        <v>9378</v>
      </c>
      <c r="D7" s="261">
        <v>60456</v>
      </c>
      <c r="E7" s="261">
        <v>40042</v>
      </c>
      <c r="F7" s="267">
        <f t="shared" ref="F7:F16" si="0">E7/$E$6</f>
        <v>0.21227125257108928</v>
      </c>
      <c r="G7" s="261">
        <v>34459</v>
      </c>
      <c r="H7" s="269">
        <f>G7/E7-1</f>
        <v>-0.13942859997003143</v>
      </c>
      <c r="I7" s="268">
        <f>G7-E7</f>
        <v>-5583</v>
      </c>
      <c r="J7" s="267">
        <f>G7/$G$6</f>
        <v>0.17357686514912629</v>
      </c>
      <c r="K7" s="261">
        <v>26251</v>
      </c>
      <c r="L7" s="269">
        <f>K7/G7-1</f>
        <v>-0.2381961171246989</v>
      </c>
      <c r="M7" s="268">
        <f>K7-G7</f>
        <v>-8208</v>
      </c>
      <c r="N7" s="267">
        <f>K7/$K$6</f>
        <v>0.13905015149267963</v>
      </c>
      <c r="O7" s="261">
        <v>27157</v>
      </c>
      <c r="P7" s="269">
        <f>O7/K7-1</f>
        <v>3.4512970934440501E-2</v>
      </c>
      <c r="Q7" s="268">
        <f>O7-K7</f>
        <v>906</v>
      </c>
      <c r="R7" s="269">
        <f t="shared" ref="R7:R16" si="1">IFERROR(O7/C7-1,"-")</f>
        <v>1.895820004265302</v>
      </c>
      <c r="S7" s="268">
        <f t="shared" ref="S7:S16" si="2">O7-C7</f>
        <v>17779</v>
      </c>
      <c r="T7" s="267">
        <f>O7/$O$6</f>
        <v>0.15360815412287748</v>
      </c>
      <c r="V7" s="29"/>
      <c r="W7" s="81"/>
      <c r="AE7" s="1" t="s">
        <v>172</v>
      </c>
    </row>
    <row r="8" spans="1:31" s="4" customFormat="1" x14ac:dyDescent="0.25">
      <c r="B8" s="244" t="s">
        <v>47</v>
      </c>
      <c r="C8" s="261">
        <v>5079</v>
      </c>
      <c r="D8" s="261">
        <v>20805</v>
      </c>
      <c r="E8" s="261">
        <v>20975</v>
      </c>
      <c r="F8" s="267">
        <f t="shared" si="0"/>
        <v>0.11119298543226107</v>
      </c>
      <c r="G8" s="261">
        <v>20053</v>
      </c>
      <c r="H8" s="269">
        <f t="shared" ref="H8:H16" si="3">G8/E8-1</f>
        <v>-4.3957091775923773E-2</v>
      </c>
      <c r="I8" s="268">
        <f t="shared" ref="I8:I16" si="4">G8-E8</f>
        <v>-922</v>
      </c>
      <c r="J8" s="267">
        <f t="shared" ref="J8:J16" si="5">G8/$G$6</f>
        <v>0.10101096598379029</v>
      </c>
      <c r="K8" s="261">
        <v>20039</v>
      </c>
      <c r="L8" s="269">
        <f t="shared" ref="L8:L16" si="6">K8/G8-1</f>
        <v>-6.9814990275773869E-4</v>
      </c>
      <c r="M8" s="268">
        <f t="shared" ref="M8:M16" si="7">K8-G8</f>
        <v>-14</v>
      </c>
      <c r="N8" s="267">
        <f t="shared" ref="N8:N16" si="8">K8/$K$6</f>
        <v>0.10614551772358413</v>
      </c>
      <c r="O8" s="261">
        <v>20361</v>
      </c>
      <c r="P8" s="269">
        <f t="shared" ref="P8:P16" si="9">O8/K8-1</f>
        <v>1.6068666101102913E-2</v>
      </c>
      <c r="Q8" s="268">
        <f t="shared" ref="Q8:Q16" si="10">O8-K8</f>
        <v>322</v>
      </c>
      <c r="R8" s="269">
        <f t="shared" si="1"/>
        <v>3.0088600118133488</v>
      </c>
      <c r="S8" s="268">
        <f t="shared" si="2"/>
        <v>15282</v>
      </c>
      <c r="T8" s="267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4" t="s">
        <v>48</v>
      </c>
      <c r="C9" s="261">
        <v>538</v>
      </c>
      <c r="D9" s="261">
        <v>685</v>
      </c>
      <c r="E9" s="261">
        <v>774</v>
      </c>
      <c r="F9" s="262">
        <f t="shared" si="0"/>
        <v>4.1031404397887999E-3</v>
      </c>
      <c r="G9" s="261">
        <v>8967</v>
      </c>
      <c r="H9" s="273">
        <f t="shared" si="3"/>
        <v>10.585271317829458</v>
      </c>
      <c r="I9" s="264">
        <f t="shared" si="4"/>
        <v>8193</v>
      </c>
      <c r="J9" s="262">
        <f t="shared" si="5"/>
        <v>4.5168569888627517E-2</v>
      </c>
      <c r="K9" s="261">
        <v>4242</v>
      </c>
      <c r="L9" s="269">
        <f t="shared" si="6"/>
        <v>-0.52693208430913341</v>
      </c>
      <c r="M9" s="268">
        <f t="shared" si="7"/>
        <v>-4725</v>
      </c>
      <c r="N9" s="267">
        <f t="shared" si="8"/>
        <v>2.2469648494607707E-2</v>
      </c>
      <c r="O9" s="261">
        <v>2844</v>
      </c>
      <c r="P9" s="269">
        <f t="shared" si="9"/>
        <v>-0.32956152758132962</v>
      </c>
      <c r="Q9" s="268">
        <f t="shared" si="10"/>
        <v>-1398</v>
      </c>
      <c r="R9" s="269">
        <f t="shared" si="1"/>
        <v>4.2862453531598517</v>
      </c>
      <c r="S9" s="268">
        <f t="shared" si="2"/>
        <v>2306</v>
      </c>
      <c r="T9" s="267">
        <f t="shared" si="11"/>
        <v>1.6086518773261536E-2</v>
      </c>
      <c r="V9" s="29"/>
      <c r="W9" s="81"/>
      <c r="AE9" s="1"/>
    </row>
    <row r="10" spans="1:31" s="4" customFormat="1" x14ac:dyDescent="0.25">
      <c r="B10" s="244" t="s">
        <v>50</v>
      </c>
      <c r="C10" s="261">
        <v>8752</v>
      </c>
      <c r="D10" s="261">
        <v>17880</v>
      </c>
      <c r="E10" s="261">
        <v>41817</v>
      </c>
      <c r="F10" s="267">
        <f t="shared" si="0"/>
        <v>0.2216809092644034</v>
      </c>
      <c r="G10" s="261">
        <v>42733</v>
      </c>
      <c r="H10" s="269">
        <f t="shared" si="3"/>
        <v>2.1904966879498833E-2</v>
      </c>
      <c r="I10" s="268">
        <f t="shared" si="4"/>
        <v>916</v>
      </c>
      <c r="J10" s="267">
        <f t="shared" si="5"/>
        <v>0.21525465563184115</v>
      </c>
      <c r="K10" s="261">
        <v>50173</v>
      </c>
      <c r="L10" s="269">
        <f t="shared" si="6"/>
        <v>0.17410432218660055</v>
      </c>
      <c r="M10" s="268">
        <f t="shared" si="7"/>
        <v>7440</v>
      </c>
      <c r="N10" s="267">
        <f t="shared" si="8"/>
        <v>0.26576371379536834</v>
      </c>
      <c r="O10" s="261">
        <v>41021</v>
      </c>
      <c r="P10" s="269">
        <f t="shared" si="9"/>
        <v>-0.18240886532597211</v>
      </c>
      <c r="Q10" s="268">
        <f t="shared" si="10"/>
        <v>-9152</v>
      </c>
      <c r="R10" s="269">
        <f t="shared" si="1"/>
        <v>3.6870429616087748</v>
      </c>
      <c r="S10" s="268">
        <f t="shared" si="2"/>
        <v>32269</v>
      </c>
      <c r="T10" s="267">
        <f>O10/$O$6</f>
        <v>0.23202710499225088</v>
      </c>
      <c r="V10" s="29"/>
      <c r="W10" s="81"/>
      <c r="AE10" s="1"/>
    </row>
    <row r="11" spans="1:31" s="4" customFormat="1" x14ac:dyDescent="0.25">
      <c r="B11" s="244" t="s">
        <v>52</v>
      </c>
      <c r="C11" s="261">
        <v>1451</v>
      </c>
      <c r="D11" s="261">
        <v>14560</v>
      </c>
      <c r="E11" s="261">
        <v>7536</v>
      </c>
      <c r="F11" s="262">
        <f t="shared" si="0"/>
        <v>3.9949956530036683E-2</v>
      </c>
      <c r="G11" s="261">
        <v>9982</v>
      </c>
      <c r="H11" s="273">
        <f t="shared" si="3"/>
        <v>0.3245753715498938</v>
      </c>
      <c r="I11" s="264">
        <f t="shared" si="4"/>
        <v>2446</v>
      </c>
      <c r="J11" s="262">
        <f t="shared" si="5"/>
        <v>5.0281327604358182E-2</v>
      </c>
      <c r="K11" s="261">
        <v>6776</v>
      </c>
      <c r="L11" s="269">
        <f t="shared" si="6"/>
        <v>-0.32117812061711082</v>
      </c>
      <c r="M11" s="268">
        <f t="shared" si="7"/>
        <v>-3206</v>
      </c>
      <c r="N11" s="267">
        <f t="shared" si="8"/>
        <v>3.5892111786766108E-2</v>
      </c>
      <c r="O11" s="261">
        <v>8640</v>
      </c>
      <c r="P11" s="269">
        <f t="shared" si="9"/>
        <v>0.27508854781582048</v>
      </c>
      <c r="Q11" s="268">
        <f t="shared" si="10"/>
        <v>1864</v>
      </c>
      <c r="R11" s="269">
        <f t="shared" si="1"/>
        <v>4.9545141281874567</v>
      </c>
      <c r="S11" s="268">
        <f t="shared" si="2"/>
        <v>7189</v>
      </c>
      <c r="T11" s="267">
        <f t="shared" si="11"/>
        <v>4.8870436779528716E-2</v>
      </c>
      <c r="V11" s="29"/>
      <c r="W11" s="81"/>
      <c r="AE11" s="1"/>
    </row>
    <row r="12" spans="1:31" s="4" customFormat="1" x14ac:dyDescent="0.25">
      <c r="B12" s="244" t="s">
        <v>53</v>
      </c>
      <c r="C12" s="261">
        <v>13715</v>
      </c>
      <c r="D12" s="261">
        <v>20861</v>
      </c>
      <c r="E12" s="261">
        <v>31514</v>
      </c>
      <c r="F12" s="267">
        <f t="shared" si="0"/>
        <v>0.16706249072287369</v>
      </c>
      <c r="G12" s="261">
        <v>35561</v>
      </c>
      <c r="H12" s="269">
        <f t="shared" si="3"/>
        <v>0.12841911531382877</v>
      </c>
      <c r="I12" s="268">
        <f t="shared" si="4"/>
        <v>4047</v>
      </c>
      <c r="J12" s="267">
        <f t="shared" si="5"/>
        <v>0.17912785924049102</v>
      </c>
      <c r="K12" s="261">
        <v>34109</v>
      </c>
      <c r="L12" s="269">
        <f t="shared" si="6"/>
        <v>-4.0831247715193641E-2</v>
      </c>
      <c r="M12" s="268">
        <f t="shared" si="7"/>
        <v>-1452</v>
      </c>
      <c r="N12" s="267">
        <f t="shared" si="8"/>
        <v>0.18067355976015426</v>
      </c>
      <c r="O12" s="261">
        <v>44044</v>
      </c>
      <c r="P12" s="269">
        <f t="shared" si="9"/>
        <v>0.29127209827318312</v>
      </c>
      <c r="Q12" s="268">
        <f t="shared" si="10"/>
        <v>9935</v>
      </c>
      <c r="R12" s="269">
        <f t="shared" si="1"/>
        <v>2.2113744075829382</v>
      </c>
      <c r="S12" s="268">
        <f t="shared" si="2"/>
        <v>30329</v>
      </c>
      <c r="T12" s="267">
        <f t="shared" si="11"/>
        <v>0.24912610156453274</v>
      </c>
      <c r="V12" s="29"/>
      <c r="W12" s="81"/>
      <c r="AE12" s="1"/>
    </row>
    <row r="13" spans="1:31" s="4" customFormat="1" x14ac:dyDescent="0.25">
      <c r="B13" s="244" t="s">
        <v>51</v>
      </c>
      <c r="C13" s="261">
        <v>4239</v>
      </c>
      <c r="D13" s="261">
        <v>4253</v>
      </c>
      <c r="E13" s="261">
        <v>7500</v>
      </c>
      <c r="F13" s="262">
        <f t="shared" si="0"/>
        <v>3.9759112788651157E-2</v>
      </c>
      <c r="G13" s="261">
        <v>5955</v>
      </c>
      <c r="H13" s="273">
        <f t="shared" si="3"/>
        <v>-0.20599999999999996</v>
      </c>
      <c r="I13" s="264">
        <f t="shared" si="4"/>
        <v>-1545</v>
      </c>
      <c r="J13" s="262">
        <f t="shared" si="5"/>
        <v>2.9996524332193249E-2</v>
      </c>
      <c r="K13" s="261">
        <v>4664</v>
      </c>
      <c r="L13" s="269">
        <f t="shared" si="6"/>
        <v>-0.21679261125104954</v>
      </c>
      <c r="M13" s="268">
        <f t="shared" si="7"/>
        <v>-1291</v>
      </c>
      <c r="N13" s="267">
        <f t="shared" si="8"/>
        <v>2.4704960061020829E-2</v>
      </c>
      <c r="O13" s="261">
        <v>5394</v>
      </c>
      <c r="P13" s="269">
        <f t="shared" si="9"/>
        <v>0.15651801029159529</v>
      </c>
      <c r="Q13" s="268">
        <f t="shared" si="10"/>
        <v>730</v>
      </c>
      <c r="R13" s="269">
        <f t="shared" si="1"/>
        <v>0.27246992215145083</v>
      </c>
      <c r="S13" s="268">
        <f t="shared" si="2"/>
        <v>1155</v>
      </c>
      <c r="T13" s="267">
        <f t="shared" si="11"/>
        <v>3.0510085183886333E-2</v>
      </c>
      <c r="V13" s="29"/>
      <c r="W13" s="81"/>
      <c r="AE13" s="1"/>
    </row>
    <row r="14" spans="1:31" s="4" customFormat="1" x14ac:dyDescent="0.25">
      <c r="B14" s="244" t="s">
        <v>54</v>
      </c>
      <c r="C14" s="261">
        <v>1763</v>
      </c>
      <c r="D14" s="261">
        <v>16632</v>
      </c>
      <c r="E14" s="261">
        <v>7875</v>
      </c>
      <c r="F14" s="267">
        <f t="shared" si="0"/>
        <v>4.174706842808372E-2</v>
      </c>
      <c r="G14" s="261">
        <v>9587</v>
      </c>
      <c r="H14" s="269">
        <f t="shared" si="3"/>
        <v>0.21739682539682548</v>
      </c>
      <c r="I14" s="268">
        <f t="shared" si="4"/>
        <v>1712</v>
      </c>
      <c r="J14" s="267">
        <f t="shared" si="5"/>
        <v>4.8291633714985169E-2</v>
      </c>
      <c r="K14" s="261">
        <v>7128</v>
      </c>
      <c r="L14" s="269">
        <f t="shared" si="6"/>
        <v>-0.25649316783143838</v>
      </c>
      <c r="M14" s="268">
        <f t="shared" si="7"/>
        <v>-2459</v>
      </c>
      <c r="N14" s="267">
        <f t="shared" si="8"/>
        <v>3.7756637074390323E-2</v>
      </c>
      <c r="O14" s="261">
        <v>4681</v>
      </c>
      <c r="P14" s="269">
        <f t="shared" si="9"/>
        <v>-0.34329405162738491</v>
      </c>
      <c r="Q14" s="268">
        <f t="shared" si="10"/>
        <v>-2447</v>
      </c>
      <c r="R14" s="269">
        <f t="shared" si="1"/>
        <v>1.6551332955190019</v>
      </c>
      <c r="S14" s="268">
        <f t="shared" si="2"/>
        <v>2918</v>
      </c>
      <c r="T14" s="267">
        <f t="shared" si="11"/>
        <v>2.6477142889464574E-2</v>
      </c>
      <c r="V14" s="29"/>
      <c r="W14" s="81"/>
      <c r="AE14" s="1"/>
    </row>
    <row r="15" spans="1:31" s="4" customFormat="1" x14ac:dyDescent="0.25">
      <c r="B15" s="244" t="s">
        <v>49</v>
      </c>
      <c r="C15" s="261">
        <v>2263</v>
      </c>
      <c r="D15" s="261">
        <v>8610</v>
      </c>
      <c r="E15" s="261">
        <v>11257</v>
      </c>
      <c r="F15" s="262">
        <f t="shared" si="0"/>
        <v>5.9675777688246147E-2</v>
      </c>
      <c r="G15" s="261">
        <v>11294</v>
      </c>
      <c r="H15" s="273">
        <f t="shared" si="3"/>
        <v>3.2868437416717633E-3</v>
      </c>
      <c r="I15" s="264">
        <f t="shared" si="4"/>
        <v>37</v>
      </c>
      <c r="J15" s="262">
        <f t="shared" si="5"/>
        <v>5.689013363690857E-2</v>
      </c>
      <c r="K15" s="261">
        <v>17808</v>
      </c>
      <c r="L15" s="269">
        <f t="shared" si="6"/>
        <v>0.57676642465025685</v>
      </c>
      <c r="M15" s="268">
        <f t="shared" si="7"/>
        <v>6514</v>
      </c>
      <c r="N15" s="267">
        <f t="shared" si="8"/>
        <v>9.4328029323897708E-2</v>
      </c>
      <c r="O15" s="261">
        <v>7441</v>
      </c>
      <c r="P15" s="269">
        <f t="shared" si="9"/>
        <v>-0.58215408805031443</v>
      </c>
      <c r="Q15" s="268">
        <f t="shared" si="10"/>
        <v>-10367</v>
      </c>
      <c r="R15" s="269">
        <f t="shared" si="1"/>
        <v>2.2881131241714536</v>
      </c>
      <c r="S15" s="268">
        <f t="shared" si="2"/>
        <v>5178</v>
      </c>
      <c r="T15" s="267">
        <f t="shared" si="11"/>
        <v>4.208853241625847E-2</v>
      </c>
      <c r="V15" s="29"/>
      <c r="W15" s="81"/>
      <c r="AE15" s="1"/>
    </row>
    <row r="16" spans="1:31" s="4" customFormat="1" x14ac:dyDescent="0.25">
      <c r="B16" s="244" t="s">
        <v>198</v>
      </c>
      <c r="C16" s="261">
        <f>C6-SUM(C7:C15)</f>
        <v>6569</v>
      </c>
      <c r="D16" s="261">
        <f>D6-SUM(D7:D15)</f>
        <v>13585</v>
      </c>
      <c r="E16" s="261">
        <f>E6-SUM(E7:E15)</f>
        <v>19346</v>
      </c>
      <c r="F16" s="267">
        <f t="shared" si="0"/>
        <v>0.10255730613456604</v>
      </c>
      <c r="G16" s="261">
        <f>G6-SUM(G7:G15)</f>
        <v>19932</v>
      </c>
      <c r="H16" s="269">
        <f t="shared" si="3"/>
        <v>3.029049932802641E-2</v>
      </c>
      <c r="I16" s="268">
        <f t="shared" si="4"/>
        <v>586</v>
      </c>
      <c r="J16" s="267">
        <f t="shared" si="5"/>
        <v>0.10040146481767856</v>
      </c>
      <c r="K16" s="261">
        <f>K6-SUM(K7:K15)</f>
        <v>17598</v>
      </c>
      <c r="L16" s="269">
        <f t="shared" si="6"/>
        <v>-0.11709813365442501</v>
      </c>
      <c r="M16" s="268">
        <f t="shared" si="7"/>
        <v>-2334</v>
      </c>
      <c r="N16" s="267">
        <f t="shared" si="8"/>
        <v>9.3215670487530988E-2</v>
      </c>
      <c r="O16" s="261">
        <f>O6-SUM(O7:O15)</f>
        <v>15211</v>
      </c>
      <c r="P16" s="269">
        <f t="shared" si="9"/>
        <v>-0.1356404136833731</v>
      </c>
      <c r="Q16" s="268">
        <f t="shared" si="10"/>
        <v>-2387</v>
      </c>
      <c r="R16" s="269">
        <f t="shared" si="1"/>
        <v>1.3155731465976555</v>
      </c>
      <c r="S16" s="268">
        <f t="shared" si="2"/>
        <v>8642</v>
      </c>
      <c r="T16" s="267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6" t="s">
        <v>180</v>
      </c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3" t="s">
        <v>168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6"/>
      <c r="AE45" s="1"/>
    </row>
    <row r="46" spans="2:31" ht="18.75" hidden="1" x14ac:dyDescent="0.3">
      <c r="B46" s="233" t="s">
        <v>169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6"/>
      <c r="AE46" s="1" t="s">
        <v>170</v>
      </c>
    </row>
    <row r="47" spans="2:31" ht="15.75" hidden="1" x14ac:dyDescent="0.25">
      <c r="B47" s="236" t="s">
        <v>102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7"/>
      <c r="AE47" s="1" t="s">
        <v>171</v>
      </c>
    </row>
    <row r="48" spans="2:31" s="4" customFormat="1" hidden="1" x14ac:dyDescent="0.25">
      <c r="B48" s="239" t="s">
        <v>105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9"/>
      <c r="AE48" s="1" t="s">
        <v>172</v>
      </c>
    </row>
    <row r="49" spans="2:31" s="4" customFormat="1" hidden="1" x14ac:dyDescent="0.25">
      <c r="B49" s="244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4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5"/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AE51" s="1" t="s">
        <v>177</v>
      </c>
    </row>
    <row r="52" spans="2:31" s="4" customFormat="1" hidden="1" x14ac:dyDescent="0.25">
      <c r="B52" s="294" t="s">
        <v>178</v>
      </c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3" t="s">
        <v>197</v>
      </c>
      <c r="C136" s="237">
        <v>208389</v>
      </c>
      <c r="D136" s="237">
        <v>416048</v>
      </c>
      <c r="E136" s="237">
        <v>423208</v>
      </c>
      <c r="F136" s="237">
        <v>428791</v>
      </c>
      <c r="G136" s="238">
        <f>F136/E136-1</f>
        <v>1.3192094667397569E-2</v>
      </c>
      <c r="H136" s="237">
        <f>F136-E136</f>
        <v>5583</v>
      </c>
      <c r="I136" s="238">
        <f>F136/F$136</f>
        <v>1</v>
      </c>
      <c r="J136" s="237">
        <v>421973</v>
      </c>
      <c r="K136" s="238">
        <f>H136/H$136</f>
        <v>1</v>
      </c>
      <c r="L136" s="238">
        <f>J136/F136-1</f>
        <v>-1.5900520300099585E-2</v>
      </c>
      <c r="M136" s="237">
        <f>J136-F136</f>
        <v>-6818</v>
      </c>
      <c r="N136" s="238">
        <f>J136/C136-1</f>
        <v>1.0249293388806513</v>
      </c>
      <c r="O136" s="237">
        <f>J136-C136</f>
        <v>213584</v>
      </c>
      <c r="Q136" s="29"/>
      <c r="R136" s="81"/>
      <c r="Z136" s="1" t="s">
        <v>170</v>
      </c>
      <c r="AE136"/>
    </row>
    <row r="137" spans="1:31" s="4" customFormat="1" x14ac:dyDescent="0.25">
      <c r="B137" s="244" t="s">
        <v>46</v>
      </c>
      <c r="C137" s="261">
        <v>68476</v>
      </c>
      <c r="D137" s="261">
        <v>126666</v>
      </c>
      <c r="E137" s="261">
        <v>86811</v>
      </c>
      <c r="F137" s="261">
        <v>75374</v>
      </c>
      <c r="G137" s="267">
        <f t="shared" ref="G137:G146" si="12">F137/E137-1</f>
        <v>-0.13174597689232936</v>
      </c>
      <c r="H137" s="274">
        <f t="shared" ref="H137:H146" si="13">F137-E137</f>
        <v>-11437</v>
      </c>
      <c r="I137" s="269">
        <f t="shared" ref="I137:K146" si="14">F137/F$136</f>
        <v>0.17578260737748694</v>
      </c>
      <c r="J137" s="261">
        <v>60650</v>
      </c>
      <c r="K137" s="269">
        <f t="shared" si="14"/>
        <v>-2.0485402113559017</v>
      </c>
      <c r="L137" s="269">
        <f t="shared" ref="L137:L146" si="15">J137/F137-1</f>
        <v>-0.19534587523549229</v>
      </c>
      <c r="M137" s="268">
        <f t="shared" ref="M137:M146" si="16">J137-F137</f>
        <v>-14724</v>
      </c>
      <c r="N137" s="267">
        <f t="shared" ref="N137:N146" si="17">J137/C137-1</f>
        <v>-0.11428821776972953</v>
      </c>
      <c r="O137" s="261">
        <f t="shared" ref="O137:O146" si="18">J137-C137</f>
        <v>-7826</v>
      </c>
      <c r="Q137" s="29"/>
      <c r="R137" s="81"/>
      <c r="Z137" s="1" t="s">
        <v>172</v>
      </c>
    </row>
    <row r="138" spans="1:31" s="4" customFormat="1" x14ac:dyDescent="0.25">
      <c r="B138" s="244" t="s">
        <v>47</v>
      </c>
      <c r="C138" s="261">
        <v>24912</v>
      </c>
      <c r="D138" s="261">
        <v>43482</v>
      </c>
      <c r="E138" s="261">
        <v>48094</v>
      </c>
      <c r="F138" s="261">
        <v>51902</v>
      </c>
      <c r="G138" s="267">
        <f t="shared" si="12"/>
        <v>7.9178275876408799E-2</v>
      </c>
      <c r="H138" s="274">
        <f t="shared" si="13"/>
        <v>3808</v>
      </c>
      <c r="I138" s="269">
        <f t="shared" si="14"/>
        <v>0.12104265248104555</v>
      </c>
      <c r="J138" s="261">
        <v>50245</v>
      </c>
      <c r="K138" s="269">
        <f t="shared" si="14"/>
        <v>0.68207057137739568</v>
      </c>
      <c r="L138" s="269">
        <f t="shared" si="15"/>
        <v>-3.1925552001849655E-2</v>
      </c>
      <c r="M138" s="268">
        <f t="shared" si="16"/>
        <v>-1657</v>
      </c>
      <c r="N138" s="267">
        <f t="shared" si="17"/>
        <v>1.0168994861913938</v>
      </c>
      <c r="O138" s="261">
        <f t="shared" si="18"/>
        <v>25333</v>
      </c>
      <c r="Q138" s="29"/>
      <c r="R138" s="81"/>
      <c r="Z138" s="1"/>
    </row>
    <row r="139" spans="1:31" s="4" customFormat="1" x14ac:dyDescent="0.25">
      <c r="B139" s="244" t="s">
        <v>48</v>
      </c>
      <c r="C139" s="261">
        <v>1658</v>
      </c>
      <c r="D139" s="261">
        <v>2415</v>
      </c>
      <c r="E139" s="261">
        <v>3515</v>
      </c>
      <c r="F139" s="261">
        <v>14811</v>
      </c>
      <c r="G139" s="267">
        <f t="shared" si="12"/>
        <v>3.2136557610241825</v>
      </c>
      <c r="H139" s="275">
        <f t="shared" si="13"/>
        <v>11296</v>
      </c>
      <c r="I139" s="273">
        <f t="shared" si="14"/>
        <v>3.4541303338922691E-2</v>
      </c>
      <c r="J139" s="261">
        <v>7251</v>
      </c>
      <c r="K139" s="273">
        <f t="shared" si="14"/>
        <v>2.0232849722371484</v>
      </c>
      <c r="L139" s="269">
        <f t="shared" si="15"/>
        <v>-0.51043143609479436</v>
      </c>
      <c r="M139" s="268">
        <f t="shared" si="16"/>
        <v>-7560</v>
      </c>
      <c r="N139" s="267">
        <f t="shared" si="17"/>
        <v>3.3733413751507841</v>
      </c>
      <c r="O139" s="261">
        <f t="shared" si="18"/>
        <v>5593</v>
      </c>
      <c r="Q139" s="29"/>
      <c r="R139" s="81"/>
      <c r="Z139" s="1"/>
    </row>
    <row r="140" spans="1:31" s="4" customFormat="1" x14ac:dyDescent="0.25">
      <c r="B140" s="244" t="s">
        <v>50</v>
      </c>
      <c r="C140" s="261">
        <v>28320</v>
      </c>
      <c r="D140" s="261">
        <v>66989</v>
      </c>
      <c r="E140" s="261">
        <v>97391</v>
      </c>
      <c r="F140" s="261">
        <v>92103</v>
      </c>
      <c r="G140" s="267">
        <f t="shared" si="12"/>
        <v>-5.4296598248298134E-2</v>
      </c>
      <c r="H140" s="274">
        <f t="shared" si="13"/>
        <v>-5288</v>
      </c>
      <c r="I140" s="269">
        <f t="shared" si="14"/>
        <v>0.21479695236140683</v>
      </c>
      <c r="J140" s="261">
        <v>106284</v>
      </c>
      <c r="K140" s="269">
        <f t="shared" si="14"/>
        <v>-0.94716102453877848</v>
      </c>
      <c r="L140" s="269">
        <f t="shared" si="15"/>
        <v>0.15396892609361257</v>
      </c>
      <c r="M140" s="268">
        <f t="shared" si="16"/>
        <v>14181</v>
      </c>
      <c r="N140" s="267">
        <f t="shared" si="17"/>
        <v>2.7529661016949154</v>
      </c>
      <c r="O140" s="261">
        <f t="shared" si="18"/>
        <v>77964</v>
      </c>
      <c r="Q140" s="29"/>
      <c r="R140" s="81"/>
      <c r="Z140" s="1"/>
    </row>
    <row r="141" spans="1:31" s="4" customFormat="1" x14ac:dyDescent="0.25">
      <c r="B141" s="244" t="s">
        <v>52</v>
      </c>
      <c r="C141" s="261">
        <v>4963</v>
      </c>
      <c r="D141" s="261">
        <v>24120</v>
      </c>
      <c r="E141" s="261">
        <v>16359</v>
      </c>
      <c r="F141" s="261">
        <v>19520</v>
      </c>
      <c r="G141" s="267">
        <f t="shared" si="12"/>
        <v>0.19322696986368371</v>
      </c>
      <c r="H141" s="275">
        <f t="shared" si="13"/>
        <v>3161</v>
      </c>
      <c r="I141" s="273">
        <f t="shared" si="14"/>
        <v>4.5523343540326174E-2</v>
      </c>
      <c r="J141" s="261">
        <v>16099</v>
      </c>
      <c r="K141" s="273">
        <f t="shared" si="14"/>
        <v>0.56618305570481819</v>
      </c>
      <c r="L141" s="269">
        <f t="shared" si="15"/>
        <v>-0.17525614754098362</v>
      </c>
      <c r="M141" s="268">
        <f t="shared" si="16"/>
        <v>-3421</v>
      </c>
      <c r="N141" s="267">
        <f t="shared" si="17"/>
        <v>2.243804150715293</v>
      </c>
      <c r="O141" s="261">
        <f t="shared" si="18"/>
        <v>11136</v>
      </c>
      <c r="Q141" s="29"/>
      <c r="R141" s="81"/>
      <c r="Z141" s="1"/>
    </row>
    <row r="142" spans="1:31" s="4" customFormat="1" x14ac:dyDescent="0.25">
      <c r="B142" s="244" t="s">
        <v>53</v>
      </c>
      <c r="C142" s="261">
        <v>27791</v>
      </c>
      <c r="D142" s="261">
        <v>53247</v>
      </c>
      <c r="E142" s="261">
        <v>69865</v>
      </c>
      <c r="F142" s="261">
        <v>66121</v>
      </c>
      <c r="G142" s="267">
        <f t="shared" si="12"/>
        <v>-5.3589064624633198E-2</v>
      </c>
      <c r="H142" s="274">
        <f t="shared" si="13"/>
        <v>-3744</v>
      </c>
      <c r="I142" s="269">
        <f t="shared" si="14"/>
        <v>0.1542033298273518</v>
      </c>
      <c r="J142" s="261">
        <v>75793</v>
      </c>
      <c r="K142" s="269">
        <f t="shared" si="14"/>
        <v>-0.67060720042987643</v>
      </c>
      <c r="L142" s="269">
        <f t="shared" si="15"/>
        <v>0.14627727953297742</v>
      </c>
      <c r="M142" s="268">
        <f t="shared" si="16"/>
        <v>9672</v>
      </c>
      <c r="N142" s="267">
        <f t="shared" si="17"/>
        <v>1.7272498290813574</v>
      </c>
      <c r="O142" s="261">
        <f t="shared" si="18"/>
        <v>48002</v>
      </c>
      <c r="Q142" s="29"/>
      <c r="R142" s="81"/>
      <c r="Z142" s="1"/>
    </row>
    <row r="143" spans="1:31" s="4" customFormat="1" x14ac:dyDescent="0.25">
      <c r="B143" s="244" t="s">
        <v>51</v>
      </c>
      <c r="C143" s="261">
        <v>8684</v>
      </c>
      <c r="D143" s="261">
        <v>11001</v>
      </c>
      <c r="E143" s="261">
        <v>16289</v>
      </c>
      <c r="F143" s="261">
        <v>12024</v>
      </c>
      <c r="G143" s="267">
        <f t="shared" si="12"/>
        <v>-0.261833138928111</v>
      </c>
      <c r="H143" s="275">
        <f t="shared" si="13"/>
        <v>-4265</v>
      </c>
      <c r="I143" s="273">
        <f t="shared" si="14"/>
        <v>2.8041633336520589E-2</v>
      </c>
      <c r="J143" s="261">
        <v>11877</v>
      </c>
      <c r="K143" s="273">
        <f t="shared" si="14"/>
        <v>-0.76392620454952531</v>
      </c>
      <c r="L143" s="269">
        <f t="shared" si="15"/>
        <v>-1.2225548902195627E-2</v>
      </c>
      <c r="M143" s="268">
        <f t="shared" si="16"/>
        <v>-147</v>
      </c>
      <c r="N143" s="267">
        <f t="shared" si="17"/>
        <v>0.36768770152003682</v>
      </c>
      <c r="O143" s="261">
        <f t="shared" si="18"/>
        <v>3193</v>
      </c>
      <c r="Q143" s="29"/>
      <c r="R143" s="81"/>
      <c r="Z143" s="1"/>
    </row>
    <row r="144" spans="1:31" s="4" customFormat="1" x14ac:dyDescent="0.25">
      <c r="B144" s="244" t="s">
        <v>54</v>
      </c>
      <c r="C144" s="261">
        <v>20058</v>
      </c>
      <c r="D144" s="261">
        <v>34195</v>
      </c>
      <c r="E144" s="261">
        <v>19943</v>
      </c>
      <c r="F144" s="261">
        <v>20738</v>
      </c>
      <c r="G144" s="267">
        <f t="shared" si="12"/>
        <v>3.9863611292182632E-2</v>
      </c>
      <c r="H144" s="274">
        <f t="shared" si="13"/>
        <v>795</v>
      </c>
      <c r="I144" s="269">
        <f t="shared" si="14"/>
        <v>4.8363888234594477E-2</v>
      </c>
      <c r="J144" s="261">
        <v>18376</v>
      </c>
      <c r="K144" s="269">
        <f t="shared" si="14"/>
        <v>0.14239656098871575</v>
      </c>
      <c r="L144" s="269">
        <f t="shared" si="15"/>
        <v>-0.1138971935577201</v>
      </c>
      <c r="M144" s="268">
        <f t="shared" si="16"/>
        <v>-2362</v>
      </c>
      <c r="N144" s="267">
        <f t="shared" si="17"/>
        <v>-8.3856815235816118E-2</v>
      </c>
      <c r="O144" s="261">
        <f t="shared" si="18"/>
        <v>-1682</v>
      </c>
      <c r="Q144" s="29"/>
      <c r="R144" s="81"/>
      <c r="Z144" s="1"/>
    </row>
    <row r="145" spans="2:31" s="4" customFormat="1" x14ac:dyDescent="0.25">
      <c r="B145" s="244" t="s">
        <v>49</v>
      </c>
      <c r="C145" s="261">
        <v>8930</v>
      </c>
      <c r="D145" s="261">
        <v>21567</v>
      </c>
      <c r="E145" s="261">
        <v>23338</v>
      </c>
      <c r="F145" s="261">
        <v>31999</v>
      </c>
      <c r="G145" s="267">
        <f t="shared" si="12"/>
        <v>0.37111149198731685</v>
      </c>
      <c r="H145" s="275">
        <f t="shared" si="13"/>
        <v>8661</v>
      </c>
      <c r="I145" s="273">
        <f t="shared" si="14"/>
        <v>7.4626099894820552E-2</v>
      </c>
      <c r="J145" s="261">
        <v>37562</v>
      </c>
      <c r="K145" s="273">
        <f t="shared" si="14"/>
        <v>1.5513164965072541</v>
      </c>
      <c r="L145" s="269">
        <f t="shared" si="15"/>
        <v>0.17384918278696215</v>
      </c>
      <c r="M145" s="268">
        <f t="shared" si="16"/>
        <v>5563</v>
      </c>
      <c r="N145" s="267">
        <f t="shared" si="17"/>
        <v>3.2062709966405372</v>
      </c>
      <c r="O145" s="261">
        <f t="shared" si="18"/>
        <v>28632</v>
      </c>
      <c r="Q145" s="29"/>
      <c r="R145" s="81"/>
      <c r="Z145" s="1"/>
    </row>
    <row r="146" spans="2:31" s="4" customFormat="1" x14ac:dyDescent="0.25">
      <c r="B146" s="244" t="s">
        <v>198</v>
      </c>
      <c r="C146" s="261">
        <f>C136-SUM(C137:C145)</f>
        <v>14597</v>
      </c>
      <c r="D146" s="261">
        <f>D136-SUM(D137:D145)</f>
        <v>32366</v>
      </c>
      <c r="E146" s="261">
        <f>E136-SUM(E137:E145)</f>
        <v>41603</v>
      </c>
      <c r="F146" s="261">
        <f>F136-SUM(F137:F145)</f>
        <v>44199</v>
      </c>
      <c r="G146" s="267">
        <f t="shared" si="12"/>
        <v>6.2399346200995076E-2</v>
      </c>
      <c r="H146" s="274">
        <f t="shared" si="13"/>
        <v>2596</v>
      </c>
      <c r="I146" s="269">
        <f t="shared" si="14"/>
        <v>0.10307818960752441</v>
      </c>
      <c r="J146" s="261">
        <f>J136-SUM(J137:J145)</f>
        <v>37836</v>
      </c>
      <c r="K146" s="269">
        <f t="shared" si="14"/>
        <v>0.46498298405874977</v>
      </c>
      <c r="L146" s="269">
        <f t="shared" si="15"/>
        <v>-0.14396253308898388</v>
      </c>
      <c r="M146" s="268">
        <f t="shared" si="16"/>
        <v>-6363</v>
      </c>
      <c r="N146" s="267">
        <f t="shared" si="17"/>
        <v>1.592039460163047</v>
      </c>
      <c r="O146" s="261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2F323-3263-457F-AACC-E735404B6E9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297</v>
      </c>
      <c r="C4" s="276"/>
      <c r="D4" s="276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201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11054</v>
      </c>
      <c r="D8" s="121">
        <f t="shared" ref="D8:D21" si="0">C8/C9-1</f>
        <v>-0.45412345679012345</v>
      </c>
    </row>
    <row r="9" spans="1:5" x14ac:dyDescent="0.25">
      <c r="A9" s="1"/>
      <c r="B9" s="119">
        <v>2023</v>
      </c>
      <c r="C9" s="120">
        <v>20250</v>
      </c>
      <c r="D9" s="121">
        <f t="shared" si="0"/>
        <v>1.9946761313220942</v>
      </c>
    </row>
    <row r="10" spans="1:5" x14ac:dyDescent="0.25">
      <c r="A10" s="1"/>
      <c r="B10" s="119">
        <v>2022</v>
      </c>
      <c r="C10" s="120">
        <v>6762</v>
      </c>
      <c r="D10" s="121">
        <f t="shared" si="0"/>
        <v>0.36606060606060598</v>
      </c>
    </row>
    <row r="11" spans="1:5" x14ac:dyDescent="0.25">
      <c r="A11" s="1"/>
      <c r="B11" s="119">
        <v>2021</v>
      </c>
      <c r="C11" s="120">
        <v>4950</v>
      </c>
      <c r="D11" s="121">
        <f t="shared" si="0"/>
        <v>1.116289012398461</v>
      </c>
    </row>
    <row r="12" spans="1:5" x14ac:dyDescent="0.25">
      <c r="A12" s="1" t="s">
        <v>74</v>
      </c>
      <c r="B12" s="119">
        <v>2020</v>
      </c>
      <c r="C12" s="120">
        <v>2339</v>
      </c>
      <c r="D12" s="121">
        <f t="shared" si="0"/>
        <v>-0.7774288704919593</v>
      </c>
    </row>
    <row r="13" spans="1:5" x14ac:dyDescent="0.25">
      <c r="A13" s="1" t="s">
        <v>76</v>
      </c>
      <c r="B13" s="119">
        <v>2019</v>
      </c>
      <c r="C13" s="120">
        <v>10509</v>
      </c>
      <c r="D13" s="121">
        <f t="shared" si="0"/>
        <v>-9.8790841265757656E-2</v>
      </c>
    </row>
    <row r="14" spans="1:5" x14ac:dyDescent="0.25">
      <c r="A14" s="1" t="s">
        <v>78</v>
      </c>
      <c r="B14" s="119">
        <v>2018</v>
      </c>
      <c r="C14" s="120">
        <v>11661</v>
      </c>
      <c r="D14" s="121">
        <f t="shared" si="0"/>
        <v>5.5007690219849747E-2</v>
      </c>
    </row>
    <row r="15" spans="1:5" x14ac:dyDescent="0.25">
      <c r="A15" s="1" t="s">
        <v>80</v>
      </c>
      <c r="B15" s="119">
        <v>2017</v>
      </c>
      <c r="C15" s="120">
        <v>11053</v>
      </c>
      <c r="D15" s="121">
        <f t="shared" si="0"/>
        <v>-6.9299427416638637E-2</v>
      </c>
    </row>
    <row r="16" spans="1:5" x14ac:dyDescent="0.25">
      <c r="A16" s="1" t="s">
        <v>82</v>
      </c>
      <c r="B16" s="119">
        <v>2016</v>
      </c>
      <c r="C16" s="120">
        <v>11876</v>
      </c>
      <c r="D16" s="121">
        <f>C16/C17-1</f>
        <v>2.0537939331442878E-2</v>
      </c>
    </row>
    <row r="17" spans="1:4" x14ac:dyDescent="0.25">
      <c r="A17" s="1" t="s">
        <v>84</v>
      </c>
      <c r="B17" s="119">
        <v>2015</v>
      </c>
      <c r="C17" s="120">
        <v>11637</v>
      </c>
      <c r="D17" s="121">
        <f t="shared" si="0"/>
        <v>-8.029716272820675E-2</v>
      </c>
    </row>
    <row r="18" spans="1:4" x14ac:dyDescent="0.25">
      <c r="A18" s="1" t="s">
        <v>86</v>
      </c>
      <c r="B18" s="119">
        <v>2014</v>
      </c>
      <c r="C18" s="120">
        <v>12653</v>
      </c>
      <c r="D18" s="121">
        <f t="shared" si="0"/>
        <v>0.6922562525076903</v>
      </c>
    </row>
    <row r="19" spans="1:4" x14ac:dyDescent="0.25">
      <c r="A19" s="1" t="s">
        <v>88</v>
      </c>
      <c r="B19" s="119">
        <v>2013</v>
      </c>
      <c r="C19" s="120">
        <v>7477</v>
      </c>
      <c r="D19" s="121">
        <f t="shared" si="0"/>
        <v>-0.26269598658909377</v>
      </c>
    </row>
    <row r="20" spans="1:4" x14ac:dyDescent="0.25">
      <c r="A20" s="1" t="s">
        <v>90</v>
      </c>
      <c r="B20" s="119">
        <v>2012</v>
      </c>
      <c r="C20" s="120">
        <v>10141</v>
      </c>
      <c r="D20" s="121">
        <f>C20/C21-1</f>
        <v>-0.19960536700868192</v>
      </c>
    </row>
    <row r="21" spans="1:4" x14ac:dyDescent="0.25">
      <c r="A21" s="1" t="s">
        <v>92</v>
      </c>
      <c r="B21" s="119">
        <v>2011</v>
      </c>
      <c r="C21" s="120">
        <v>12670</v>
      </c>
      <c r="D21" s="121">
        <f t="shared" si="0"/>
        <v>-6.5840890658408924E-2</v>
      </c>
    </row>
    <row r="22" spans="1:4" x14ac:dyDescent="0.25">
      <c r="A22" s="1" t="s">
        <v>94</v>
      </c>
      <c r="B22" s="119">
        <v>2010</v>
      </c>
      <c r="C22" s="120">
        <v>13563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A4288-91DD-4F8D-91E4-42CFE92B210D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298</v>
      </c>
      <c r="C4" s="276"/>
      <c r="D4" s="276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202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3803</v>
      </c>
      <c r="D8" s="121">
        <f t="shared" ref="D8:D21" si="0">C8/C9-1</f>
        <v>-0.30079058650487223</v>
      </c>
    </row>
    <row r="9" spans="1:5" x14ac:dyDescent="0.25">
      <c r="A9" s="1"/>
      <c r="B9" s="119">
        <v>2023</v>
      </c>
      <c r="C9" s="120">
        <v>5439</v>
      </c>
      <c r="D9" s="121">
        <f t="shared" si="0"/>
        <v>0.67508469356328926</v>
      </c>
    </row>
    <row r="10" spans="1:5" x14ac:dyDescent="0.25">
      <c r="A10" s="1"/>
      <c r="B10" s="119">
        <v>2022</v>
      </c>
      <c r="C10" s="120">
        <v>3247</v>
      </c>
      <c r="D10" s="121">
        <f t="shared" si="0"/>
        <v>0.28086785009861925</v>
      </c>
    </row>
    <row r="11" spans="1:5" x14ac:dyDescent="0.25">
      <c r="A11" s="1"/>
      <c r="B11" s="119">
        <v>2021</v>
      </c>
      <c r="C11" s="120">
        <v>2535</v>
      </c>
      <c r="D11" s="121">
        <f t="shared" si="0"/>
        <v>2.7224669603524227</v>
      </c>
    </row>
    <row r="12" spans="1:5" x14ac:dyDescent="0.25">
      <c r="A12" s="1" t="s">
        <v>74</v>
      </c>
      <c r="B12" s="119">
        <v>2020</v>
      </c>
      <c r="C12" s="120">
        <v>681</v>
      </c>
      <c r="D12" s="121">
        <f t="shared" si="0"/>
        <v>-0.85082146768893763</v>
      </c>
    </row>
    <row r="13" spans="1:5" x14ac:dyDescent="0.25">
      <c r="A13" s="1" t="s">
        <v>76</v>
      </c>
      <c r="B13" s="119">
        <v>2019</v>
      </c>
      <c r="C13" s="120">
        <v>4565</v>
      </c>
      <c r="D13" s="121">
        <f t="shared" si="0"/>
        <v>4.0337283500455845E-2</v>
      </c>
    </row>
    <row r="14" spans="1:5" x14ac:dyDescent="0.25">
      <c r="A14" s="1" t="s">
        <v>78</v>
      </c>
      <c r="B14" s="119">
        <v>2018</v>
      </c>
      <c r="C14" s="120">
        <v>4388</v>
      </c>
      <c r="D14" s="121">
        <f t="shared" si="0"/>
        <v>0.13267940113577703</v>
      </c>
    </row>
    <row r="15" spans="1:5" x14ac:dyDescent="0.25">
      <c r="A15" s="1" t="s">
        <v>80</v>
      </c>
      <c r="B15" s="119">
        <v>2017</v>
      </c>
      <c r="C15" s="120">
        <v>3874</v>
      </c>
      <c r="D15" s="121">
        <f>C15/C16-1</f>
        <v>-7.0760374190453335E-2</v>
      </c>
    </row>
    <row r="16" spans="1:5" x14ac:dyDescent="0.25">
      <c r="A16" s="1" t="s">
        <v>82</v>
      </c>
      <c r="B16" s="119">
        <v>2016</v>
      </c>
      <c r="C16" s="120">
        <v>4169</v>
      </c>
      <c r="D16" s="121">
        <f>C16/C17-1</f>
        <v>9.2505241090146795E-2</v>
      </c>
    </row>
    <row r="17" spans="1:4" x14ac:dyDescent="0.25">
      <c r="A17" s="1" t="s">
        <v>84</v>
      </c>
      <c r="B17" s="119">
        <v>2015</v>
      </c>
      <c r="C17" s="120">
        <v>3816</v>
      </c>
      <c r="D17" s="121">
        <f t="shared" si="0"/>
        <v>-0.32745858301022202</v>
      </c>
    </row>
    <row r="18" spans="1:4" x14ac:dyDescent="0.25">
      <c r="A18" s="1" t="s">
        <v>86</v>
      </c>
      <c r="B18" s="119">
        <v>2014</v>
      </c>
      <c r="C18" s="120">
        <v>5674</v>
      </c>
      <c r="D18" s="121">
        <f t="shared" si="0"/>
        <v>0.91559756920999336</v>
      </c>
    </row>
    <row r="19" spans="1:4" x14ac:dyDescent="0.25">
      <c r="A19" s="1" t="s">
        <v>88</v>
      </c>
      <c r="B19" s="119">
        <v>2013</v>
      </c>
      <c r="C19" s="120">
        <v>2962</v>
      </c>
      <c r="D19" s="121">
        <f t="shared" si="0"/>
        <v>-0.27703197461557239</v>
      </c>
    </row>
    <row r="20" spans="1:4" x14ac:dyDescent="0.25">
      <c r="A20" s="1" t="s">
        <v>90</v>
      </c>
      <c r="B20" s="119">
        <v>2012</v>
      </c>
      <c r="C20" s="120">
        <v>4097</v>
      </c>
      <c r="D20" s="121">
        <f>C20/C21-1</f>
        <v>0.12031719989062073</v>
      </c>
    </row>
    <row r="21" spans="1:4" x14ac:dyDescent="0.25">
      <c r="A21" s="1" t="s">
        <v>92</v>
      </c>
      <c r="B21" s="119">
        <v>2011</v>
      </c>
      <c r="C21" s="120">
        <v>3657</v>
      </c>
      <c r="D21" s="121">
        <f t="shared" si="0"/>
        <v>-0.12616487455197134</v>
      </c>
    </row>
    <row r="22" spans="1:4" x14ac:dyDescent="0.25">
      <c r="A22" s="1" t="s">
        <v>94</v>
      </c>
      <c r="B22" s="119">
        <v>2010</v>
      </c>
      <c r="C22" s="120">
        <v>4185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83670-4AEE-40D0-B211-499C9903E5B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6" t="s">
        <v>299</v>
      </c>
      <c r="C4" s="276"/>
      <c r="D4" s="276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1" t="s">
        <v>203</v>
      </c>
      <c r="D6" s="302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7251</v>
      </c>
      <c r="D8" s="121">
        <f t="shared" ref="D8:D21" si="0">C8/C9-1</f>
        <v>-0.51043143609479436</v>
      </c>
    </row>
    <row r="9" spans="1:5" x14ac:dyDescent="0.25">
      <c r="A9" s="1"/>
      <c r="B9" s="119">
        <v>2023</v>
      </c>
      <c r="C9" s="120">
        <v>14811</v>
      </c>
      <c r="D9" s="121">
        <f t="shared" si="0"/>
        <v>3.2136557610241825</v>
      </c>
    </row>
    <row r="10" spans="1:5" x14ac:dyDescent="0.25">
      <c r="A10" s="1"/>
      <c r="B10" s="119">
        <v>2022</v>
      </c>
      <c r="C10" s="120">
        <v>3515</v>
      </c>
      <c r="D10" s="121">
        <f t="shared" si="0"/>
        <v>0.45548654244306408</v>
      </c>
    </row>
    <row r="11" spans="1:5" x14ac:dyDescent="0.25">
      <c r="A11" s="1"/>
      <c r="B11" s="119">
        <v>2021</v>
      </c>
      <c r="C11" s="120">
        <v>2415</v>
      </c>
      <c r="D11" s="121">
        <f t="shared" si="0"/>
        <v>0.45657418576598308</v>
      </c>
    </row>
    <row r="12" spans="1:5" x14ac:dyDescent="0.25">
      <c r="A12" s="1" t="s">
        <v>74</v>
      </c>
      <c r="B12" s="119">
        <v>2020</v>
      </c>
      <c r="C12" s="120">
        <v>1658</v>
      </c>
      <c r="D12" s="121">
        <f t="shared" si="0"/>
        <v>-0.72106325706594887</v>
      </c>
    </row>
    <row r="13" spans="1:5" x14ac:dyDescent="0.25">
      <c r="A13" s="1" t="s">
        <v>76</v>
      </c>
      <c r="B13" s="119">
        <v>2019</v>
      </c>
      <c r="C13" s="120">
        <v>5944</v>
      </c>
      <c r="D13" s="121">
        <f t="shared" si="0"/>
        <v>-0.182730647600715</v>
      </c>
    </row>
    <row r="14" spans="1:5" x14ac:dyDescent="0.25">
      <c r="A14" s="1" t="s">
        <v>78</v>
      </c>
      <c r="B14" s="119">
        <v>2018</v>
      </c>
      <c r="C14" s="120">
        <v>7273</v>
      </c>
      <c r="D14" s="121">
        <f t="shared" si="0"/>
        <v>1.3093745647026145E-2</v>
      </c>
    </row>
    <row r="15" spans="1:5" x14ac:dyDescent="0.25">
      <c r="A15" s="1" t="s">
        <v>80</v>
      </c>
      <c r="B15" s="119">
        <v>2017</v>
      </c>
      <c r="C15" s="120">
        <v>7179</v>
      </c>
      <c r="D15" s="121">
        <f>C15/C16-1</f>
        <v>-6.8509147528221126E-2</v>
      </c>
    </row>
    <row r="16" spans="1:5" x14ac:dyDescent="0.25">
      <c r="A16" s="1" t="s">
        <v>82</v>
      </c>
      <c r="B16" s="119">
        <v>2016</v>
      </c>
      <c r="C16" s="120">
        <v>7707</v>
      </c>
      <c r="D16" s="121">
        <f>C16/C17-1</f>
        <v>-1.4576141158419653E-2</v>
      </c>
    </row>
    <row r="17" spans="1:4" x14ac:dyDescent="0.25">
      <c r="A17" s="1" t="s">
        <v>84</v>
      </c>
      <c r="B17" s="119">
        <v>2015</v>
      </c>
      <c r="C17" s="120">
        <v>7821</v>
      </c>
      <c r="D17" s="121">
        <f t="shared" si="0"/>
        <v>0.12064765725748683</v>
      </c>
    </row>
    <row r="18" spans="1:4" x14ac:dyDescent="0.25">
      <c r="A18" s="1" t="s">
        <v>86</v>
      </c>
      <c r="B18" s="119">
        <v>2014</v>
      </c>
      <c r="C18" s="120">
        <v>6979</v>
      </c>
      <c r="D18" s="121">
        <f t="shared" si="0"/>
        <v>0.54573643410852712</v>
      </c>
    </row>
    <row r="19" spans="1:4" x14ac:dyDescent="0.25">
      <c r="A19" s="1" t="s">
        <v>88</v>
      </c>
      <c r="B19" s="119">
        <v>2013</v>
      </c>
      <c r="C19" s="120">
        <v>4515</v>
      </c>
      <c r="D19" s="121">
        <f t="shared" si="0"/>
        <v>-0.25297816015883523</v>
      </c>
    </row>
    <row r="20" spans="1:4" x14ac:dyDescent="0.25">
      <c r="A20" s="1" t="s">
        <v>90</v>
      </c>
      <c r="B20" s="119">
        <v>2012</v>
      </c>
      <c r="C20" s="120">
        <v>6044</v>
      </c>
      <c r="D20" s="121">
        <f>C20/C21-1</f>
        <v>-0.32941307000998554</v>
      </c>
    </row>
    <row r="21" spans="1:4" x14ac:dyDescent="0.25">
      <c r="A21" s="1" t="s">
        <v>92</v>
      </c>
      <c r="B21" s="119">
        <v>2011</v>
      </c>
      <c r="C21" s="120">
        <v>9013</v>
      </c>
      <c r="D21" s="121">
        <f t="shared" si="0"/>
        <v>-3.8920878652164648E-2</v>
      </c>
    </row>
    <row r="22" spans="1:4" x14ac:dyDescent="0.25">
      <c r="A22" s="1" t="s">
        <v>94</v>
      </c>
      <c r="B22" s="119">
        <v>2010</v>
      </c>
      <c r="C22" s="120">
        <v>9378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8028F-4080-4749-AF3A-C53C44B088E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299" t="s">
        <v>60</v>
      </c>
      <c r="D5" s="299"/>
      <c r="E5" s="299"/>
      <c r="F5" s="299"/>
      <c r="G5" s="299"/>
      <c r="H5" s="299"/>
      <c r="I5" s="88"/>
      <c r="J5" s="88"/>
      <c r="K5" s="88"/>
      <c r="L5" s="88"/>
      <c r="M5" s="89"/>
      <c r="N5" s="300" t="s">
        <v>61</v>
      </c>
      <c r="O5" s="300"/>
      <c r="P5" s="300"/>
      <c r="Q5" s="300"/>
      <c r="R5" s="300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219</v>
      </c>
      <c r="O6" s="92" t="s">
        <v>220</v>
      </c>
      <c r="P6" s="92" t="s">
        <v>221</v>
      </c>
      <c r="Q6" s="92" t="s">
        <v>222</v>
      </c>
      <c r="R6" s="92" t="s">
        <v>223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48</v>
      </c>
      <c r="C17" s="101">
        <v>1127</v>
      </c>
      <c r="D17" s="101">
        <v>437</v>
      </c>
      <c r="E17" s="101">
        <v>669</v>
      </c>
      <c r="F17" s="101">
        <v>857</v>
      </c>
      <c r="G17" s="101">
        <v>900</v>
      </c>
      <c r="H17" s="101">
        <v>900</v>
      </c>
      <c r="I17" s="102">
        <f t="shared" si="0"/>
        <v>0</v>
      </c>
      <c r="J17" s="102">
        <f t="shared" si="1"/>
        <v>1.0594965675057209</v>
      </c>
      <c r="K17" s="101">
        <f t="shared" si="2"/>
        <v>0</v>
      </c>
      <c r="L17" s="101">
        <f t="shared" si="3"/>
        <v>463</v>
      </c>
      <c r="M17" s="95">
        <f>H17/H17</f>
        <v>1</v>
      </c>
      <c r="N17" s="101">
        <v>802</v>
      </c>
      <c r="O17" s="101">
        <v>844</v>
      </c>
      <c r="P17" s="101">
        <v>912</v>
      </c>
      <c r="Q17" s="101">
        <v>763</v>
      </c>
      <c r="R17" s="101">
        <v>916</v>
      </c>
      <c r="S17" s="102">
        <f t="shared" si="4"/>
        <v>0.20052424639580613</v>
      </c>
      <c r="T17" s="102">
        <f t="shared" si="5"/>
        <v>0.14214463840398994</v>
      </c>
      <c r="U17" s="101">
        <f t="shared" si="6"/>
        <v>153</v>
      </c>
      <c r="V17" s="101">
        <f t="shared" si="7"/>
        <v>114</v>
      </c>
      <c r="W17" s="95">
        <f>R17/R17</f>
        <v>1</v>
      </c>
    </row>
    <row r="18" spans="2:23" x14ac:dyDescent="0.25">
      <c r="B18" s="96" t="s">
        <v>62</v>
      </c>
      <c r="C18" s="97">
        <v>917</v>
      </c>
      <c r="D18" s="97">
        <v>386</v>
      </c>
      <c r="E18" s="97">
        <v>669</v>
      </c>
      <c r="F18" s="97">
        <v>855</v>
      </c>
      <c r="G18" s="97">
        <v>886</v>
      </c>
      <c r="H18" s="97">
        <v>886</v>
      </c>
      <c r="I18" s="98">
        <f t="shared" si="0"/>
        <v>0</v>
      </c>
      <c r="J18" s="98">
        <f t="shared" si="1"/>
        <v>1.295336787564767</v>
      </c>
      <c r="K18" s="97">
        <f t="shared" si="2"/>
        <v>0</v>
      </c>
      <c r="L18" s="97">
        <f t="shared" si="3"/>
        <v>500</v>
      </c>
      <c r="M18" s="98">
        <f>H18/H17</f>
        <v>0.98444444444444446</v>
      </c>
      <c r="N18" s="97">
        <v>802</v>
      </c>
      <c r="O18" s="97">
        <v>844</v>
      </c>
      <c r="P18" s="97">
        <v>898</v>
      </c>
      <c r="Q18" s="97">
        <v>749</v>
      </c>
      <c r="R18" s="97">
        <v>898</v>
      </c>
      <c r="S18" s="98">
        <f t="shared" si="4"/>
        <v>0.19893190921228299</v>
      </c>
      <c r="T18" s="98">
        <f t="shared" si="5"/>
        <v>0.1197007481296759</v>
      </c>
      <c r="U18" s="97">
        <f t="shared" si="6"/>
        <v>149</v>
      </c>
      <c r="V18" s="97">
        <f t="shared" si="7"/>
        <v>96</v>
      </c>
      <c r="W18" s="98">
        <f>R18/R17</f>
        <v>0.98034934497816595</v>
      </c>
    </row>
    <row r="19" spans="2:23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210</v>
      </c>
      <c r="D21" s="97">
        <v>51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>
        <f t="shared" si="1"/>
        <v>-1</v>
      </c>
      <c r="K21" s="97">
        <f t="shared" si="2"/>
        <v>0</v>
      </c>
      <c r="L21" s="97">
        <f t="shared" si="3"/>
        <v>-51</v>
      </c>
      <c r="M21" s="98">
        <f>H21/H17</f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8" t="str">
        <f t="shared" si="4"/>
        <v>-</v>
      </c>
      <c r="T21" s="98" t="str">
        <f t="shared" si="5"/>
        <v>-</v>
      </c>
      <c r="U21" s="97">
        <f t="shared" si="6"/>
        <v>0</v>
      </c>
      <c r="V21" s="97">
        <f t="shared" si="7"/>
        <v>0</v>
      </c>
      <c r="W21" s="98">
        <f>R21/R17</f>
        <v>0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9CC34-309E-4B52-A349-6D3E7E884B2B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299" t="s">
        <v>66</v>
      </c>
      <c r="D5" s="299"/>
      <c r="E5" s="299"/>
      <c r="F5" s="299"/>
      <c r="G5" s="299"/>
      <c r="H5" s="299"/>
      <c r="I5" s="88"/>
      <c r="J5" s="88"/>
      <c r="K5" s="89"/>
      <c r="L5" s="300" t="s">
        <v>67</v>
      </c>
      <c r="M5" s="300"/>
      <c r="N5" s="300"/>
      <c r="O5" s="300"/>
      <c r="P5" s="300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219</v>
      </c>
      <c r="M6" s="92" t="s">
        <v>220</v>
      </c>
      <c r="N6" s="92" t="s">
        <v>221</v>
      </c>
      <c r="O6" s="92" t="s">
        <v>222</v>
      </c>
      <c r="P6" s="92" t="s">
        <v>223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48</v>
      </c>
      <c r="C17" s="101">
        <v>13</v>
      </c>
      <c r="D17" s="101">
        <v>4</v>
      </c>
      <c r="E17" s="101">
        <v>4</v>
      </c>
      <c r="F17" s="101">
        <v>5</v>
      </c>
      <c r="G17" s="101">
        <v>7</v>
      </c>
      <c r="H17" s="101">
        <v>7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4</v>
      </c>
      <c r="M17" s="101">
        <v>5</v>
      </c>
      <c r="N17" s="101">
        <v>7</v>
      </c>
      <c r="O17" s="101">
        <v>6</v>
      </c>
      <c r="P17" s="101">
        <v>8</v>
      </c>
      <c r="Q17" s="102">
        <f t="shared" si="0"/>
        <v>0.33333333333333326</v>
      </c>
      <c r="R17" s="101">
        <f t="shared" si="1"/>
        <v>2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3</v>
      </c>
      <c r="E18" s="97">
        <v>4</v>
      </c>
      <c r="F18" s="97">
        <v>5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0.8571428571428571</v>
      </c>
      <c r="L18" s="97">
        <v>4</v>
      </c>
      <c r="M18" s="97">
        <v>5</v>
      </c>
      <c r="N18" s="97">
        <v>6</v>
      </c>
      <c r="O18" s="97">
        <v>5</v>
      </c>
      <c r="P18" s="97">
        <v>6</v>
      </c>
      <c r="Q18" s="98">
        <f t="shared" si="0"/>
        <v>0.19999999999999996</v>
      </c>
      <c r="R18" s="97">
        <f t="shared" si="1"/>
        <v>1</v>
      </c>
      <c r="S18" s="98">
        <f>P18/P17</f>
        <v>0.75</v>
      </c>
    </row>
    <row r="19" spans="2:19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6</v>
      </c>
      <c r="D21" s="97">
        <v>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 t="str">
        <f t="shared" si="0"/>
        <v>-</v>
      </c>
      <c r="R21" s="97">
        <f t="shared" si="1"/>
        <v>0</v>
      </c>
      <c r="S21" s="98">
        <f>P21/P17</f>
        <v>0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9EC4-DFE1-4ECB-ACB2-62A0A1A36C7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52DAD-0B8F-4976-8260-3D5B7CA7DA5B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6" t="s">
        <v>230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1" t="s">
        <v>70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15" ht="22.5" thickTop="1" thickBot="1" x14ac:dyDescent="0.3">
      <c r="B7" s="111"/>
      <c r="C7" s="303">
        <f>E7-1</f>
        <v>2020</v>
      </c>
      <c r="D7" s="304"/>
      <c r="E7" s="305">
        <f>G7-1</f>
        <v>2021</v>
      </c>
      <c r="F7" s="304"/>
      <c r="G7" s="305">
        <f>I7-1</f>
        <v>2022</v>
      </c>
      <c r="H7" s="304"/>
      <c r="I7" s="305">
        <f>K7-1</f>
        <v>2023</v>
      </c>
      <c r="J7" s="304"/>
      <c r="K7" s="305">
        <f>M7-1</f>
        <v>2024</v>
      </c>
      <c r="L7" s="304"/>
      <c r="M7" s="305">
        <v>2025</v>
      </c>
      <c r="N7" s="306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0">IFERROR(E9/C9-1,"-")</f>
        <v>-0.84207737148913619</v>
      </c>
      <c r="G9" s="120">
        <v>2563</v>
      </c>
      <c r="H9" s="121">
        <f>IFERROR(G9/E9-1,"-")</f>
        <v>3.300335570469799</v>
      </c>
      <c r="I9" s="120">
        <v>6916</v>
      </c>
      <c r="J9" s="121">
        <f t="shared" si="0"/>
        <v>1.6984003121342175</v>
      </c>
      <c r="K9" s="120">
        <v>4476</v>
      </c>
      <c r="L9" s="121">
        <f t="shared" si="0"/>
        <v>-0.35280508964719492</v>
      </c>
      <c r="M9" s="120">
        <v>4609</v>
      </c>
      <c r="N9" s="121">
        <f t="shared" ref="N9:N14" si="1"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0"/>
        <v>-0.92767702936096719</v>
      </c>
      <c r="G10" s="120">
        <v>2789</v>
      </c>
      <c r="H10" s="121">
        <f t="shared" si="0"/>
        <v>7.325373134328359</v>
      </c>
      <c r="I10" s="120">
        <v>4514</v>
      </c>
      <c r="J10" s="121">
        <f t="shared" si="0"/>
        <v>0.61850125493008257</v>
      </c>
      <c r="K10" s="120">
        <v>4771</v>
      </c>
      <c r="L10" s="121">
        <f t="shared" si="0"/>
        <v>5.6933983163491408E-2</v>
      </c>
      <c r="M10" s="120">
        <v>3980</v>
      </c>
      <c r="N10" s="121">
        <f t="shared" si="1"/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0"/>
        <v>-0.49639423076923073</v>
      </c>
      <c r="G11" s="120">
        <v>3577</v>
      </c>
      <c r="H11" s="121">
        <f t="shared" si="0"/>
        <v>3.2684964200477324</v>
      </c>
      <c r="I11" s="120">
        <v>4873</v>
      </c>
      <c r="J11" s="121">
        <f t="shared" si="0"/>
        <v>0.36231478892927038</v>
      </c>
      <c r="K11" s="120">
        <v>5862</v>
      </c>
      <c r="L11" s="121">
        <f t="shared" si="0"/>
        <v>0.20295505848553264</v>
      </c>
      <c r="M11" s="120">
        <v>4020</v>
      </c>
      <c r="N11" s="121">
        <f t="shared" si="1"/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0"/>
        <v>-</v>
      </c>
      <c r="G12" s="120">
        <v>2979</v>
      </c>
      <c r="H12" s="121">
        <f t="shared" si="0"/>
        <v>3.9983221476510069</v>
      </c>
      <c r="I12" s="120">
        <v>4452</v>
      </c>
      <c r="J12" s="121">
        <f t="shared" si="0"/>
        <v>0.49446122860020147</v>
      </c>
      <c r="K12" s="120">
        <v>3875</v>
      </c>
      <c r="L12" s="121">
        <f t="shared" si="0"/>
        <v>-0.12960467205750226</v>
      </c>
      <c r="M12" s="120">
        <v>3213</v>
      </c>
      <c r="N12" s="121">
        <f t="shared" si="1"/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0"/>
        <v>-</v>
      </c>
      <c r="G13" s="120">
        <v>2392</v>
      </c>
      <c r="H13" s="121">
        <f t="shared" si="0"/>
        <v>1.1785063752276868</v>
      </c>
      <c r="I13" s="120">
        <v>3611</v>
      </c>
      <c r="J13" s="121">
        <f t="shared" si="0"/>
        <v>0.50961538461538458</v>
      </c>
      <c r="K13" s="120">
        <v>1870</v>
      </c>
      <c r="L13" s="121">
        <f t="shared" si="0"/>
        <v>-0.48213791193575184</v>
      </c>
      <c r="M13" s="120">
        <v>2625</v>
      </c>
      <c r="N13" s="121">
        <f t="shared" si="1"/>
        <v>0.40374331550802145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0"/>
        <v>-</v>
      </c>
      <c r="G14" s="120">
        <v>2523</v>
      </c>
      <c r="H14" s="121">
        <f t="shared" si="0"/>
        <v>0.58181818181818179</v>
      </c>
      <c r="I14" s="120">
        <v>3080</v>
      </c>
      <c r="J14" s="121">
        <f t="shared" si="0"/>
        <v>0.22076892588188657</v>
      </c>
      <c r="K14" s="120">
        <v>2377</v>
      </c>
      <c r="L14" s="121">
        <f t="shared" si="0"/>
        <v>-0.22824675324675325</v>
      </c>
      <c r="M14" s="120">
        <v>3338</v>
      </c>
      <c r="N14" s="121">
        <f t="shared" si="1"/>
        <v>0.40429112326461936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0"/>
        <v>-</v>
      </c>
      <c r="G15" s="120">
        <v>2342</v>
      </c>
      <c r="H15" s="121">
        <f t="shared" si="0"/>
        <v>0.27421109902067475</v>
      </c>
      <c r="I15" s="120">
        <v>2800</v>
      </c>
      <c r="J15" s="121">
        <f t="shared" si="0"/>
        <v>0.19555935098206656</v>
      </c>
      <c r="K15" s="120">
        <v>2508</v>
      </c>
      <c r="L15" s="121">
        <f t="shared" si="0"/>
        <v>-0.10428571428571431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0"/>
        <v>1.195260663507109</v>
      </c>
      <c r="G16" s="120">
        <v>3343</v>
      </c>
      <c r="H16" s="121">
        <f t="shared" si="0"/>
        <v>0.44343696027633861</v>
      </c>
      <c r="I16" s="120">
        <v>3080</v>
      </c>
      <c r="J16" s="121">
        <f t="shared" si="0"/>
        <v>-7.8671851630272238E-2</v>
      </c>
      <c r="K16" s="120">
        <v>3161</v>
      </c>
      <c r="L16" s="121">
        <f t="shared" si="0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0"/>
        <v>9.4045454545454543</v>
      </c>
      <c r="G17" s="120">
        <v>3143</v>
      </c>
      <c r="H17" s="121">
        <f t="shared" si="0"/>
        <v>0.37308868501529058</v>
      </c>
      <c r="I17" s="120">
        <v>3734</v>
      </c>
      <c r="J17" s="121">
        <f t="shared" si="0"/>
        <v>0.18803690741329948</v>
      </c>
      <c r="K17" s="120">
        <v>3135</v>
      </c>
      <c r="L17" s="121">
        <f t="shared" si="0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0"/>
        <v>10.250883392226148</v>
      </c>
      <c r="G18" s="120">
        <v>3407</v>
      </c>
      <c r="H18" s="121">
        <f t="shared" si="0"/>
        <v>7.0037688442211143E-2</v>
      </c>
      <c r="I18" s="120">
        <v>4248</v>
      </c>
      <c r="J18" s="121">
        <f t="shared" si="0"/>
        <v>0.24684473143528041</v>
      </c>
      <c r="K18" s="120">
        <v>3960</v>
      </c>
      <c r="L18" s="121">
        <f t="shared" si="0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0"/>
        <v>5.6305309734513278</v>
      </c>
      <c r="G19" s="120">
        <v>4018</v>
      </c>
      <c r="H19" s="121">
        <f t="shared" si="0"/>
        <v>0.34067400734067399</v>
      </c>
      <c r="I19" s="120">
        <v>4366</v>
      </c>
      <c r="J19" s="121">
        <f t="shared" si="0"/>
        <v>8.661025385764054E-2</v>
      </c>
      <c r="K19" s="120">
        <v>3262</v>
      </c>
      <c r="L19" s="121">
        <f t="shared" si="0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0"/>
        <v>4.2857142857142856</v>
      </c>
      <c r="G20" s="120">
        <v>4675</v>
      </c>
      <c r="H20" s="121">
        <f t="shared" si="0"/>
        <v>0.8858410649455426</v>
      </c>
      <c r="I20" s="120">
        <v>5492</v>
      </c>
      <c r="J20" s="121">
        <f t="shared" si="0"/>
        <v>0.17475935828877009</v>
      </c>
      <c r="K20" s="120">
        <v>4480</v>
      </c>
      <c r="L20" s="121">
        <f t="shared" si="0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0"/>
        <v>0.59589962795852136</v>
      </c>
      <c r="G21" s="123">
        <v>37751</v>
      </c>
      <c r="H21" s="124">
        <f t="shared" si="0"/>
        <v>0.87247656366251669</v>
      </c>
      <c r="I21" s="123">
        <v>51166</v>
      </c>
      <c r="J21" s="124">
        <f t="shared" si="0"/>
        <v>0.3553548250377474</v>
      </c>
      <c r="K21" s="123">
        <v>43737</v>
      </c>
      <c r="L21" s="124">
        <f t="shared" si="0"/>
        <v>-0.14519407418989172</v>
      </c>
      <c r="M21" s="123">
        <v>21785</v>
      </c>
      <c r="N21" s="124">
        <v>-6.2244414790581515E-2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76" t="s">
        <v>231</v>
      </c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1" t="s">
        <v>99</v>
      </c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</row>
    <row r="29" spans="1:15" ht="22.5" thickTop="1" thickBot="1" x14ac:dyDescent="0.3">
      <c r="B29" s="111"/>
      <c r="C29" s="303">
        <f>C$7</f>
        <v>2020</v>
      </c>
      <c r="D29" s="304"/>
      <c r="E29" s="303">
        <f>E$7</f>
        <v>2021</v>
      </c>
      <c r="F29" s="304"/>
      <c r="G29" s="303">
        <f>G$7</f>
        <v>2022</v>
      </c>
      <c r="H29" s="304"/>
      <c r="I29" s="303">
        <f>I$7</f>
        <v>2023</v>
      </c>
      <c r="J29" s="304"/>
      <c r="K29" s="303">
        <f>K$7</f>
        <v>2024</v>
      </c>
      <c r="L29" s="304"/>
      <c r="M29" s="303">
        <f>M$7</f>
        <v>2025</v>
      </c>
      <c r="N29" s="304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425</v>
      </c>
      <c r="D31" s="121">
        <v>-0.57753479125248508</v>
      </c>
      <c r="E31" s="120">
        <v>107</v>
      </c>
      <c r="F31" s="121">
        <f t="shared" ref="F31:L43" si="2">IFERROR(E31/C31-1,"-")</f>
        <v>-0.74823529411764711</v>
      </c>
      <c r="G31" s="120">
        <v>161</v>
      </c>
      <c r="H31" s="121">
        <f t="shared" si="2"/>
        <v>0.50467289719626174</v>
      </c>
      <c r="I31" s="120">
        <v>3478</v>
      </c>
      <c r="J31" s="121">
        <f t="shared" si="2"/>
        <v>20.602484472049689</v>
      </c>
      <c r="K31" s="120">
        <v>596</v>
      </c>
      <c r="L31" s="121">
        <f t="shared" si="2"/>
        <v>-0.82863714778608399</v>
      </c>
      <c r="M31" s="120">
        <v>902</v>
      </c>
      <c r="N31" s="121">
        <f t="shared" ref="N31" si="3">IFERROR(M31/K31-1,"-")</f>
        <v>0.51342281879194629</v>
      </c>
    </row>
    <row r="32" spans="1:15" x14ac:dyDescent="0.25">
      <c r="B32" s="119" t="s">
        <v>75</v>
      </c>
      <c r="C32" s="120">
        <v>458</v>
      </c>
      <c r="D32" s="121">
        <v>-0.30182926829268297</v>
      </c>
      <c r="E32" s="120">
        <v>35</v>
      </c>
      <c r="F32" s="121">
        <f t="shared" si="2"/>
        <v>-0.92358078602620086</v>
      </c>
      <c r="G32" s="120">
        <v>119</v>
      </c>
      <c r="H32" s="121">
        <f t="shared" si="2"/>
        <v>2.4</v>
      </c>
      <c r="I32" s="120">
        <v>1606</v>
      </c>
      <c r="J32" s="121">
        <f t="shared" si="2"/>
        <v>12.495798319327731</v>
      </c>
      <c r="K32" s="120">
        <v>924</v>
      </c>
      <c r="L32" s="121">
        <f t="shared" si="2"/>
        <v>-0.42465753424657537</v>
      </c>
      <c r="M32" s="120">
        <v>571</v>
      </c>
      <c r="N32" s="121">
        <f>IFERROR(M32/K32-1,"-")</f>
        <v>-0.38203463203463206</v>
      </c>
    </row>
    <row r="33" spans="2:15" x14ac:dyDescent="0.25">
      <c r="B33" s="119" t="s">
        <v>77</v>
      </c>
      <c r="C33" s="120">
        <v>240</v>
      </c>
      <c r="D33" s="121">
        <v>-0.68627450980392157</v>
      </c>
      <c r="E33" s="120">
        <v>170</v>
      </c>
      <c r="F33" s="121">
        <f t="shared" si="2"/>
        <v>-0.29166666666666663</v>
      </c>
      <c r="G33" s="120">
        <v>470</v>
      </c>
      <c r="H33" s="121">
        <f t="shared" si="2"/>
        <v>1.7647058823529411</v>
      </c>
      <c r="I33" s="120">
        <v>1531</v>
      </c>
      <c r="J33" s="121">
        <f t="shared" si="2"/>
        <v>2.2574468085106383</v>
      </c>
      <c r="K33" s="120">
        <v>2301</v>
      </c>
      <c r="L33" s="121">
        <f t="shared" si="2"/>
        <v>0.50293925538863493</v>
      </c>
      <c r="M33" s="120">
        <v>740</v>
      </c>
      <c r="N33" s="121">
        <f>IFERROR(M33/K33-1,"-")</f>
        <v>-0.67840069534984782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149</v>
      </c>
      <c r="F34" s="121" t="str">
        <f t="shared" si="2"/>
        <v>-</v>
      </c>
      <c r="G34" s="120">
        <v>241</v>
      </c>
      <c r="H34" s="121">
        <f t="shared" si="2"/>
        <v>0.6174496644295302</v>
      </c>
      <c r="I34" s="120">
        <v>1949</v>
      </c>
      <c r="J34" s="121">
        <f t="shared" si="2"/>
        <v>7.0871369294605806</v>
      </c>
      <c r="K34" s="120">
        <v>1208</v>
      </c>
      <c r="L34" s="121">
        <f t="shared" si="2"/>
        <v>-0.38019497178040018</v>
      </c>
      <c r="M34" s="120">
        <v>698</v>
      </c>
      <c r="N34" s="121">
        <f>IFERROR(M34/K34-1,"-")</f>
        <v>-0.42218543046357615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326</v>
      </c>
      <c r="F35" s="121" t="str">
        <f t="shared" si="2"/>
        <v>-</v>
      </c>
      <c r="G35" s="120">
        <v>491</v>
      </c>
      <c r="H35" s="121">
        <f t="shared" si="2"/>
        <v>0.50613496932515334</v>
      </c>
      <c r="I35" s="120">
        <v>2051</v>
      </c>
      <c r="J35" s="121">
        <f t="shared" si="2"/>
        <v>3.1771894093686353</v>
      </c>
      <c r="K35" s="120">
        <v>644</v>
      </c>
      <c r="L35" s="121">
        <f t="shared" si="2"/>
        <v>-0.68600682593856654</v>
      </c>
      <c r="M35" s="120">
        <v>570</v>
      </c>
      <c r="N35" s="121">
        <f>IFERROR(M35/K35-1,"-")</f>
        <v>-0.1149068322981367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715</v>
      </c>
      <c r="F36" s="121" t="str">
        <f t="shared" si="2"/>
        <v>-</v>
      </c>
      <c r="G36" s="120">
        <v>533</v>
      </c>
      <c r="H36" s="121">
        <f t="shared" si="2"/>
        <v>-0.25454545454545452</v>
      </c>
      <c r="I36" s="120">
        <v>1450</v>
      </c>
      <c r="J36" s="121">
        <f t="shared" si="2"/>
        <v>1.7204502814258911</v>
      </c>
      <c r="K36" s="120">
        <v>646</v>
      </c>
      <c r="L36" s="121">
        <f t="shared" si="2"/>
        <v>-0.55448275862068963</v>
      </c>
      <c r="M36" s="120">
        <v>908</v>
      </c>
      <c r="N36" s="121">
        <f>IFERROR(M36/K36-1,"-")</f>
        <v>0.40557275541795668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819</v>
      </c>
      <c r="F37" s="121" t="str">
        <f t="shared" si="2"/>
        <v>-</v>
      </c>
      <c r="G37" s="120">
        <v>528</v>
      </c>
      <c r="H37" s="121">
        <f t="shared" si="2"/>
        <v>-0.35531135531135527</v>
      </c>
      <c r="I37" s="120">
        <v>1332</v>
      </c>
      <c r="J37" s="121">
        <f t="shared" si="2"/>
        <v>1.5227272727272729</v>
      </c>
      <c r="K37" s="120">
        <v>891</v>
      </c>
      <c r="L37" s="121">
        <f t="shared" si="2"/>
        <v>-0.33108108108108103</v>
      </c>
      <c r="M37" s="120"/>
      <c r="N37" s="121"/>
    </row>
    <row r="38" spans="2:15" x14ac:dyDescent="0.25">
      <c r="B38" s="119" t="s">
        <v>87</v>
      </c>
      <c r="C38" s="120">
        <v>890</v>
      </c>
      <c r="D38" s="121">
        <v>-0.33283358320839584</v>
      </c>
      <c r="E38" s="120">
        <v>984</v>
      </c>
      <c r="F38" s="121">
        <f t="shared" si="2"/>
        <v>0.10561797752808988</v>
      </c>
      <c r="G38" s="120">
        <v>1168</v>
      </c>
      <c r="H38" s="121">
        <f t="shared" si="2"/>
        <v>0.18699186991869921</v>
      </c>
      <c r="I38" s="120">
        <v>1285</v>
      </c>
      <c r="J38" s="121">
        <f t="shared" si="2"/>
        <v>0.10017123287671237</v>
      </c>
      <c r="K38" s="120">
        <v>654</v>
      </c>
      <c r="L38" s="121">
        <f t="shared" si="2"/>
        <v>-0.49105058365758758</v>
      </c>
      <c r="M38" s="120"/>
      <c r="N38" s="121"/>
    </row>
    <row r="39" spans="2:15" x14ac:dyDescent="0.25">
      <c r="B39" s="119" t="s">
        <v>89</v>
      </c>
      <c r="C39" s="120">
        <v>116</v>
      </c>
      <c r="D39" s="121">
        <v>-0.89179104477611937</v>
      </c>
      <c r="E39" s="120">
        <v>638</v>
      </c>
      <c r="F39" s="121">
        <f t="shared" si="2"/>
        <v>4.5</v>
      </c>
      <c r="G39" s="120">
        <v>517</v>
      </c>
      <c r="H39" s="121">
        <f t="shared" si="2"/>
        <v>-0.18965517241379315</v>
      </c>
      <c r="I39" s="120">
        <v>1723</v>
      </c>
      <c r="J39" s="121">
        <f t="shared" si="2"/>
        <v>2.3326885880077368</v>
      </c>
      <c r="K39" s="120">
        <v>878</v>
      </c>
      <c r="L39" s="121">
        <f t="shared" si="2"/>
        <v>-0.49042367962855482</v>
      </c>
      <c r="M39" s="120"/>
      <c r="N39" s="121"/>
    </row>
    <row r="40" spans="2:15" x14ac:dyDescent="0.25">
      <c r="B40" s="119" t="s">
        <v>91</v>
      </c>
      <c r="C40" s="120">
        <v>115</v>
      </c>
      <c r="D40" s="121">
        <v>-0.85837438423645318</v>
      </c>
      <c r="E40" s="120">
        <v>622</v>
      </c>
      <c r="F40" s="121">
        <f t="shared" si="2"/>
        <v>4.4086956521739129</v>
      </c>
      <c r="G40" s="120">
        <v>628</v>
      </c>
      <c r="H40" s="121">
        <f t="shared" si="2"/>
        <v>9.6463022508037621E-3</v>
      </c>
      <c r="I40" s="120">
        <v>1095</v>
      </c>
      <c r="J40" s="121">
        <f t="shared" si="2"/>
        <v>0.74363057324840764</v>
      </c>
      <c r="K40" s="120">
        <v>1069</v>
      </c>
      <c r="L40" s="121">
        <f t="shared" si="2"/>
        <v>-2.3744292237442899E-2</v>
      </c>
      <c r="M40" s="120"/>
      <c r="N40" s="121"/>
    </row>
    <row r="41" spans="2:15" x14ac:dyDescent="0.25">
      <c r="B41" s="119" t="s">
        <v>93</v>
      </c>
      <c r="C41" s="120">
        <v>88</v>
      </c>
      <c r="D41" s="121">
        <v>-0.87570621468926557</v>
      </c>
      <c r="E41" s="120">
        <v>176</v>
      </c>
      <c r="F41" s="121">
        <f t="shared" si="2"/>
        <v>1</v>
      </c>
      <c r="G41" s="120">
        <v>681</v>
      </c>
      <c r="H41" s="121">
        <f t="shared" si="2"/>
        <v>2.8693181818181817</v>
      </c>
      <c r="I41" s="120">
        <v>764</v>
      </c>
      <c r="J41" s="121">
        <f t="shared" si="2"/>
        <v>0.12187958883994132</v>
      </c>
      <c r="K41" s="120">
        <v>259</v>
      </c>
      <c r="L41" s="121">
        <f t="shared" si="2"/>
        <v>-0.66099476439790572</v>
      </c>
      <c r="M41" s="120"/>
      <c r="N41" s="121"/>
    </row>
    <row r="42" spans="2:15" x14ac:dyDescent="0.25">
      <c r="B42" s="119" t="s">
        <v>95</v>
      </c>
      <c r="C42" s="120">
        <v>3</v>
      </c>
      <c r="D42" s="121">
        <v>-0.9939879759519038</v>
      </c>
      <c r="E42" s="120">
        <v>209</v>
      </c>
      <c r="F42" s="121">
        <f t="shared" si="2"/>
        <v>68.666666666666671</v>
      </c>
      <c r="G42" s="120">
        <v>1225</v>
      </c>
      <c r="H42" s="121">
        <f t="shared" si="2"/>
        <v>4.8612440191387556</v>
      </c>
      <c r="I42" s="120">
        <v>1986</v>
      </c>
      <c r="J42" s="121">
        <f t="shared" si="2"/>
        <v>0.62122448979591827</v>
      </c>
      <c r="K42" s="120">
        <v>984</v>
      </c>
      <c r="L42" s="121">
        <f t="shared" si="2"/>
        <v>-0.50453172205438068</v>
      </c>
      <c r="M42" s="120"/>
      <c r="N42" s="121"/>
    </row>
    <row r="43" spans="2:15" ht="15.75" x14ac:dyDescent="0.25">
      <c r="B43" s="122" t="s">
        <v>32</v>
      </c>
      <c r="C43" s="123">
        <v>2339</v>
      </c>
      <c r="D43" s="124">
        <v>-0.7774288704919593</v>
      </c>
      <c r="E43" s="123">
        <v>4950</v>
      </c>
      <c r="F43" s="124">
        <f t="shared" si="2"/>
        <v>1.116289012398461</v>
      </c>
      <c r="G43" s="123">
        <v>6762</v>
      </c>
      <c r="H43" s="124">
        <f t="shared" si="2"/>
        <v>0.36606060606060598</v>
      </c>
      <c r="I43" s="123">
        <v>20250</v>
      </c>
      <c r="J43" s="124">
        <f t="shared" si="2"/>
        <v>1.9946761313220942</v>
      </c>
      <c r="K43" s="123">
        <v>11054</v>
      </c>
      <c r="L43" s="124">
        <f t="shared" si="2"/>
        <v>-0.45412345679012345</v>
      </c>
      <c r="M43" s="123">
        <v>4389</v>
      </c>
      <c r="N43" s="124">
        <v>-0.30542807406235162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76" t="s">
        <v>232</v>
      </c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1" t="s">
        <v>102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</row>
    <row r="51" spans="1:15" ht="22.5" thickTop="1" thickBot="1" x14ac:dyDescent="0.3">
      <c r="B51" s="111"/>
      <c r="C51" s="303">
        <f>C$7</f>
        <v>2020</v>
      </c>
      <c r="D51" s="304"/>
      <c r="E51" s="303">
        <f>E$7</f>
        <v>2021</v>
      </c>
      <c r="F51" s="304"/>
      <c r="G51" s="303">
        <f>G$7</f>
        <v>2022</v>
      </c>
      <c r="H51" s="304"/>
      <c r="I51" s="303">
        <f>I$7</f>
        <v>2023</v>
      </c>
      <c r="J51" s="304"/>
      <c r="K51" s="303">
        <f>K$7</f>
        <v>2024</v>
      </c>
      <c r="L51" s="304"/>
      <c r="M51" s="303">
        <f>M$7</f>
        <v>2025</v>
      </c>
      <c r="N51" s="304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217</v>
      </c>
      <c r="D53" s="121">
        <v>-0.56072874493927127</v>
      </c>
      <c r="E53" s="120">
        <v>62</v>
      </c>
      <c r="F53" s="121">
        <f>IFERROR(E53/C53-1,"-")</f>
        <v>-0.7142857142857143</v>
      </c>
      <c r="G53" s="120">
        <v>125</v>
      </c>
      <c r="H53" s="121">
        <f>IFERROR(G53/E53-1,"-")</f>
        <v>1.0161290322580645</v>
      </c>
      <c r="I53" s="120">
        <v>741</v>
      </c>
      <c r="J53" s="121">
        <f>IFERROR(I53/G53-1,"-")</f>
        <v>4.9279999999999999</v>
      </c>
      <c r="K53" s="120">
        <v>317</v>
      </c>
      <c r="L53" s="121">
        <f>IFERROR(K53/I53-1,"-")</f>
        <v>-0.57219973009446701</v>
      </c>
      <c r="M53" s="120">
        <v>505</v>
      </c>
      <c r="N53" s="121">
        <f t="shared" ref="N53:N58" si="4">IFERROR(M53/K53-1,"-")</f>
        <v>0.59305993690851744</v>
      </c>
    </row>
    <row r="54" spans="1:15" x14ac:dyDescent="0.25">
      <c r="A54" s="1">
        <v>2</v>
      </c>
      <c r="B54" s="119" t="s">
        <v>75</v>
      </c>
      <c r="C54" s="120">
        <v>262</v>
      </c>
      <c r="D54" s="121">
        <v>-0.14379084967320266</v>
      </c>
      <c r="E54" s="120">
        <v>12</v>
      </c>
      <c r="F54" s="121">
        <f t="shared" ref="F54:L65" si="5">IFERROR(E54/C54-1,"-")</f>
        <v>-0.95419847328244278</v>
      </c>
      <c r="G54" s="120">
        <v>91</v>
      </c>
      <c r="H54" s="121">
        <f t="shared" si="5"/>
        <v>6.583333333333333</v>
      </c>
      <c r="I54" s="120">
        <v>455</v>
      </c>
      <c r="J54" s="121">
        <f t="shared" si="5"/>
        <v>4</v>
      </c>
      <c r="K54" s="120">
        <v>554</v>
      </c>
      <c r="L54" s="121">
        <f t="shared" si="5"/>
        <v>0.21758241758241748</v>
      </c>
      <c r="M54" s="120">
        <v>210</v>
      </c>
      <c r="N54" s="121">
        <f t="shared" si="4"/>
        <v>-0.62093862815884471</v>
      </c>
    </row>
    <row r="55" spans="1:15" x14ac:dyDescent="0.25">
      <c r="A55" s="1">
        <v>3</v>
      </c>
      <c r="B55" s="119" t="s">
        <v>77</v>
      </c>
      <c r="C55" s="120">
        <v>106</v>
      </c>
      <c r="D55" s="121">
        <v>-0.65472312703583069</v>
      </c>
      <c r="E55" s="120">
        <v>122</v>
      </c>
      <c r="F55" s="121">
        <f t="shared" si="5"/>
        <v>0.15094339622641506</v>
      </c>
      <c r="G55" s="120">
        <v>335</v>
      </c>
      <c r="H55" s="121">
        <f t="shared" si="5"/>
        <v>1.7459016393442623</v>
      </c>
      <c r="I55" s="120">
        <v>614</v>
      </c>
      <c r="J55" s="121">
        <f t="shared" si="5"/>
        <v>0.83283582089552244</v>
      </c>
      <c r="K55" s="120">
        <v>578</v>
      </c>
      <c r="L55" s="121">
        <f t="shared" si="5"/>
        <v>-5.8631921824104261E-2</v>
      </c>
      <c r="M55" s="120">
        <v>194</v>
      </c>
      <c r="N55" s="121">
        <f t="shared" si="4"/>
        <v>-0.66435986159169547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84</v>
      </c>
      <c r="F56" s="121" t="str">
        <f t="shared" si="5"/>
        <v>-</v>
      </c>
      <c r="G56" s="120">
        <v>211</v>
      </c>
      <c r="H56" s="121">
        <f t="shared" si="5"/>
        <v>1.5119047619047619</v>
      </c>
      <c r="I56" s="120">
        <v>477</v>
      </c>
      <c r="J56" s="121">
        <f t="shared" si="5"/>
        <v>1.2606635071090047</v>
      </c>
      <c r="K56" s="120">
        <v>238</v>
      </c>
      <c r="L56" s="121">
        <f t="shared" si="5"/>
        <v>-0.50104821802935007</v>
      </c>
      <c r="M56" s="120">
        <v>153</v>
      </c>
      <c r="N56" s="121">
        <f t="shared" si="4"/>
        <v>-0.3571428571428571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198</v>
      </c>
      <c r="F57" s="121" t="str">
        <f t="shared" si="5"/>
        <v>-</v>
      </c>
      <c r="G57" s="120">
        <v>241</v>
      </c>
      <c r="H57" s="121">
        <f t="shared" si="5"/>
        <v>0.21717171717171713</v>
      </c>
      <c r="I57" s="120">
        <v>437</v>
      </c>
      <c r="J57" s="121">
        <f t="shared" si="5"/>
        <v>0.81327800829875518</v>
      </c>
      <c r="K57" s="120">
        <v>107</v>
      </c>
      <c r="L57" s="121">
        <f t="shared" si="5"/>
        <v>-0.75514874141876431</v>
      </c>
      <c r="M57" s="120">
        <v>234</v>
      </c>
      <c r="N57" s="121">
        <f t="shared" si="4"/>
        <v>1.1869158878504673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339</v>
      </c>
      <c r="F58" s="121" t="str">
        <f t="shared" si="5"/>
        <v>-</v>
      </c>
      <c r="G58" s="120">
        <v>238</v>
      </c>
      <c r="H58" s="121">
        <f t="shared" si="5"/>
        <v>-0.29793510324483774</v>
      </c>
      <c r="I58" s="120">
        <v>374</v>
      </c>
      <c r="J58" s="121">
        <f t="shared" si="5"/>
        <v>0.5714285714285714</v>
      </c>
      <c r="K58" s="120">
        <v>283</v>
      </c>
      <c r="L58" s="121">
        <f t="shared" si="5"/>
        <v>-0.24331550802139035</v>
      </c>
      <c r="M58" s="120">
        <v>249</v>
      </c>
      <c r="N58" s="121">
        <f t="shared" si="4"/>
        <v>-0.12014134275618371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343</v>
      </c>
      <c r="F59" s="121" t="str">
        <f t="shared" si="5"/>
        <v>-</v>
      </c>
      <c r="G59" s="120">
        <v>256</v>
      </c>
      <c r="H59" s="121">
        <f t="shared" si="5"/>
        <v>-0.25364431486880468</v>
      </c>
      <c r="I59" s="120">
        <v>291</v>
      </c>
      <c r="J59" s="121">
        <f t="shared" si="5"/>
        <v>0.13671875</v>
      </c>
      <c r="K59" s="120">
        <v>253</v>
      </c>
      <c r="L59" s="121">
        <f t="shared" si="5"/>
        <v>-0.13058419243986252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474</v>
      </c>
      <c r="F60" s="121" t="str">
        <f t="shared" si="5"/>
        <v>-</v>
      </c>
      <c r="G60" s="120">
        <v>311</v>
      </c>
      <c r="H60" s="121">
        <f t="shared" si="5"/>
        <v>-0.34388185654008441</v>
      </c>
      <c r="I60" s="120">
        <v>397</v>
      </c>
      <c r="J60" s="121">
        <f t="shared" si="5"/>
        <v>0.27652733118971051</v>
      </c>
      <c r="K60" s="120">
        <v>272</v>
      </c>
      <c r="L60" s="121">
        <f t="shared" si="5"/>
        <v>-0.31486146095717882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41</v>
      </c>
      <c r="D61" s="121">
        <v>-0.89672544080604533</v>
      </c>
      <c r="E61" s="120">
        <v>315</v>
      </c>
      <c r="F61" s="121">
        <f t="shared" si="5"/>
        <v>6.6829268292682924</v>
      </c>
      <c r="G61" s="120">
        <v>233</v>
      </c>
      <c r="H61" s="121">
        <f t="shared" si="5"/>
        <v>-0.26031746031746028</v>
      </c>
      <c r="I61" s="120">
        <v>337</v>
      </c>
      <c r="J61" s="121">
        <f t="shared" si="5"/>
        <v>0.44635193133047202</v>
      </c>
      <c r="K61" s="120">
        <v>209</v>
      </c>
      <c r="L61" s="121">
        <f t="shared" si="5"/>
        <v>-0.37982195845697331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26</v>
      </c>
      <c r="D62" s="121">
        <v>-0.94970986460348161</v>
      </c>
      <c r="E62" s="120">
        <v>281</v>
      </c>
      <c r="F62" s="121">
        <f t="shared" si="5"/>
        <v>9.8076923076923084</v>
      </c>
      <c r="G62" s="120">
        <v>224</v>
      </c>
      <c r="H62" s="121">
        <f t="shared" si="5"/>
        <v>-0.20284697508896798</v>
      </c>
      <c r="I62" s="120">
        <v>456</v>
      </c>
      <c r="J62" s="121">
        <f t="shared" si="5"/>
        <v>1.0357142857142856</v>
      </c>
      <c r="K62" s="120">
        <v>295</v>
      </c>
      <c r="L62" s="121">
        <f t="shared" si="5"/>
        <v>-0.35307017543859653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26</v>
      </c>
      <c r="D63" s="121">
        <v>-0.91719745222929938</v>
      </c>
      <c r="E63" s="120">
        <v>161</v>
      </c>
      <c r="F63" s="121">
        <f t="shared" si="5"/>
        <v>5.1923076923076925</v>
      </c>
      <c r="G63" s="120">
        <v>527</v>
      </c>
      <c r="H63" s="121">
        <f t="shared" si="5"/>
        <v>2.2732919254658386</v>
      </c>
      <c r="I63" s="120">
        <v>377</v>
      </c>
      <c r="J63" s="121">
        <f t="shared" si="5"/>
        <v>-0.28462998102466797</v>
      </c>
      <c r="K63" s="120">
        <v>259</v>
      </c>
      <c r="L63" s="121">
        <f t="shared" si="5"/>
        <v>-0.3129973474801061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</v>
      </c>
      <c r="D64" s="121">
        <v>-0.98522167487684731</v>
      </c>
      <c r="E64" s="120">
        <v>144</v>
      </c>
      <c r="F64" s="121">
        <f t="shared" si="5"/>
        <v>47</v>
      </c>
      <c r="G64" s="120">
        <v>455</v>
      </c>
      <c r="H64" s="121">
        <f t="shared" si="5"/>
        <v>2.1597222222222223</v>
      </c>
      <c r="I64" s="120">
        <v>483</v>
      </c>
      <c r="J64" s="121">
        <f t="shared" si="5"/>
        <v>6.1538461538461542E-2</v>
      </c>
      <c r="K64" s="120">
        <v>438</v>
      </c>
      <c r="L64" s="121">
        <f t="shared" si="5"/>
        <v>-9.3167701863353991E-2</v>
      </c>
      <c r="M64" s="120"/>
      <c r="N64" s="121"/>
    </row>
    <row r="65" spans="1:15" ht="15.75" x14ac:dyDescent="0.25">
      <c r="B65" s="122" t="s">
        <v>32</v>
      </c>
      <c r="C65" s="123">
        <v>681</v>
      </c>
      <c r="D65" s="124">
        <v>-0.85082146768893763</v>
      </c>
      <c r="E65" s="123">
        <v>2535</v>
      </c>
      <c r="F65" s="124">
        <f t="shared" si="5"/>
        <v>2.7224669603524227</v>
      </c>
      <c r="G65" s="123">
        <v>3247</v>
      </c>
      <c r="H65" s="124">
        <f t="shared" si="5"/>
        <v>0.28086785009861925</v>
      </c>
      <c r="I65" s="123">
        <v>5439</v>
      </c>
      <c r="J65" s="124">
        <f t="shared" si="5"/>
        <v>0.67508469356328926</v>
      </c>
      <c r="K65" s="123">
        <v>3803</v>
      </c>
      <c r="L65" s="124">
        <f t="shared" si="5"/>
        <v>-0.30079058650487223</v>
      </c>
      <c r="M65" s="123">
        <v>1545</v>
      </c>
      <c r="N65" s="124">
        <v>-0.25613866153105436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76" t="s">
        <v>233</v>
      </c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1" t="s">
        <v>105</v>
      </c>
      <c r="D72" s="302"/>
      <c r="E72" s="302"/>
      <c r="F72" s="302"/>
      <c r="G72" s="302"/>
      <c r="H72" s="302"/>
      <c r="I72" s="302"/>
      <c r="J72" s="302"/>
      <c r="K72" s="302"/>
      <c r="L72" s="302"/>
      <c r="M72" s="302"/>
      <c r="N72" s="302"/>
    </row>
    <row r="73" spans="1:15" ht="22.5" thickTop="1" thickBot="1" x14ac:dyDescent="0.3">
      <c r="B73" s="111"/>
      <c r="C73" s="303">
        <f>C$7</f>
        <v>2020</v>
      </c>
      <c r="D73" s="304"/>
      <c r="E73" s="303">
        <f>E$7</f>
        <v>2021</v>
      </c>
      <c r="F73" s="304"/>
      <c r="G73" s="303">
        <f>G$7</f>
        <v>2022</v>
      </c>
      <c r="H73" s="304"/>
      <c r="I73" s="303">
        <f>I$7</f>
        <v>2023</v>
      </c>
      <c r="J73" s="304"/>
      <c r="K73" s="303">
        <f>K$7</f>
        <v>2024</v>
      </c>
      <c r="L73" s="304"/>
      <c r="M73" s="303">
        <f>M$7</f>
        <v>2025</v>
      </c>
      <c r="N73" s="304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208</v>
      </c>
      <c r="D75" s="121">
        <v>-0.59375</v>
      </c>
      <c r="E75" s="120">
        <v>45</v>
      </c>
      <c r="F75" s="121">
        <f>IFERROR(E75/C75-1,"-")</f>
        <v>-0.78365384615384615</v>
      </c>
      <c r="G75" s="120">
        <v>36</v>
      </c>
      <c r="H75" s="121">
        <f>IFERROR(G75/E75-1,"-")</f>
        <v>-0.19999999999999996</v>
      </c>
      <c r="I75" s="120">
        <v>2737</v>
      </c>
      <c r="J75" s="121">
        <f>IFERROR(I75/G75-1,"-")</f>
        <v>75.027777777777771</v>
      </c>
      <c r="K75" s="120">
        <v>279</v>
      </c>
      <c r="L75" s="121">
        <f>IFERROR(K75/I75-1,"-")</f>
        <v>-0.8980635732553891</v>
      </c>
      <c r="M75" s="120">
        <v>397</v>
      </c>
      <c r="N75" s="121">
        <f t="shared" ref="N75:N80" si="6">IFERROR(M75/K75-1,"-")</f>
        <v>0.42293906810035842</v>
      </c>
    </row>
    <row r="76" spans="1:15" x14ac:dyDescent="0.25">
      <c r="A76" s="1">
        <v>2</v>
      </c>
      <c r="B76" s="119" t="s">
        <v>75</v>
      </c>
      <c r="C76" s="120">
        <v>196</v>
      </c>
      <c r="D76" s="121">
        <v>-0.43999999999999995</v>
      </c>
      <c r="E76" s="120">
        <v>23</v>
      </c>
      <c r="F76" s="121">
        <f t="shared" ref="F76:L87" si="7">IFERROR(E76/C76-1,"-")</f>
        <v>-0.88265306122448983</v>
      </c>
      <c r="G76" s="120">
        <v>28</v>
      </c>
      <c r="H76" s="121">
        <f t="shared" si="7"/>
        <v>0.21739130434782616</v>
      </c>
      <c r="I76" s="120">
        <v>1151</v>
      </c>
      <c r="J76" s="121">
        <f t="shared" si="7"/>
        <v>40.107142857142854</v>
      </c>
      <c r="K76" s="120">
        <v>370</v>
      </c>
      <c r="L76" s="121">
        <f t="shared" si="7"/>
        <v>-0.67854039965247614</v>
      </c>
      <c r="M76" s="120">
        <v>361</v>
      </c>
      <c r="N76" s="121">
        <f t="shared" si="6"/>
        <v>-2.4324324324324298E-2</v>
      </c>
    </row>
    <row r="77" spans="1:15" x14ac:dyDescent="0.25">
      <c r="A77" s="1">
        <v>3</v>
      </c>
      <c r="B77" s="119" t="s">
        <v>77</v>
      </c>
      <c r="C77" s="120">
        <v>134</v>
      </c>
      <c r="D77" s="121">
        <v>-0.70742358078602618</v>
      </c>
      <c r="E77" s="120">
        <v>48</v>
      </c>
      <c r="F77" s="121">
        <f t="shared" si="7"/>
        <v>-0.64179104477611948</v>
      </c>
      <c r="G77" s="120">
        <v>135</v>
      </c>
      <c r="H77" s="121">
        <f t="shared" si="7"/>
        <v>1.8125</v>
      </c>
      <c r="I77" s="120">
        <v>917</v>
      </c>
      <c r="J77" s="121">
        <f t="shared" si="7"/>
        <v>5.7925925925925927</v>
      </c>
      <c r="K77" s="120">
        <v>1723</v>
      </c>
      <c r="L77" s="121">
        <f t="shared" si="7"/>
        <v>0.87895310796074155</v>
      </c>
      <c r="M77" s="120">
        <v>546</v>
      </c>
      <c r="N77" s="121">
        <f t="shared" si="6"/>
        <v>-0.68311085316308762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65</v>
      </c>
      <c r="F78" s="121" t="str">
        <f t="shared" si="7"/>
        <v>-</v>
      </c>
      <c r="G78" s="120">
        <v>30</v>
      </c>
      <c r="H78" s="121">
        <f t="shared" si="7"/>
        <v>-0.53846153846153844</v>
      </c>
      <c r="I78" s="120">
        <v>1472</v>
      </c>
      <c r="J78" s="121">
        <f t="shared" si="7"/>
        <v>48.06666666666667</v>
      </c>
      <c r="K78" s="120">
        <v>970</v>
      </c>
      <c r="L78" s="121">
        <f t="shared" si="7"/>
        <v>-0.34103260869565222</v>
      </c>
      <c r="M78" s="120">
        <v>545</v>
      </c>
      <c r="N78" s="121">
        <f t="shared" si="6"/>
        <v>-0.43814432989690721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128</v>
      </c>
      <c r="F79" s="121" t="str">
        <f t="shared" si="7"/>
        <v>-</v>
      </c>
      <c r="G79" s="120">
        <v>250</v>
      </c>
      <c r="H79" s="121">
        <f t="shared" si="7"/>
        <v>0.953125</v>
      </c>
      <c r="I79" s="120">
        <v>1614</v>
      </c>
      <c r="J79" s="121">
        <f t="shared" si="7"/>
        <v>5.4560000000000004</v>
      </c>
      <c r="K79" s="120">
        <v>537</v>
      </c>
      <c r="L79" s="121">
        <f t="shared" si="7"/>
        <v>-0.66728624535315983</v>
      </c>
      <c r="M79" s="120">
        <v>336</v>
      </c>
      <c r="N79" s="121">
        <f t="shared" si="6"/>
        <v>-0.37430167597765363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376</v>
      </c>
      <c r="F80" s="121" t="str">
        <f t="shared" si="7"/>
        <v>-</v>
      </c>
      <c r="G80" s="120">
        <v>295</v>
      </c>
      <c r="H80" s="121">
        <f t="shared" si="7"/>
        <v>-0.21542553191489366</v>
      </c>
      <c r="I80" s="120">
        <v>1076</v>
      </c>
      <c r="J80" s="121">
        <f t="shared" si="7"/>
        <v>2.6474576271186439</v>
      </c>
      <c r="K80" s="120">
        <v>363</v>
      </c>
      <c r="L80" s="121">
        <f t="shared" si="7"/>
        <v>-0.66263940520446096</v>
      </c>
      <c r="M80" s="120">
        <v>659</v>
      </c>
      <c r="N80" s="121">
        <f t="shared" si="6"/>
        <v>0.81542699724517909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476</v>
      </c>
      <c r="F81" s="121" t="str">
        <f t="shared" si="7"/>
        <v>-</v>
      </c>
      <c r="G81" s="120">
        <v>272</v>
      </c>
      <c r="H81" s="121">
        <f t="shared" si="7"/>
        <v>-0.4285714285714286</v>
      </c>
      <c r="I81" s="120">
        <v>1041</v>
      </c>
      <c r="J81" s="121">
        <f t="shared" si="7"/>
        <v>2.8272058823529411</v>
      </c>
      <c r="K81" s="120">
        <v>638</v>
      </c>
      <c r="L81" s="121">
        <f t="shared" si="7"/>
        <v>-0.38712776176753128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890</v>
      </c>
      <c r="D82" s="121">
        <v>-8.7179487179487203E-2</v>
      </c>
      <c r="E82" s="120">
        <v>510</v>
      </c>
      <c r="F82" s="121">
        <f t="shared" si="7"/>
        <v>-0.4269662921348315</v>
      </c>
      <c r="G82" s="120">
        <v>857</v>
      </c>
      <c r="H82" s="121">
        <f t="shared" si="7"/>
        <v>0.68039215686274512</v>
      </c>
      <c r="I82" s="120">
        <v>888</v>
      </c>
      <c r="J82" s="121">
        <f t="shared" si="7"/>
        <v>3.6172695449241621E-2</v>
      </c>
      <c r="K82" s="120">
        <v>382</v>
      </c>
      <c r="L82" s="121">
        <f t="shared" si="7"/>
        <v>-0.56981981981981988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75</v>
      </c>
      <c r="D83" s="121">
        <v>-0.88888888888888884</v>
      </c>
      <c r="E83" s="120">
        <v>323</v>
      </c>
      <c r="F83" s="121">
        <f t="shared" si="7"/>
        <v>3.3066666666666666</v>
      </c>
      <c r="G83" s="120">
        <v>284</v>
      </c>
      <c r="H83" s="121">
        <f t="shared" si="7"/>
        <v>-0.12074303405572751</v>
      </c>
      <c r="I83" s="120">
        <v>1386</v>
      </c>
      <c r="J83" s="121">
        <f t="shared" si="7"/>
        <v>3.880281690140845</v>
      </c>
      <c r="K83" s="120">
        <v>669</v>
      </c>
      <c r="L83" s="121">
        <f t="shared" si="7"/>
        <v>-0.5173160173160174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89</v>
      </c>
      <c r="D84" s="121">
        <v>-0.69830508474576269</v>
      </c>
      <c r="E84" s="120">
        <v>341</v>
      </c>
      <c r="F84" s="121">
        <f t="shared" si="7"/>
        <v>2.8314606741573032</v>
      </c>
      <c r="G84" s="120">
        <v>404</v>
      </c>
      <c r="H84" s="121">
        <f t="shared" si="7"/>
        <v>0.18475073313782997</v>
      </c>
      <c r="I84" s="120">
        <v>639</v>
      </c>
      <c r="J84" s="121">
        <f t="shared" si="7"/>
        <v>0.58168316831683176</v>
      </c>
      <c r="K84" s="120">
        <v>774</v>
      </c>
      <c r="L84" s="121">
        <f t="shared" si="7"/>
        <v>0.21126760563380276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62</v>
      </c>
      <c r="D85" s="121">
        <v>-0.84263959390862941</v>
      </c>
      <c r="E85" s="120">
        <v>15</v>
      </c>
      <c r="F85" s="121">
        <f t="shared" si="7"/>
        <v>-0.75806451612903225</v>
      </c>
      <c r="G85" s="120">
        <v>154</v>
      </c>
      <c r="H85" s="121">
        <f t="shared" si="7"/>
        <v>9.2666666666666675</v>
      </c>
      <c r="I85" s="120">
        <v>387</v>
      </c>
      <c r="J85" s="121">
        <f t="shared" si="7"/>
        <v>1.5129870129870131</v>
      </c>
      <c r="K85" s="120">
        <v>0</v>
      </c>
      <c r="L85" s="121">
        <f t="shared" si="7"/>
        <v>-1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65</v>
      </c>
      <c r="F86" s="121" t="str">
        <f t="shared" si="7"/>
        <v>-</v>
      </c>
      <c r="G86" s="120">
        <v>770</v>
      </c>
      <c r="H86" s="121">
        <f t="shared" si="7"/>
        <v>10.846153846153847</v>
      </c>
      <c r="I86" s="120">
        <v>1503</v>
      </c>
      <c r="J86" s="121">
        <f t="shared" si="7"/>
        <v>0.95194805194805188</v>
      </c>
      <c r="K86" s="120">
        <v>546</v>
      </c>
      <c r="L86" s="121">
        <f t="shared" si="7"/>
        <v>-0.63672654690618757</v>
      </c>
      <c r="M86" s="120"/>
      <c r="N86" s="121"/>
    </row>
    <row r="87" spans="1:15" ht="15.75" x14ac:dyDescent="0.25">
      <c r="B87" s="122" t="s">
        <v>32</v>
      </c>
      <c r="C87" s="123">
        <v>1658</v>
      </c>
      <c r="D87" s="124">
        <v>-0.72106325706594887</v>
      </c>
      <c r="E87" s="123">
        <v>2415</v>
      </c>
      <c r="F87" s="124">
        <f t="shared" si="7"/>
        <v>0.45657418576598308</v>
      </c>
      <c r="G87" s="123">
        <v>3515</v>
      </c>
      <c r="H87" s="124">
        <f t="shared" si="7"/>
        <v>0.45548654244306408</v>
      </c>
      <c r="I87" s="123">
        <v>14811</v>
      </c>
      <c r="J87" s="124">
        <f t="shared" si="7"/>
        <v>3.2136557610241825</v>
      </c>
      <c r="K87" s="123">
        <v>7251</v>
      </c>
      <c r="L87" s="124">
        <f t="shared" si="7"/>
        <v>-0.51043143609479436</v>
      </c>
      <c r="M87" s="123">
        <v>2844</v>
      </c>
      <c r="N87" s="124">
        <v>-0.32956152758132962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76" t="s">
        <v>234</v>
      </c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1" t="s">
        <v>109</v>
      </c>
      <c r="D94" s="302"/>
      <c r="E94" s="302"/>
      <c r="F94" s="302"/>
      <c r="G94" s="302"/>
      <c r="H94" s="302"/>
      <c r="I94" s="302"/>
      <c r="J94" s="302"/>
      <c r="K94" s="302"/>
      <c r="L94" s="302"/>
      <c r="M94" s="302"/>
      <c r="N94" s="302"/>
    </row>
    <row r="95" spans="1:15" ht="22.5" thickTop="1" thickBot="1" x14ac:dyDescent="0.3">
      <c r="B95" s="111"/>
      <c r="C95" s="303">
        <f>C$7</f>
        <v>2020</v>
      </c>
      <c r="D95" s="304"/>
      <c r="E95" s="303">
        <f>E$7</f>
        <v>2021</v>
      </c>
      <c r="F95" s="304"/>
      <c r="G95" s="303">
        <f>G$7</f>
        <v>2022</v>
      </c>
      <c r="H95" s="304"/>
      <c r="I95" s="303">
        <f>I$7</f>
        <v>2023</v>
      </c>
      <c r="J95" s="304"/>
      <c r="K95" s="303">
        <f>K$7</f>
        <v>2024</v>
      </c>
      <c r="L95" s="304"/>
      <c r="M95" s="303">
        <f>M$7</f>
        <v>2025</v>
      </c>
      <c r="N95" s="304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3349</v>
      </c>
      <c r="D97" s="121">
        <v>-0.16567015445939215</v>
      </c>
      <c r="E97" s="120">
        <v>489</v>
      </c>
      <c r="F97" s="121">
        <f t="shared" ref="F97:L109" si="8">IFERROR(E97/C97-1,"-")</f>
        <v>-0.85398626455658411</v>
      </c>
      <c r="G97" s="120">
        <v>2402</v>
      </c>
      <c r="H97" s="121">
        <f t="shared" si="8"/>
        <v>3.9120654396728014</v>
      </c>
      <c r="I97" s="120">
        <v>3438</v>
      </c>
      <c r="J97" s="121">
        <f t="shared" si="8"/>
        <v>0.43130724396336384</v>
      </c>
      <c r="K97" s="120">
        <v>3880</v>
      </c>
      <c r="L97" s="121">
        <f t="shared" si="8"/>
        <v>0.12856311809191401</v>
      </c>
      <c r="M97" s="120">
        <v>3707</v>
      </c>
      <c r="N97" s="121">
        <f t="shared" ref="N97:N102" si="9">IFERROR(M97/K97-1,"-")</f>
        <v>-4.4587628865979334E-2</v>
      </c>
    </row>
    <row r="98" spans="2:14" x14ac:dyDescent="0.25">
      <c r="B98" s="119" t="s">
        <v>75</v>
      </c>
      <c r="C98" s="120">
        <v>4174</v>
      </c>
      <c r="D98" s="121">
        <v>0.33567999999999998</v>
      </c>
      <c r="E98" s="120">
        <v>300</v>
      </c>
      <c r="F98" s="121">
        <f t="shared" si="8"/>
        <v>-0.92812649736463826</v>
      </c>
      <c r="G98" s="120">
        <v>2670</v>
      </c>
      <c r="H98" s="121">
        <f t="shared" si="8"/>
        <v>7.9</v>
      </c>
      <c r="I98" s="120">
        <v>2908</v>
      </c>
      <c r="J98" s="121">
        <f t="shared" si="8"/>
        <v>8.9138576779026257E-2</v>
      </c>
      <c r="K98" s="120">
        <v>3847</v>
      </c>
      <c r="L98" s="121">
        <f t="shared" si="8"/>
        <v>0.32290233837689142</v>
      </c>
      <c r="M98" s="120">
        <v>3409</v>
      </c>
      <c r="N98" s="121">
        <f t="shared" si="9"/>
        <v>-0.1138549519105797</v>
      </c>
    </row>
    <row r="99" spans="2:14" x14ac:dyDescent="0.25">
      <c r="B99" s="119" t="s">
        <v>77</v>
      </c>
      <c r="C99" s="120">
        <v>1424</v>
      </c>
      <c r="D99" s="121">
        <v>-0.62077230359520641</v>
      </c>
      <c r="E99" s="120">
        <v>668</v>
      </c>
      <c r="F99" s="121">
        <f t="shared" si="8"/>
        <v>-0.5308988764044944</v>
      </c>
      <c r="G99" s="120">
        <v>3107</v>
      </c>
      <c r="H99" s="121">
        <f t="shared" si="8"/>
        <v>3.6511976047904193</v>
      </c>
      <c r="I99" s="120">
        <v>3342</v>
      </c>
      <c r="J99" s="121">
        <f t="shared" si="8"/>
        <v>7.5635661409720001E-2</v>
      </c>
      <c r="K99" s="120">
        <v>3561</v>
      </c>
      <c r="L99" s="121">
        <f t="shared" si="8"/>
        <v>6.5529622980251334E-2</v>
      </c>
      <c r="M99" s="120">
        <v>3280</v>
      </c>
      <c r="N99" s="121">
        <f t="shared" si="9"/>
        <v>-7.8910418421791584E-2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447</v>
      </c>
      <c r="F100" s="121" t="str">
        <f t="shared" si="8"/>
        <v>-</v>
      </c>
      <c r="G100" s="120">
        <v>2738</v>
      </c>
      <c r="H100" s="121">
        <f t="shared" si="8"/>
        <v>5.1252796420581657</v>
      </c>
      <c r="I100" s="120">
        <v>2503</v>
      </c>
      <c r="J100" s="121">
        <f t="shared" si="8"/>
        <v>-8.5829072315558808E-2</v>
      </c>
      <c r="K100" s="120">
        <v>2667</v>
      </c>
      <c r="L100" s="121">
        <f t="shared" si="8"/>
        <v>6.5521374350778983E-2</v>
      </c>
      <c r="M100" s="120">
        <v>2515</v>
      </c>
      <c r="N100" s="121">
        <f t="shared" si="9"/>
        <v>-5.6992875890513717E-2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772</v>
      </c>
      <c r="F101" s="121" t="str">
        <f t="shared" si="8"/>
        <v>-</v>
      </c>
      <c r="G101" s="120">
        <v>1901</v>
      </c>
      <c r="H101" s="121">
        <f t="shared" si="8"/>
        <v>1.4624352331606216</v>
      </c>
      <c r="I101" s="120">
        <v>1560</v>
      </c>
      <c r="J101" s="121">
        <f t="shared" si="8"/>
        <v>-0.17937927406628096</v>
      </c>
      <c r="K101" s="120">
        <v>1226</v>
      </c>
      <c r="L101" s="121">
        <f t="shared" si="8"/>
        <v>-0.21410256410256412</v>
      </c>
      <c r="M101" s="120">
        <v>2055</v>
      </c>
      <c r="N101" s="121">
        <f t="shared" si="9"/>
        <v>0.6761827079934748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880</v>
      </c>
      <c r="F102" s="121" t="str">
        <f t="shared" si="8"/>
        <v>-</v>
      </c>
      <c r="G102" s="120">
        <v>1990</v>
      </c>
      <c r="H102" s="121">
        <f t="shared" si="8"/>
        <v>1.2613636363636362</v>
      </c>
      <c r="I102" s="120">
        <v>1630</v>
      </c>
      <c r="J102" s="121">
        <f t="shared" si="8"/>
        <v>-0.18090452261306533</v>
      </c>
      <c r="K102" s="120">
        <v>1731</v>
      </c>
      <c r="L102" s="121">
        <f t="shared" si="8"/>
        <v>6.1963190184049166E-2</v>
      </c>
      <c r="M102" s="120">
        <v>2430</v>
      </c>
      <c r="N102" s="121">
        <f t="shared" si="9"/>
        <v>0.40381282495667237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1019</v>
      </c>
      <c r="F103" s="121" t="str">
        <f t="shared" si="8"/>
        <v>-</v>
      </c>
      <c r="G103" s="120">
        <v>1814</v>
      </c>
      <c r="H103" s="121">
        <f t="shared" si="8"/>
        <v>0.78017664376840035</v>
      </c>
      <c r="I103" s="120">
        <v>1468</v>
      </c>
      <c r="J103" s="121">
        <f t="shared" si="8"/>
        <v>-0.19073869900771778</v>
      </c>
      <c r="K103" s="120">
        <v>1617</v>
      </c>
      <c r="L103" s="121">
        <f t="shared" si="8"/>
        <v>0.10149863760217981</v>
      </c>
      <c r="M103" s="120"/>
      <c r="N103" s="121"/>
    </row>
    <row r="104" spans="2:14" x14ac:dyDescent="0.25">
      <c r="B104" s="119" t="s">
        <v>87</v>
      </c>
      <c r="C104" s="120">
        <v>165</v>
      </c>
      <c r="D104" s="121">
        <v>-0.9241030358785649</v>
      </c>
      <c r="E104" s="120">
        <v>1332</v>
      </c>
      <c r="F104" s="121">
        <f t="shared" si="8"/>
        <v>7.0727272727272723</v>
      </c>
      <c r="G104" s="120">
        <v>2175</v>
      </c>
      <c r="H104" s="121">
        <f t="shared" si="8"/>
        <v>0.63288288288288297</v>
      </c>
      <c r="I104" s="120">
        <v>1795</v>
      </c>
      <c r="J104" s="121">
        <f t="shared" si="8"/>
        <v>-0.17471264367816097</v>
      </c>
      <c r="K104" s="120">
        <v>2507</v>
      </c>
      <c r="L104" s="121">
        <f t="shared" si="8"/>
        <v>0.39665738161559894</v>
      </c>
      <c r="M104" s="120"/>
      <c r="N104" s="121"/>
    </row>
    <row r="105" spans="2:14" x14ac:dyDescent="0.25">
      <c r="B105" s="119" t="s">
        <v>89</v>
      </c>
      <c r="C105" s="120">
        <v>104</v>
      </c>
      <c r="D105" s="121">
        <v>-0.95706028075970273</v>
      </c>
      <c r="E105" s="120">
        <v>1651</v>
      </c>
      <c r="F105" s="121">
        <f t="shared" si="8"/>
        <v>14.875</v>
      </c>
      <c r="G105" s="120">
        <v>2626</v>
      </c>
      <c r="H105" s="121">
        <f t="shared" si="8"/>
        <v>0.59055118110236227</v>
      </c>
      <c r="I105" s="120">
        <v>2011</v>
      </c>
      <c r="J105" s="121">
        <f t="shared" si="8"/>
        <v>-0.23419649657273423</v>
      </c>
      <c r="K105" s="120">
        <v>2257</v>
      </c>
      <c r="L105" s="121">
        <f t="shared" si="8"/>
        <v>0.12232720039781197</v>
      </c>
      <c r="M105" s="120"/>
      <c r="N105" s="121"/>
    </row>
    <row r="106" spans="2:14" x14ac:dyDescent="0.25">
      <c r="B106" s="119" t="s">
        <v>91</v>
      </c>
      <c r="C106" s="120">
        <v>168</v>
      </c>
      <c r="D106" s="121">
        <v>-0.93724318266716478</v>
      </c>
      <c r="E106" s="120">
        <v>2562</v>
      </c>
      <c r="F106" s="121">
        <f t="shared" si="8"/>
        <v>14.25</v>
      </c>
      <c r="G106" s="120">
        <v>2779</v>
      </c>
      <c r="H106" s="121">
        <f t="shared" si="8"/>
        <v>8.4699453551912551E-2</v>
      </c>
      <c r="I106" s="120">
        <v>3153</v>
      </c>
      <c r="J106" s="121">
        <f t="shared" si="8"/>
        <v>0.1345807844548399</v>
      </c>
      <c r="K106" s="120">
        <v>2891</v>
      </c>
      <c r="L106" s="121">
        <f t="shared" si="8"/>
        <v>-8.30954646368538E-2</v>
      </c>
      <c r="M106" s="120"/>
      <c r="N106" s="121"/>
    </row>
    <row r="107" spans="2:14" x14ac:dyDescent="0.25">
      <c r="B107" s="119" t="s">
        <v>93</v>
      </c>
      <c r="C107" s="120">
        <v>364</v>
      </c>
      <c r="D107" s="121">
        <v>-0.90599173553719003</v>
      </c>
      <c r="E107" s="120">
        <v>2821</v>
      </c>
      <c r="F107" s="121">
        <f t="shared" si="8"/>
        <v>6.75</v>
      </c>
      <c r="G107" s="120">
        <v>3337</v>
      </c>
      <c r="H107" s="121">
        <f t="shared" si="8"/>
        <v>0.18291386033321522</v>
      </c>
      <c r="I107" s="120">
        <v>3602</v>
      </c>
      <c r="J107" s="121">
        <f t="shared" si="8"/>
        <v>7.9412646089301875E-2</v>
      </c>
      <c r="K107" s="120">
        <v>3003</v>
      </c>
      <c r="L107" s="121">
        <f t="shared" si="8"/>
        <v>-0.16629650194336476</v>
      </c>
      <c r="M107" s="120"/>
      <c r="N107" s="121"/>
    </row>
    <row r="108" spans="2:14" x14ac:dyDescent="0.25">
      <c r="B108" s="119" t="s">
        <v>95</v>
      </c>
      <c r="C108" s="120">
        <v>466</v>
      </c>
      <c r="D108" s="121">
        <v>-0.85102301790281332</v>
      </c>
      <c r="E108" s="120">
        <v>2270</v>
      </c>
      <c r="F108" s="121">
        <f t="shared" si="8"/>
        <v>3.8712446351931327</v>
      </c>
      <c r="G108" s="120">
        <v>3450</v>
      </c>
      <c r="H108" s="121">
        <f t="shared" si="8"/>
        <v>0.51982378854625555</v>
      </c>
      <c r="I108" s="120">
        <v>3506</v>
      </c>
      <c r="J108" s="121">
        <f t="shared" si="8"/>
        <v>1.6231884057970936E-2</v>
      </c>
      <c r="K108" s="120">
        <v>3496</v>
      </c>
      <c r="L108" s="121">
        <f t="shared" si="8"/>
        <v>-2.8522532800913103E-3</v>
      </c>
      <c r="M108" s="120"/>
      <c r="N108" s="121"/>
    </row>
    <row r="109" spans="2:14" ht="15.75" x14ac:dyDescent="0.25">
      <c r="B109" s="122" t="s">
        <v>32</v>
      </c>
      <c r="C109" s="123">
        <v>10294</v>
      </c>
      <c r="D109" s="124">
        <v>-0.70220152168252958</v>
      </c>
      <c r="E109" s="123">
        <v>15211</v>
      </c>
      <c r="F109" s="124">
        <f t="shared" si="8"/>
        <v>0.47765688750728574</v>
      </c>
      <c r="G109" s="123">
        <v>30989</v>
      </c>
      <c r="H109" s="124">
        <f t="shared" si="8"/>
        <v>1.0372756557754257</v>
      </c>
      <c r="I109" s="123">
        <v>30916</v>
      </c>
      <c r="J109" s="124">
        <f t="shared" si="8"/>
        <v>-2.3556745942108215E-3</v>
      </c>
      <c r="K109" s="123">
        <v>32683</v>
      </c>
      <c r="L109" s="124">
        <f t="shared" si="8"/>
        <v>5.7154871264070373E-2</v>
      </c>
      <c r="M109" s="123">
        <v>17396</v>
      </c>
      <c r="N109" s="124">
        <v>2.8618732261116442E-2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76" t="s">
        <v>235</v>
      </c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1" t="s">
        <v>112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302"/>
    </row>
    <row r="117" spans="1:15" ht="22.5" thickTop="1" thickBot="1" x14ac:dyDescent="0.3">
      <c r="B117" s="111"/>
      <c r="C117" s="303">
        <f>C$7</f>
        <v>2020</v>
      </c>
      <c r="D117" s="304"/>
      <c r="E117" s="303">
        <f>E$7</f>
        <v>2021</v>
      </c>
      <c r="F117" s="304"/>
      <c r="G117" s="303">
        <f>G$7</f>
        <v>2022</v>
      </c>
      <c r="H117" s="304"/>
      <c r="I117" s="303">
        <f>I$7</f>
        <v>2023</v>
      </c>
      <c r="J117" s="304"/>
      <c r="K117" s="303">
        <f>K$7</f>
        <v>2024</v>
      </c>
      <c r="L117" s="304"/>
      <c r="M117" s="303">
        <f>M$7</f>
        <v>2025</v>
      </c>
      <c r="N117" s="304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852</v>
      </c>
      <c r="D119" s="121">
        <v>-4.2696629213483162E-2</v>
      </c>
      <c r="E119" s="120">
        <v>19</v>
      </c>
      <c r="F119" s="121">
        <f t="shared" ref="F119:L131" si="10">IFERROR(E119/C119-1,"-")</f>
        <v>-0.97769953051643188</v>
      </c>
      <c r="G119" s="120">
        <v>648</v>
      </c>
      <c r="H119" s="121">
        <f t="shared" si="10"/>
        <v>33.10526315789474</v>
      </c>
      <c r="I119" s="120">
        <v>943</v>
      </c>
      <c r="J119" s="121">
        <f t="shared" si="10"/>
        <v>0.45524691358024683</v>
      </c>
      <c r="K119" s="120">
        <v>917</v>
      </c>
      <c r="L119" s="121">
        <f t="shared" si="10"/>
        <v>-2.7571580063626699E-2</v>
      </c>
      <c r="M119" s="120">
        <v>1246</v>
      </c>
      <c r="N119" s="121">
        <f t="shared" ref="N119:N124" si="11">IFERROR(M119/K119-1,"-")</f>
        <v>0.35877862595419852</v>
      </c>
    </row>
    <row r="120" spans="1:15" x14ac:dyDescent="0.25">
      <c r="B120" s="119" t="s">
        <v>75</v>
      </c>
      <c r="C120" s="120">
        <v>1200</v>
      </c>
      <c r="D120" s="121">
        <v>0.31434830230010946</v>
      </c>
      <c r="E120" s="120">
        <v>3</v>
      </c>
      <c r="F120" s="121">
        <f t="shared" si="10"/>
        <v>-0.99750000000000005</v>
      </c>
      <c r="G120" s="120">
        <v>946</v>
      </c>
      <c r="H120" s="121">
        <f t="shared" si="10"/>
        <v>314.33333333333331</v>
      </c>
      <c r="I120" s="120">
        <v>823</v>
      </c>
      <c r="J120" s="121">
        <f t="shared" si="10"/>
        <v>-0.13002114164904865</v>
      </c>
      <c r="K120" s="120">
        <v>1042</v>
      </c>
      <c r="L120" s="121">
        <f t="shared" si="10"/>
        <v>0.26609963547995141</v>
      </c>
      <c r="M120" s="120">
        <v>1039</v>
      </c>
      <c r="N120" s="121">
        <f t="shared" si="11"/>
        <v>-2.8790786948176272E-3</v>
      </c>
    </row>
    <row r="121" spans="1:15" x14ac:dyDescent="0.25">
      <c r="B121" s="119" t="s">
        <v>77</v>
      </c>
      <c r="C121" s="120">
        <v>845</v>
      </c>
      <c r="D121" s="121">
        <v>-0.15500000000000003</v>
      </c>
      <c r="E121" s="120">
        <v>8</v>
      </c>
      <c r="F121" s="121">
        <f t="shared" si="10"/>
        <v>-0.9905325443786982</v>
      </c>
      <c r="G121" s="120">
        <v>1051</v>
      </c>
      <c r="H121" s="121">
        <f t="shared" si="10"/>
        <v>130.375</v>
      </c>
      <c r="I121" s="120">
        <v>921</v>
      </c>
      <c r="J121" s="121">
        <f t="shared" si="10"/>
        <v>-0.12369172216936253</v>
      </c>
      <c r="K121" s="120">
        <v>1023</v>
      </c>
      <c r="L121" s="121">
        <f t="shared" si="10"/>
        <v>0.11074918566775249</v>
      </c>
      <c r="M121" s="120">
        <v>1132</v>
      </c>
      <c r="N121" s="121">
        <f t="shared" si="11"/>
        <v>0.10654936461388065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3</v>
      </c>
      <c r="F122" s="121" t="str">
        <f t="shared" si="10"/>
        <v>-</v>
      </c>
      <c r="G122" s="120">
        <v>834</v>
      </c>
      <c r="H122" s="121">
        <f t="shared" si="10"/>
        <v>277</v>
      </c>
      <c r="I122" s="120">
        <v>631</v>
      </c>
      <c r="J122" s="121">
        <f t="shared" si="10"/>
        <v>-0.24340527577937654</v>
      </c>
      <c r="K122" s="120">
        <v>770</v>
      </c>
      <c r="L122" s="121">
        <f t="shared" si="10"/>
        <v>0.22028526148969885</v>
      </c>
      <c r="M122" s="120">
        <v>887</v>
      </c>
      <c r="N122" s="121">
        <f t="shared" si="11"/>
        <v>0.15194805194805205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22</v>
      </c>
      <c r="F123" s="121" t="str">
        <f t="shared" si="10"/>
        <v>-</v>
      </c>
      <c r="G123" s="120">
        <v>805</v>
      </c>
      <c r="H123" s="121">
        <f t="shared" si="10"/>
        <v>35.590909090909093</v>
      </c>
      <c r="I123" s="120">
        <v>667</v>
      </c>
      <c r="J123" s="121">
        <f t="shared" si="10"/>
        <v>-0.17142857142857137</v>
      </c>
      <c r="K123" s="120">
        <v>778</v>
      </c>
      <c r="L123" s="121">
        <f t="shared" si="10"/>
        <v>0.16641679160419787</v>
      </c>
      <c r="M123" s="120">
        <v>854</v>
      </c>
      <c r="N123" s="121">
        <f t="shared" si="11"/>
        <v>9.7686375321336838E-2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38</v>
      </c>
      <c r="F124" s="121" t="str">
        <f t="shared" si="10"/>
        <v>-</v>
      </c>
      <c r="G124" s="120">
        <v>911</v>
      </c>
      <c r="H124" s="121">
        <f t="shared" si="10"/>
        <v>22.973684210526315</v>
      </c>
      <c r="I124" s="120">
        <v>741</v>
      </c>
      <c r="J124" s="121">
        <f t="shared" si="10"/>
        <v>-0.18660812294182216</v>
      </c>
      <c r="K124" s="120">
        <v>1203</v>
      </c>
      <c r="L124" s="121">
        <f t="shared" si="10"/>
        <v>0.62348178137651833</v>
      </c>
      <c r="M124" s="120">
        <v>953</v>
      </c>
      <c r="N124" s="121">
        <f t="shared" si="11"/>
        <v>-0.20781379883624274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55</v>
      </c>
      <c r="F125" s="121" t="str">
        <f t="shared" si="10"/>
        <v>-</v>
      </c>
      <c r="G125" s="120">
        <v>846</v>
      </c>
      <c r="H125" s="121">
        <f t="shared" si="10"/>
        <v>14.381818181818181</v>
      </c>
      <c r="I125" s="120">
        <v>532</v>
      </c>
      <c r="J125" s="121">
        <f t="shared" si="10"/>
        <v>-0.37115839243498816</v>
      </c>
      <c r="K125" s="120">
        <v>677</v>
      </c>
      <c r="L125" s="121">
        <f t="shared" si="10"/>
        <v>0.27255639097744355</v>
      </c>
      <c r="M125" s="120"/>
      <c r="N125" s="121"/>
    </row>
    <row r="126" spans="1:15" x14ac:dyDescent="0.25">
      <c r="B126" s="119" t="s">
        <v>87</v>
      </c>
      <c r="C126" s="120">
        <v>14</v>
      </c>
      <c r="D126" s="121">
        <v>-0.97962154294032022</v>
      </c>
      <c r="E126" s="120">
        <v>271</v>
      </c>
      <c r="F126" s="121">
        <f t="shared" si="10"/>
        <v>18.357142857142858</v>
      </c>
      <c r="G126" s="120">
        <v>774</v>
      </c>
      <c r="H126" s="121">
        <f t="shared" si="10"/>
        <v>1.8560885608856088</v>
      </c>
      <c r="I126" s="120">
        <v>605</v>
      </c>
      <c r="J126" s="121">
        <f t="shared" si="10"/>
        <v>-0.21834625322997414</v>
      </c>
      <c r="K126" s="120">
        <v>956</v>
      </c>
      <c r="L126" s="121">
        <f t="shared" si="10"/>
        <v>0.58016528925619837</v>
      </c>
      <c r="M126" s="120"/>
      <c r="N126" s="121"/>
    </row>
    <row r="127" spans="1:15" x14ac:dyDescent="0.25">
      <c r="B127" s="119" t="s">
        <v>89</v>
      </c>
      <c r="C127" s="120">
        <v>23</v>
      </c>
      <c r="D127" s="121">
        <v>-0.97560975609756095</v>
      </c>
      <c r="E127" s="120">
        <v>620</v>
      </c>
      <c r="F127" s="121">
        <f t="shared" si="10"/>
        <v>25.956521739130434</v>
      </c>
      <c r="G127" s="120">
        <v>817</v>
      </c>
      <c r="H127" s="121">
        <f t="shared" si="10"/>
        <v>0.31774193548387086</v>
      </c>
      <c r="I127" s="120">
        <v>818</v>
      </c>
      <c r="J127" s="121">
        <f t="shared" si="10"/>
        <v>1.223990208078396E-3</v>
      </c>
      <c r="K127" s="120">
        <v>852</v>
      </c>
      <c r="L127" s="121">
        <f t="shared" si="10"/>
        <v>4.1564792176039145E-2</v>
      </c>
      <c r="M127" s="120"/>
      <c r="N127" s="121"/>
    </row>
    <row r="128" spans="1:15" x14ac:dyDescent="0.25">
      <c r="A128" s="125"/>
      <c r="B128" s="119" t="s">
        <v>91</v>
      </c>
      <c r="C128" s="120">
        <v>17</v>
      </c>
      <c r="D128" s="121">
        <v>-0.98034682080924851</v>
      </c>
      <c r="E128" s="120">
        <v>759</v>
      </c>
      <c r="F128" s="121">
        <f t="shared" si="10"/>
        <v>43.647058823529413</v>
      </c>
      <c r="G128" s="120">
        <v>923</v>
      </c>
      <c r="H128" s="121">
        <f t="shared" si="10"/>
        <v>0.21607378129117261</v>
      </c>
      <c r="I128" s="120">
        <v>813</v>
      </c>
      <c r="J128" s="121">
        <f t="shared" si="10"/>
        <v>-0.11917659804983749</v>
      </c>
      <c r="K128" s="120">
        <v>944</v>
      </c>
      <c r="L128" s="121">
        <f t="shared" si="10"/>
        <v>0.1611316113161132</v>
      </c>
      <c r="M128" s="120"/>
      <c r="N128" s="121"/>
    </row>
    <row r="129" spans="2:15" x14ac:dyDescent="0.25">
      <c r="B129" s="119" t="s">
        <v>93</v>
      </c>
      <c r="C129" s="120">
        <v>37</v>
      </c>
      <c r="D129" s="121">
        <v>-0.95579450418160095</v>
      </c>
      <c r="E129" s="120">
        <v>738</v>
      </c>
      <c r="F129" s="121">
        <f t="shared" si="10"/>
        <v>18.945945945945947</v>
      </c>
      <c r="G129" s="120">
        <v>884</v>
      </c>
      <c r="H129" s="121">
        <f t="shared" si="10"/>
        <v>0.19783197831978327</v>
      </c>
      <c r="I129" s="120">
        <v>942</v>
      </c>
      <c r="J129" s="121">
        <f t="shared" si="10"/>
        <v>6.5610859728506776E-2</v>
      </c>
      <c r="K129" s="120">
        <v>939</v>
      </c>
      <c r="L129" s="121">
        <f t="shared" si="10"/>
        <v>-3.1847133757961776E-3</v>
      </c>
      <c r="M129" s="120"/>
      <c r="N129" s="121"/>
    </row>
    <row r="130" spans="2:15" x14ac:dyDescent="0.25">
      <c r="B130" s="119" t="s">
        <v>95</v>
      </c>
      <c r="C130" s="120">
        <v>55</v>
      </c>
      <c r="D130" s="121">
        <v>-0.93268053855569155</v>
      </c>
      <c r="E130" s="120">
        <v>494</v>
      </c>
      <c r="F130" s="121">
        <f t="shared" si="10"/>
        <v>7.9818181818181824</v>
      </c>
      <c r="G130" s="120">
        <v>913</v>
      </c>
      <c r="H130" s="121">
        <f t="shared" si="10"/>
        <v>0.84817813765182182</v>
      </c>
      <c r="I130" s="120">
        <v>872</v>
      </c>
      <c r="J130" s="121">
        <f t="shared" si="10"/>
        <v>-4.4906900328587129E-2</v>
      </c>
      <c r="K130" s="120">
        <v>936</v>
      </c>
      <c r="L130" s="121">
        <f t="shared" si="10"/>
        <v>7.3394495412844041E-2</v>
      </c>
      <c r="M130" s="120"/>
      <c r="N130" s="121"/>
    </row>
    <row r="131" spans="2:15" ht="15.75" x14ac:dyDescent="0.25">
      <c r="B131" s="122" t="s">
        <v>32</v>
      </c>
      <c r="C131" s="123">
        <v>3060</v>
      </c>
      <c r="D131" s="124">
        <v>-0.70218978102189777</v>
      </c>
      <c r="E131" s="123">
        <v>3030</v>
      </c>
      <c r="F131" s="124">
        <f t="shared" si="10"/>
        <v>-9.8039215686274161E-3</v>
      </c>
      <c r="G131" s="123">
        <v>10352</v>
      </c>
      <c r="H131" s="124">
        <f t="shared" si="10"/>
        <v>2.4165016501650167</v>
      </c>
      <c r="I131" s="123">
        <v>9308</v>
      </c>
      <c r="J131" s="124">
        <f t="shared" si="10"/>
        <v>-0.1008500772797527</v>
      </c>
      <c r="K131" s="123">
        <v>11037</v>
      </c>
      <c r="L131" s="124">
        <f t="shared" si="10"/>
        <v>0.18575418994413417</v>
      </c>
      <c r="M131" s="123">
        <v>6111</v>
      </c>
      <c r="N131" s="124">
        <v>6.5934065934065922E-2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76" t="s">
        <v>236</v>
      </c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1" t="s">
        <v>115</v>
      </c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</row>
    <row r="139" spans="2:15" ht="22.5" thickTop="1" thickBot="1" x14ac:dyDescent="0.3">
      <c r="B139" s="111"/>
      <c r="C139" s="303">
        <f>C$7</f>
        <v>2020</v>
      </c>
      <c r="D139" s="304"/>
      <c r="E139" s="303">
        <f>E$7</f>
        <v>2021</v>
      </c>
      <c r="F139" s="304"/>
      <c r="G139" s="303">
        <f>G$7</f>
        <v>2022</v>
      </c>
      <c r="H139" s="304"/>
      <c r="I139" s="303">
        <f>I$7</f>
        <v>2023</v>
      </c>
      <c r="J139" s="304"/>
      <c r="K139" s="303">
        <f>K$7</f>
        <v>2024</v>
      </c>
      <c r="L139" s="304"/>
      <c r="M139" s="303">
        <f>M$7</f>
        <v>2025</v>
      </c>
      <c r="N139" s="304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889</v>
      </c>
      <c r="D141" s="121">
        <v>-2.8415300546448141E-2</v>
      </c>
      <c r="E141" s="120">
        <v>168</v>
      </c>
      <c r="F141" s="121">
        <f t="shared" ref="F141:L153" si="12">IFERROR(E141/C141-1,"-")</f>
        <v>-0.8110236220472441</v>
      </c>
      <c r="G141" s="120">
        <v>758</v>
      </c>
      <c r="H141" s="121">
        <f t="shared" si="12"/>
        <v>3.5119047619047619</v>
      </c>
      <c r="I141" s="120">
        <v>580</v>
      </c>
      <c r="J141" s="121">
        <f t="shared" si="12"/>
        <v>-0.23482849604221634</v>
      </c>
      <c r="K141" s="120">
        <v>1058</v>
      </c>
      <c r="L141" s="121">
        <f t="shared" si="12"/>
        <v>0.82413793103448274</v>
      </c>
      <c r="M141" s="120">
        <v>854</v>
      </c>
      <c r="N141" s="121">
        <f t="shared" ref="N141:N146" si="13">IFERROR(M141/K141-1,"-")</f>
        <v>-0.19281663516068048</v>
      </c>
    </row>
    <row r="142" spans="2:15" x14ac:dyDescent="0.25">
      <c r="B142" s="119" t="s">
        <v>75</v>
      </c>
      <c r="C142" s="120">
        <v>1169</v>
      </c>
      <c r="D142" s="121">
        <v>0.28039430449069003</v>
      </c>
      <c r="E142" s="120">
        <v>174</v>
      </c>
      <c r="F142" s="121">
        <f t="shared" si="12"/>
        <v>-0.85115483319076135</v>
      </c>
      <c r="G142" s="120">
        <v>615</v>
      </c>
      <c r="H142" s="121">
        <f t="shared" si="12"/>
        <v>2.5344827586206895</v>
      </c>
      <c r="I142" s="120">
        <v>548</v>
      </c>
      <c r="J142" s="121">
        <f t="shared" si="12"/>
        <v>-0.10894308943089426</v>
      </c>
      <c r="K142" s="120">
        <v>766</v>
      </c>
      <c r="L142" s="121">
        <f t="shared" si="12"/>
        <v>0.39781021897810209</v>
      </c>
      <c r="M142" s="120">
        <v>747</v>
      </c>
      <c r="N142" s="121">
        <f t="shared" si="13"/>
        <v>-2.4804177545691863E-2</v>
      </c>
    </row>
    <row r="143" spans="2:15" x14ac:dyDescent="0.25">
      <c r="B143" s="119" t="s">
        <v>77</v>
      </c>
      <c r="C143" s="120">
        <v>195</v>
      </c>
      <c r="D143" s="121">
        <v>-0.85651214128035313</v>
      </c>
      <c r="E143" s="120">
        <v>287</v>
      </c>
      <c r="F143" s="121">
        <f t="shared" si="12"/>
        <v>0.4717948717948719</v>
      </c>
      <c r="G143" s="120">
        <v>831</v>
      </c>
      <c r="H143" s="121">
        <f t="shared" si="12"/>
        <v>1.8954703832752613</v>
      </c>
      <c r="I143" s="120">
        <v>819</v>
      </c>
      <c r="J143" s="121">
        <f t="shared" si="12"/>
        <v>-1.4440433212996373E-2</v>
      </c>
      <c r="K143" s="120">
        <v>908</v>
      </c>
      <c r="L143" s="121">
        <f t="shared" si="12"/>
        <v>0.10866910866910873</v>
      </c>
      <c r="M143" s="120">
        <v>791</v>
      </c>
      <c r="N143" s="121">
        <f t="shared" si="13"/>
        <v>-0.12885462555066074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171</v>
      </c>
      <c r="F144" s="121" t="str">
        <f t="shared" si="12"/>
        <v>-</v>
      </c>
      <c r="G144" s="120">
        <v>809</v>
      </c>
      <c r="H144" s="121">
        <f t="shared" si="12"/>
        <v>3.730994152046784</v>
      </c>
      <c r="I144" s="120">
        <v>460</v>
      </c>
      <c r="J144" s="121">
        <f t="shared" si="12"/>
        <v>-0.43139678615574784</v>
      </c>
      <c r="K144" s="120">
        <v>529</v>
      </c>
      <c r="L144" s="121">
        <f t="shared" si="12"/>
        <v>0.14999999999999991</v>
      </c>
      <c r="M144" s="120">
        <v>791</v>
      </c>
      <c r="N144" s="121">
        <f t="shared" si="13"/>
        <v>0.49527410207939515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207</v>
      </c>
      <c r="F145" s="121" t="str">
        <f t="shared" si="12"/>
        <v>-</v>
      </c>
      <c r="G145" s="120">
        <v>307</v>
      </c>
      <c r="H145" s="121">
        <f t="shared" si="12"/>
        <v>0.48309178743961345</v>
      </c>
      <c r="I145" s="120">
        <v>126</v>
      </c>
      <c r="J145" s="121">
        <f t="shared" si="12"/>
        <v>-0.5895765472312704</v>
      </c>
      <c r="K145" s="120">
        <v>76</v>
      </c>
      <c r="L145" s="121">
        <f t="shared" si="12"/>
        <v>-0.39682539682539686</v>
      </c>
      <c r="M145" s="120">
        <v>791</v>
      </c>
      <c r="N145" s="121">
        <f t="shared" si="13"/>
        <v>9.4078947368421044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302</v>
      </c>
      <c r="F146" s="121" t="str">
        <f t="shared" si="12"/>
        <v>-</v>
      </c>
      <c r="G146" s="120">
        <v>307</v>
      </c>
      <c r="H146" s="121">
        <f t="shared" si="12"/>
        <v>1.655629139072845E-2</v>
      </c>
      <c r="I146" s="120">
        <v>224</v>
      </c>
      <c r="J146" s="121">
        <f t="shared" si="12"/>
        <v>-0.27035830618892509</v>
      </c>
      <c r="K146" s="120">
        <v>139</v>
      </c>
      <c r="L146" s="121">
        <f t="shared" si="12"/>
        <v>-0.3794642857142857</v>
      </c>
      <c r="M146" s="120">
        <v>791</v>
      </c>
      <c r="N146" s="121">
        <f t="shared" si="13"/>
        <v>4.6906474820143886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365</v>
      </c>
      <c r="F147" s="121" t="str">
        <f t="shared" si="12"/>
        <v>-</v>
      </c>
      <c r="G147" s="120">
        <v>195</v>
      </c>
      <c r="H147" s="121">
        <f t="shared" si="12"/>
        <v>-0.46575342465753422</v>
      </c>
      <c r="I147" s="120">
        <v>189</v>
      </c>
      <c r="J147" s="121">
        <f t="shared" si="12"/>
        <v>-3.0769230769230771E-2</v>
      </c>
      <c r="K147" s="120">
        <v>299</v>
      </c>
      <c r="L147" s="121">
        <f t="shared" si="12"/>
        <v>0.58201058201058209</v>
      </c>
      <c r="M147" s="120"/>
      <c r="N147" s="121"/>
    </row>
    <row r="148" spans="1:15" x14ac:dyDescent="0.25">
      <c r="B148" s="119" t="s">
        <v>87</v>
      </c>
      <c r="C148" s="120">
        <v>37</v>
      </c>
      <c r="D148" s="121">
        <v>-0.91435185185185186</v>
      </c>
      <c r="E148" s="120">
        <v>330</v>
      </c>
      <c r="F148" s="121">
        <f t="shared" si="12"/>
        <v>7.9189189189189193</v>
      </c>
      <c r="G148" s="120">
        <v>416</v>
      </c>
      <c r="H148" s="121">
        <f t="shared" si="12"/>
        <v>0.26060606060606051</v>
      </c>
      <c r="I148" s="120">
        <v>274</v>
      </c>
      <c r="J148" s="121">
        <f t="shared" si="12"/>
        <v>-0.34134615384615385</v>
      </c>
      <c r="K148" s="120">
        <v>387</v>
      </c>
      <c r="L148" s="121">
        <f t="shared" si="12"/>
        <v>0.4124087591240877</v>
      </c>
      <c r="M148" s="120"/>
      <c r="N148" s="121"/>
    </row>
    <row r="149" spans="1:15" x14ac:dyDescent="0.25">
      <c r="B149" s="119" t="s">
        <v>89</v>
      </c>
      <c r="C149" s="120">
        <v>31</v>
      </c>
      <c r="D149" s="121">
        <v>-0.95324283559577672</v>
      </c>
      <c r="E149" s="120">
        <v>429</v>
      </c>
      <c r="F149" s="121">
        <f t="shared" si="12"/>
        <v>12.838709677419354</v>
      </c>
      <c r="G149" s="120">
        <v>444</v>
      </c>
      <c r="H149" s="121">
        <f t="shared" si="12"/>
        <v>3.4965034965035002E-2</v>
      </c>
      <c r="I149" s="120">
        <v>347</v>
      </c>
      <c r="J149" s="121">
        <f t="shared" si="12"/>
        <v>-0.21846846846846846</v>
      </c>
      <c r="K149" s="120">
        <v>351</v>
      </c>
      <c r="L149" s="121">
        <f t="shared" si="12"/>
        <v>1.1527377521613813E-2</v>
      </c>
      <c r="M149" s="120"/>
      <c r="N149" s="121"/>
    </row>
    <row r="150" spans="1:15" x14ac:dyDescent="0.25">
      <c r="A150" s="125"/>
      <c r="B150" s="119" t="s">
        <v>91</v>
      </c>
      <c r="C150" s="120">
        <v>52</v>
      </c>
      <c r="D150" s="121">
        <v>-0.93704600484261502</v>
      </c>
      <c r="E150" s="120">
        <v>712</v>
      </c>
      <c r="F150" s="121">
        <f t="shared" si="12"/>
        <v>12.692307692307692</v>
      </c>
      <c r="G150" s="120">
        <v>557</v>
      </c>
      <c r="H150" s="121">
        <f t="shared" si="12"/>
        <v>-0.21769662921348309</v>
      </c>
      <c r="I150" s="120">
        <v>635</v>
      </c>
      <c r="J150" s="121">
        <f t="shared" si="12"/>
        <v>0.1400359066427288</v>
      </c>
      <c r="K150" s="120">
        <v>563</v>
      </c>
      <c r="L150" s="121">
        <f t="shared" si="12"/>
        <v>-0.11338582677165354</v>
      </c>
      <c r="M150" s="120"/>
      <c r="N150" s="121"/>
    </row>
    <row r="151" spans="1:15" x14ac:dyDescent="0.25">
      <c r="B151" s="119" t="s">
        <v>93</v>
      </c>
      <c r="C151" s="120">
        <v>223</v>
      </c>
      <c r="D151" s="121">
        <v>-0.85500650195058514</v>
      </c>
      <c r="E151" s="120">
        <v>1078</v>
      </c>
      <c r="F151" s="121">
        <f t="shared" si="12"/>
        <v>3.8340807174887894</v>
      </c>
      <c r="G151" s="120">
        <v>793</v>
      </c>
      <c r="H151" s="121">
        <f t="shared" si="12"/>
        <v>-0.26437847866419295</v>
      </c>
      <c r="I151" s="120">
        <v>1149</v>
      </c>
      <c r="J151" s="121">
        <f t="shared" si="12"/>
        <v>0.4489281210592686</v>
      </c>
      <c r="K151" s="120">
        <v>758</v>
      </c>
      <c r="L151" s="121">
        <f t="shared" si="12"/>
        <v>-0.34029590948651001</v>
      </c>
      <c r="M151" s="120"/>
      <c r="N151" s="121"/>
    </row>
    <row r="152" spans="1:15" x14ac:dyDescent="0.25">
      <c r="B152" s="119" t="s">
        <v>95</v>
      </c>
      <c r="C152" s="120">
        <v>266</v>
      </c>
      <c r="D152" s="121">
        <v>-0.76707530647985989</v>
      </c>
      <c r="E152" s="120">
        <v>927</v>
      </c>
      <c r="F152" s="121">
        <f t="shared" si="12"/>
        <v>2.4849624060150375</v>
      </c>
      <c r="G152" s="120">
        <v>779</v>
      </c>
      <c r="H152" s="121">
        <f t="shared" si="12"/>
        <v>-0.15965480043149949</v>
      </c>
      <c r="I152" s="120">
        <v>860</v>
      </c>
      <c r="J152" s="121">
        <f t="shared" si="12"/>
        <v>0.10397946084723997</v>
      </c>
      <c r="K152" s="120">
        <v>761</v>
      </c>
      <c r="L152" s="121">
        <f t="shared" si="12"/>
        <v>-0.1151162790697674</v>
      </c>
      <c r="M152" s="120"/>
      <c r="N152" s="121"/>
    </row>
    <row r="153" spans="1:15" ht="15.75" x14ac:dyDescent="0.25">
      <c r="B153" s="122" t="s">
        <v>32</v>
      </c>
      <c r="C153" s="123">
        <v>2874</v>
      </c>
      <c r="D153" s="124">
        <v>-0.70913875113854874</v>
      </c>
      <c r="E153" s="123">
        <v>5150</v>
      </c>
      <c r="F153" s="124">
        <f t="shared" si="12"/>
        <v>0.79192762700069586</v>
      </c>
      <c r="G153" s="123">
        <v>6811</v>
      </c>
      <c r="H153" s="124">
        <f t="shared" si="12"/>
        <v>0.32252427184466015</v>
      </c>
      <c r="I153" s="123">
        <v>6211</v>
      </c>
      <c r="J153" s="124">
        <f t="shared" si="12"/>
        <v>-8.8092791073263843E-2</v>
      </c>
      <c r="K153" s="123">
        <v>6595</v>
      </c>
      <c r="L153" s="124">
        <f t="shared" si="12"/>
        <v>6.1825792947995506E-2</v>
      </c>
      <c r="M153" s="123">
        <v>3606</v>
      </c>
      <c r="N153" s="124">
        <v>3.7399309551208182E-2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76" t="s">
        <v>237</v>
      </c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1" t="s">
        <v>118</v>
      </c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</row>
    <row r="161" spans="2:14" ht="22.5" thickTop="1" thickBot="1" x14ac:dyDescent="0.3">
      <c r="B161" s="111"/>
      <c r="C161" s="303">
        <f>C$7</f>
        <v>2020</v>
      </c>
      <c r="D161" s="304"/>
      <c r="E161" s="303">
        <f>E$7</f>
        <v>2021</v>
      </c>
      <c r="F161" s="304"/>
      <c r="G161" s="303">
        <f>G$7</f>
        <v>2022</v>
      </c>
      <c r="H161" s="304"/>
      <c r="I161" s="303">
        <f>I$7</f>
        <v>2023</v>
      </c>
      <c r="J161" s="304"/>
      <c r="K161" s="303">
        <f>K$7</f>
        <v>2024</v>
      </c>
      <c r="L161" s="304"/>
      <c r="M161" s="303">
        <f>M$7</f>
        <v>2025</v>
      </c>
      <c r="N161" s="304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181</v>
      </c>
      <c r="D163" s="121">
        <v>-0.39464882943143809</v>
      </c>
      <c r="E163" s="120">
        <v>42</v>
      </c>
      <c r="F163" s="121">
        <f t="shared" ref="F163:L175" si="14">IFERROR(E163/C163-1,"-")</f>
        <v>-0.76795580110497241</v>
      </c>
      <c r="G163" s="120">
        <v>117</v>
      </c>
      <c r="H163" s="121">
        <f t="shared" si="14"/>
        <v>1.7857142857142856</v>
      </c>
      <c r="I163" s="120">
        <v>348</v>
      </c>
      <c r="J163" s="121">
        <f t="shared" si="14"/>
        <v>1.9743589743589745</v>
      </c>
      <c r="K163" s="120">
        <v>271</v>
      </c>
      <c r="L163" s="121">
        <f t="shared" si="14"/>
        <v>-0.22126436781609193</v>
      </c>
      <c r="M163" s="120">
        <v>191</v>
      </c>
      <c r="N163" s="121">
        <f t="shared" ref="N163:N168" si="15">IFERROR(M163/K163-1,"-")</f>
        <v>-0.29520295202952029</v>
      </c>
    </row>
    <row r="164" spans="2:14" x14ac:dyDescent="0.25">
      <c r="B164" s="119" t="s">
        <v>75</v>
      </c>
      <c r="C164" s="120">
        <v>238</v>
      </c>
      <c r="D164" s="121">
        <v>-1.2448132780082943E-2</v>
      </c>
      <c r="E164" s="120">
        <v>29</v>
      </c>
      <c r="F164" s="121">
        <f t="shared" si="14"/>
        <v>-0.87815126050420167</v>
      </c>
      <c r="G164" s="120">
        <v>133</v>
      </c>
      <c r="H164" s="121">
        <f t="shared" si="14"/>
        <v>3.5862068965517242</v>
      </c>
      <c r="I164" s="120">
        <v>288</v>
      </c>
      <c r="J164" s="121">
        <f t="shared" si="14"/>
        <v>1.1654135338345863</v>
      </c>
      <c r="K164" s="120">
        <v>301</v>
      </c>
      <c r="L164" s="121">
        <f t="shared" si="14"/>
        <v>4.513888888888884E-2</v>
      </c>
      <c r="M164" s="120">
        <v>204</v>
      </c>
      <c r="N164" s="121">
        <f t="shared" si="15"/>
        <v>-0.32225913621262459</v>
      </c>
    </row>
    <row r="165" spans="2:14" x14ac:dyDescent="0.25">
      <c r="B165" s="119" t="s">
        <v>77</v>
      </c>
      <c r="C165" s="120">
        <v>30</v>
      </c>
      <c r="D165" s="121">
        <v>-0.85436893203883502</v>
      </c>
      <c r="E165" s="120">
        <v>142</v>
      </c>
      <c r="F165" s="121">
        <f t="shared" si="14"/>
        <v>3.7333333333333334</v>
      </c>
      <c r="G165" s="120">
        <v>271</v>
      </c>
      <c r="H165" s="121">
        <f t="shared" si="14"/>
        <v>0.90845070422535201</v>
      </c>
      <c r="I165" s="120">
        <v>337</v>
      </c>
      <c r="J165" s="121">
        <f t="shared" si="14"/>
        <v>0.24354243542435428</v>
      </c>
      <c r="K165" s="120">
        <v>308</v>
      </c>
      <c r="L165" s="121">
        <f t="shared" si="14"/>
        <v>-8.6053412462907986E-2</v>
      </c>
      <c r="M165" s="120">
        <v>196</v>
      </c>
      <c r="N165" s="121">
        <f t="shared" si="15"/>
        <v>-0.36363636363636365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42</v>
      </c>
      <c r="F166" s="121" t="str">
        <f t="shared" si="14"/>
        <v>-</v>
      </c>
      <c r="G166" s="120">
        <v>309</v>
      </c>
      <c r="H166" s="121">
        <f t="shared" si="14"/>
        <v>6.3571428571428568</v>
      </c>
      <c r="I166" s="120">
        <v>315</v>
      </c>
      <c r="J166" s="121">
        <f t="shared" si="14"/>
        <v>1.9417475728155331E-2</v>
      </c>
      <c r="K166" s="120">
        <v>215</v>
      </c>
      <c r="L166" s="121">
        <f t="shared" si="14"/>
        <v>-0.31746031746031744</v>
      </c>
      <c r="M166" s="120">
        <v>161</v>
      </c>
      <c r="N166" s="121">
        <f t="shared" si="15"/>
        <v>-0.25116279069767444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191</v>
      </c>
      <c r="F167" s="121" t="str">
        <f t="shared" si="14"/>
        <v>-</v>
      </c>
      <c r="G167" s="120">
        <v>178</v>
      </c>
      <c r="H167" s="121">
        <f t="shared" si="14"/>
        <v>-6.8062827225130906E-2</v>
      </c>
      <c r="I167" s="120">
        <v>161</v>
      </c>
      <c r="J167" s="121">
        <f t="shared" si="14"/>
        <v>-9.5505617977528101E-2</v>
      </c>
      <c r="K167" s="120">
        <v>70</v>
      </c>
      <c r="L167" s="121">
        <f t="shared" si="14"/>
        <v>-0.56521739130434789</v>
      </c>
      <c r="M167" s="120">
        <v>152</v>
      </c>
      <c r="N167" s="121">
        <f t="shared" si="15"/>
        <v>1.1714285714285713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172</v>
      </c>
      <c r="F168" s="121" t="str">
        <f t="shared" si="14"/>
        <v>-</v>
      </c>
      <c r="G168" s="120">
        <v>122</v>
      </c>
      <c r="H168" s="121">
        <f t="shared" si="14"/>
        <v>-0.29069767441860461</v>
      </c>
      <c r="I168" s="120">
        <v>125</v>
      </c>
      <c r="J168" s="121">
        <f t="shared" si="14"/>
        <v>2.4590163934426146E-2</v>
      </c>
      <c r="K168" s="120">
        <v>70</v>
      </c>
      <c r="L168" s="121">
        <f t="shared" si="14"/>
        <v>-0.43999999999999995</v>
      </c>
      <c r="M168" s="120">
        <v>190</v>
      </c>
      <c r="N168" s="121">
        <f t="shared" si="15"/>
        <v>1.7142857142857144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104</v>
      </c>
      <c r="F169" s="121" t="str">
        <f t="shared" si="14"/>
        <v>-</v>
      </c>
      <c r="G169" s="120">
        <v>166</v>
      </c>
      <c r="H169" s="121">
        <f t="shared" si="14"/>
        <v>0.59615384615384626</v>
      </c>
      <c r="I169" s="120">
        <v>166</v>
      </c>
      <c r="J169" s="121">
        <f t="shared" si="14"/>
        <v>0</v>
      </c>
      <c r="K169" s="120">
        <v>55</v>
      </c>
      <c r="L169" s="121">
        <f t="shared" si="14"/>
        <v>-0.66867469879518071</v>
      </c>
      <c r="M169" s="120"/>
      <c r="N169" s="121"/>
    </row>
    <row r="170" spans="2:14" x14ac:dyDescent="0.25">
      <c r="B170" s="119" t="s">
        <v>87</v>
      </c>
      <c r="C170" s="120">
        <v>35</v>
      </c>
      <c r="D170" s="121">
        <v>-0.82412060301507539</v>
      </c>
      <c r="E170" s="120">
        <v>213</v>
      </c>
      <c r="F170" s="121">
        <f t="shared" si="14"/>
        <v>5.0857142857142854</v>
      </c>
      <c r="G170" s="120">
        <v>236</v>
      </c>
      <c r="H170" s="121">
        <f t="shared" si="14"/>
        <v>0.107981220657277</v>
      </c>
      <c r="I170" s="120">
        <v>208</v>
      </c>
      <c r="J170" s="121">
        <f t="shared" si="14"/>
        <v>-0.11864406779661019</v>
      </c>
      <c r="K170" s="120">
        <v>228</v>
      </c>
      <c r="L170" s="121">
        <f t="shared" si="14"/>
        <v>9.6153846153846256E-2</v>
      </c>
      <c r="M170" s="120"/>
      <c r="N170" s="121"/>
    </row>
    <row r="171" spans="2:14" x14ac:dyDescent="0.25">
      <c r="B171" s="119" t="s">
        <v>89</v>
      </c>
      <c r="C171" s="120">
        <v>12</v>
      </c>
      <c r="D171" s="121">
        <v>-0.88349514563106801</v>
      </c>
      <c r="E171" s="120">
        <v>99</v>
      </c>
      <c r="F171" s="121">
        <f t="shared" si="14"/>
        <v>7.25</v>
      </c>
      <c r="G171" s="120">
        <v>289</v>
      </c>
      <c r="H171" s="121">
        <f t="shared" si="14"/>
        <v>1.9191919191919191</v>
      </c>
      <c r="I171" s="120">
        <v>156</v>
      </c>
      <c r="J171" s="121">
        <f t="shared" si="14"/>
        <v>-0.46020761245674735</v>
      </c>
      <c r="K171" s="120">
        <v>203</v>
      </c>
      <c r="L171" s="121">
        <f t="shared" si="14"/>
        <v>0.30128205128205132</v>
      </c>
      <c r="M171" s="120"/>
      <c r="N171" s="121"/>
    </row>
    <row r="172" spans="2:14" x14ac:dyDescent="0.25">
      <c r="B172" s="119" t="s">
        <v>91</v>
      </c>
      <c r="C172" s="120">
        <v>8</v>
      </c>
      <c r="D172" s="121">
        <v>-0.91578947368421049</v>
      </c>
      <c r="E172" s="120">
        <v>349</v>
      </c>
      <c r="F172" s="121">
        <f t="shared" si="14"/>
        <v>42.625</v>
      </c>
      <c r="G172" s="120">
        <v>306</v>
      </c>
      <c r="H172" s="121">
        <f t="shared" si="14"/>
        <v>-0.12320916905444124</v>
      </c>
      <c r="I172" s="120">
        <v>295</v>
      </c>
      <c r="J172" s="121">
        <f t="shared" si="14"/>
        <v>-3.5947712418300637E-2</v>
      </c>
      <c r="K172" s="120">
        <v>240</v>
      </c>
      <c r="L172" s="121">
        <f t="shared" si="14"/>
        <v>-0.18644067796610164</v>
      </c>
      <c r="M172" s="120"/>
      <c r="N172" s="121"/>
    </row>
    <row r="173" spans="2:14" x14ac:dyDescent="0.25">
      <c r="B173" s="119" t="s">
        <v>93</v>
      </c>
      <c r="C173" s="120">
        <v>12</v>
      </c>
      <c r="D173" s="121">
        <v>-0.91366906474820142</v>
      </c>
      <c r="E173" s="120">
        <v>154</v>
      </c>
      <c r="F173" s="121">
        <f t="shared" si="14"/>
        <v>11.833333333333334</v>
      </c>
      <c r="G173" s="120">
        <v>256</v>
      </c>
      <c r="H173" s="121">
        <f t="shared" si="14"/>
        <v>0.66233766233766245</v>
      </c>
      <c r="I173" s="120">
        <v>236</v>
      </c>
      <c r="J173" s="121">
        <f t="shared" si="14"/>
        <v>-7.8125E-2</v>
      </c>
      <c r="K173" s="120">
        <v>181</v>
      </c>
      <c r="L173" s="121">
        <f t="shared" si="14"/>
        <v>-0.23305084745762716</v>
      </c>
      <c r="M173" s="120"/>
      <c r="N173" s="121"/>
    </row>
    <row r="174" spans="2:14" x14ac:dyDescent="0.25">
      <c r="B174" s="119" t="s">
        <v>95</v>
      </c>
      <c r="C174" s="120">
        <v>13</v>
      </c>
      <c r="D174" s="121">
        <v>-0.89600000000000002</v>
      </c>
      <c r="E174" s="120">
        <v>105</v>
      </c>
      <c r="F174" s="121">
        <f t="shared" si="14"/>
        <v>7.0769230769230766</v>
      </c>
      <c r="G174" s="120">
        <v>363</v>
      </c>
      <c r="H174" s="121">
        <f t="shared" si="14"/>
        <v>2.4571428571428573</v>
      </c>
      <c r="I174" s="120">
        <v>307</v>
      </c>
      <c r="J174" s="121">
        <f t="shared" si="14"/>
        <v>-0.15426997245179064</v>
      </c>
      <c r="K174" s="120">
        <v>158</v>
      </c>
      <c r="L174" s="121">
        <f t="shared" si="14"/>
        <v>-0.48534201954397393</v>
      </c>
      <c r="M174" s="120"/>
      <c r="N174" s="121"/>
    </row>
    <row r="175" spans="2:14" ht="15.75" x14ac:dyDescent="0.25">
      <c r="B175" s="122" t="s">
        <v>32</v>
      </c>
      <c r="C175" s="123">
        <v>544</v>
      </c>
      <c r="D175" s="124">
        <v>-0.7511436413540713</v>
      </c>
      <c r="E175" s="123">
        <v>1642</v>
      </c>
      <c r="F175" s="124">
        <f t="shared" si="14"/>
        <v>2.0183823529411766</v>
      </c>
      <c r="G175" s="123">
        <v>2746</v>
      </c>
      <c r="H175" s="124">
        <f t="shared" si="14"/>
        <v>0.67235079171741785</v>
      </c>
      <c r="I175" s="123">
        <v>2942</v>
      </c>
      <c r="J175" s="124">
        <f t="shared" si="14"/>
        <v>7.1376547705753746E-2</v>
      </c>
      <c r="K175" s="123">
        <v>2300</v>
      </c>
      <c r="L175" s="124">
        <f t="shared" si="14"/>
        <v>-0.21821889870836164</v>
      </c>
      <c r="M175" s="123">
        <v>1094</v>
      </c>
      <c r="N175" s="124">
        <v>-0.1141700404858299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76" t="s">
        <v>238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1" t="s">
        <v>121</v>
      </c>
      <c r="D182" s="302"/>
      <c r="E182" s="302"/>
      <c r="F182" s="302"/>
      <c r="G182" s="302"/>
      <c r="H182" s="302"/>
      <c r="I182" s="302"/>
      <c r="J182" s="302"/>
      <c r="K182" s="302"/>
      <c r="L182" s="302"/>
      <c r="M182" s="302"/>
      <c r="N182" s="302"/>
    </row>
    <row r="183" spans="1:15" ht="22.5" thickTop="1" thickBot="1" x14ac:dyDescent="0.3">
      <c r="B183" s="111"/>
      <c r="C183" s="303">
        <f>C$7</f>
        <v>2020</v>
      </c>
      <c r="D183" s="304"/>
      <c r="E183" s="303">
        <f>E$7</f>
        <v>2021</v>
      </c>
      <c r="F183" s="304"/>
      <c r="G183" s="303">
        <f>G$7</f>
        <v>2022</v>
      </c>
      <c r="H183" s="304"/>
      <c r="I183" s="303">
        <f>I$7</f>
        <v>2023</v>
      </c>
      <c r="J183" s="304"/>
      <c r="K183" s="303">
        <f>K$7</f>
        <v>2024</v>
      </c>
      <c r="L183" s="304"/>
      <c r="M183" s="303">
        <f>M$7</f>
        <v>2025</v>
      </c>
      <c r="N183" s="304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70</v>
      </c>
      <c r="D185" s="121">
        <v>-0.23076923076923073</v>
      </c>
      <c r="E185" s="120">
        <v>18</v>
      </c>
      <c r="F185" s="121">
        <f t="shared" ref="F185:L197" si="16">IFERROR(E185/C185-1,"-")</f>
        <v>-0.74285714285714288</v>
      </c>
      <c r="G185" s="120">
        <v>89</v>
      </c>
      <c r="H185" s="121">
        <f t="shared" si="16"/>
        <v>3.9444444444444446</v>
      </c>
      <c r="I185" s="120">
        <v>76</v>
      </c>
      <c r="J185" s="121">
        <f t="shared" si="16"/>
        <v>-0.1460674157303371</v>
      </c>
      <c r="K185" s="120">
        <v>165</v>
      </c>
      <c r="L185" s="121">
        <f t="shared" si="16"/>
        <v>1.1710526315789473</v>
      </c>
      <c r="M185" s="120">
        <v>109</v>
      </c>
      <c r="N185" s="121">
        <f t="shared" ref="N185:N188" si="17">IFERROR(M185/K185-1,"-")</f>
        <v>-0.33939393939393936</v>
      </c>
    </row>
    <row r="186" spans="1:15" x14ac:dyDescent="0.25">
      <c r="B186" s="119" t="s">
        <v>75</v>
      </c>
      <c r="C186" s="120">
        <v>104</v>
      </c>
      <c r="D186" s="121">
        <v>-7.9646017699115057E-2</v>
      </c>
      <c r="E186" s="120">
        <v>3</v>
      </c>
      <c r="F186" s="121">
        <f t="shared" si="16"/>
        <v>-0.97115384615384615</v>
      </c>
      <c r="G186" s="120">
        <v>106</v>
      </c>
      <c r="H186" s="121">
        <f t="shared" si="16"/>
        <v>34.333333333333336</v>
      </c>
      <c r="I186" s="120">
        <v>66</v>
      </c>
      <c r="J186" s="121">
        <f t="shared" si="16"/>
        <v>-0.37735849056603776</v>
      </c>
      <c r="K186" s="120">
        <v>88</v>
      </c>
      <c r="L186" s="121">
        <f t="shared" si="16"/>
        <v>0.33333333333333326</v>
      </c>
      <c r="M186" s="120">
        <v>124</v>
      </c>
      <c r="N186" s="121">
        <f t="shared" si="17"/>
        <v>0.40909090909090917</v>
      </c>
    </row>
    <row r="187" spans="1:15" x14ac:dyDescent="0.25">
      <c r="B187" s="119" t="s">
        <v>77</v>
      </c>
      <c r="C187" s="120">
        <v>13</v>
      </c>
      <c r="D187" s="121">
        <v>-0.83116883116883122</v>
      </c>
      <c r="E187" s="120">
        <v>17</v>
      </c>
      <c r="F187" s="121">
        <f t="shared" si="16"/>
        <v>0.30769230769230771</v>
      </c>
      <c r="G187" s="120">
        <v>58</v>
      </c>
      <c r="H187" s="121">
        <f t="shared" si="16"/>
        <v>2.4117647058823528</v>
      </c>
      <c r="I187" s="120">
        <v>95</v>
      </c>
      <c r="J187" s="121">
        <f t="shared" si="16"/>
        <v>0.63793103448275867</v>
      </c>
      <c r="K187" s="120">
        <v>82</v>
      </c>
      <c r="L187" s="121">
        <f t="shared" si="16"/>
        <v>-0.13684210526315788</v>
      </c>
      <c r="M187" s="120">
        <v>82</v>
      </c>
      <c r="N187" s="121">
        <f t="shared" si="17"/>
        <v>0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</v>
      </c>
      <c r="F188" s="121" t="str">
        <f t="shared" si="16"/>
        <v>-</v>
      </c>
      <c r="G188" s="120">
        <v>71</v>
      </c>
      <c r="H188" s="121">
        <f t="shared" si="16"/>
        <v>6.8888888888888893</v>
      </c>
      <c r="I188" s="120">
        <v>67</v>
      </c>
      <c r="J188" s="121">
        <f t="shared" si="16"/>
        <v>-5.633802816901412E-2</v>
      </c>
      <c r="K188" s="120">
        <v>45</v>
      </c>
      <c r="L188" s="121">
        <f t="shared" si="16"/>
        <v>-0.32835820895522383</v>
      </c>
      <c r="M188" s="120">
        <v>69</v>
      </c>
      <c r="N188" s="121">
        <f t="shared" si="17"/>
        <v>0.53333333333333344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33</v>
      </c>
      <c r="F189" s="121" t="str">
        <f t="shared" si="16"/>
        <v>-</v>
      </c>
      <c r="G189" s="120">
        <v>20</v>
      </c>
      <c r="H189" s="121">
        <f t="shared" si="16"/>
        <v>-0.39393939393939392</v>
      </c>
      <c r="I189" s="120">
        <v>41</v>
      </c>
      <c r="J189" s="121">
        <f t="shared" si="16"/>
        <v>1.0499999999999998</v>
      </c>
      <c r="K189" s="120">
        <v>7</v>
      </c>
      <c r="L189" s="121">
        <f t="shared" si="16"/>
        <v>-0.82926829268292679</v>
      </c>
      <c r="M189" s="120">
        <v>38</v>
      </c>
      <c r="N189" s="121">
        <f>IFERROR(M189/K189-1,"-")</f>
        <v>4.4285714285714288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27</v>
      </c>
      <c r="F190" s="121" t="str">
        <f t="shared" si="16"/>
        <v>-</v>
      </c>
      <c r="G190" s="120">
        <v>41</v>
      </c>
      <c r="H190" s="121">
        <f t="shared" si="16"/>
        <v>0.5185185185185186</v>
      </c>
      <c r="I190" s="120">
        <v>29</v>
      </c>
      <c r="J190" s="121">
        <f t="shared" si="16"/>
        <v>-0.29268292682926833</v>
      </c>
      <c r="K190" s="120">
        <v>7</v>
      </c>
      <c r="L190" s="121">
        <f t="shared" si="16"/>
        <v>-0.75862068965517238</v>
      </c>
      <c r="M190" s="120">
        <v>56</v>
      </c>
      <c r="N190" s="121">
        <f>IFERROR(M190/K190-1,"-")</f>
        <v>7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57</v>
      </c>
      <c r="F191" s="121" t="str">
        <f t="shared" si="16"/>
        <v>-</v>
      </c>
      <c r="G191" s="120">
        <v>51</v>
      </c>
      <c r="H191" s="121">
        <f t="shared" si="16"/>
        <v>-0.10526315789473684</v>
      </c>
      <c r="I191" s="120">
        <v>24</v>
      </c>
      <c r="J191" s="121">
        <f t="shared" si="16"/>
        <v>-0.52941176470588236</v>
      </c>
      <c r="K191" s="120">
        <v>5</v>
      </c>
      <c r="L191" s="121">
        <f t="shared" si="16"/>
        <v>-0.79166666666666663</v>
      </c>
      <c r="M191" s="120"/>
      <c r="N191" s="121"/>
    </row>
    <row r="192" spans="1:15" x14ac:dyDescent="0.25">
      <c r="B192" s="119" t="s">
        <v>87</v>
      </c>
      <c r="C192" s="120">
        <v>16</v>
      </c>
      <c r="D192" s="121">
        <v>-0.38461538461538458</v>
      </c>
      <c r="E192" s="120">
        <v>34</v>
      </c>
      <c r="F192" s="121">
        <f t="shared" si="16"/>
        <v>1.125</v>
      </c>
      <c r="G192" s="120">
        <v>48</v>
      </c>
      <c r="H192" s="121">
        <f t="shared" si="16"/>
        <v>0.41176470588235303</v>
      </c>
      <c r="I192" s="120">
        <v>57</v>
      </c>
      <c r="J192" s="121">
        <f t="shared" si="16"/>
        <v>0.1875</v>
      </c>
      <c r="K192" s="120">
        <v>40</v>
      </c>
      <c r="L192" s="121">
        <f t="shared" si="16"/>
        <v>-0.29824561403508776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-0.74358974358974361</v>
      </c>
      <c r="E193" s="120">
        <v>21</v>
      </c>
      <c r="F193" s="121">
        <f t="shared" si="16"/>
        <v>1.1000000000000001</v>
      </c>
      <c r="G193" s="120">
        <v>54</v>
      </c>
      <c r="H193" s="121">
        <f t="shared" si="16"/>
        <v>1.5714285714285716</v>
      </c>
      <c r="I193" s="120">
        <v>18</v>
      </c>
      <c r="J193" s="121">
        <f t="shared" si="16"/>
        <v>-0.66666666666666674</v>
      </c>
      <c r="K193" s="120">
        <v>67</v>
      </c>
      <c r="L193" s="121">
        <f t="shared" si="16"/>
        <v>2.7222222222222223</v>
      </c>
      <c r="M193" s="120"/>
      <c r="N193" s="121"/>
    </row>
    <row r="194" spans="2:15" x14ac:dyDescent="0.25">
      <c r="B194" s="119" t="s">
        <v>91</v>
      </c>
      <c r="C194" s="120">
        <v>4</v>
      </c>
      <c r="D194" s="121">
        <v>-0.90476190476190477</v>
      </c>
      <c r="E194" s="120">
        <v>71</v>
      </c>
      <c r="F194" s="121">
        <f t="shared" si="16"/>
        <v>16.75</v>
      </c>
      <c r="G194" s="120">
        <v>12</v>
      </c>
      <c r="H194" s="121">
        <f t="shared" si="16"/>
        <v>-0.83098591549295775</v>
      </c>
      <c r="I194" s="120">
        <v>75</v>
      </c>
      <c r="J194" s="121">
        <f t="shared" si="16"/>
        <v>5.25</v>
      </c>
      <c r="K194" s="120">
        <v>87</v>
      </c>
      <c r="L194" s="121">
        <f t="shared" si="16"/>
        <v>0.15999999999999992</v>
      </c>
      <c r="M194" s="120"/>
      <c r="N194" s="121"/>
    </row>
    <row r="195" spans="2:15" x14ac:dyDescent="0.25">
      <c r="B195" s="119" t="s">
        <v>93</v>
      </c>
      <c r="C195" s="120">
        <v>4</v>
      </c>
      <c r="D195" s="121">
        <v>-0.9452054794520548</v>
      </c>
      <c r="E195" s="120">
        <v>133</v>
      </c>
      <c r="F195" s="121">
        <f t="shared" si="16"/>
        <v>32.25</v>
      </c>
      <c r="G195" s="120">
        <v>44</v>
      </c>
      <c r="H195" s="121">
        <f t="shared" si="16"/>
        <v>-0.66917293233082709</v>
      </c>
      <c r="I195" s="120">
        <v>69</v>
      </c>
      <c r="J195" s="121">
        <f t="shared" si="16"/>
        <v>0.56818181818181812</v>
      </c>
      <c r="K195" s="120">
        <v>98</v>
      </c>
      <c r="L195" s="121">
        <f t="shared" si="16"/>
        <v>0.42028985507246386</v>
      </c>
      <c r="M195" s="120"/>
      <c r="N195" s="121"/>
    </row>
    <row r="196" spans="2:15" x14ac:dyDescent="0.25">
      <c r="B196" s="119" t="s">
        <v>95</v>
      </c>
      <c r="C196" s="120">
        <v>6</v>
      </c>
      <c r="D196" s="121">
        <v>-0.76</v>
      </c>
      <c r="E196" s="120">
        <v>53</v>
      </c>
      <c r="F196" s="121">
        <f t="shared" si="16"/>
        <v>7.8333333333333339</v>
      </c>
      <c r="G196" s="120">
        <v>63</v>
      </c>
      <c r="H196" s="121">
        <f t="shared" si="16"/>
        <v>0.18867924528301883</v>
      </c>
      <c r="I196" s="120">
        <v>92</v>
      </c>
      <c r="J196" s="121">
        <f t="shared" si="16"/>
        <v>0.46031746031746024</v>
      </c>
      <c r="K196" s="120">
        <v>119</v>
      </c>
      <c r="L196" s="121">
        <f t="shared" si="16"/>
        <v>0.29347826086956519</v>
      </c>
      <c r="M196" s="120"/>
      <c r="N196" s="121"/>
    </row>
    <row r="197" spans="2:15" ht="15.75" x14ac:dyDescent="0.25">
      <c r="B197" s="122" t="s">
        <v>32</v>
      </c>
      <c r="C197" s="123">
        <v>229</v>
      </c>
      <c r="D197" s="124">
        <v>-0.66618075801749277</v>
      </c>
      <c r="E197" s="123">
        <v>476</v>
      </c>
      <c r="F197" s="124">
        <f t="shared" si="16"/>
        <v>1.0786026200873362</v>
      </c>
      <c r="G197" s="123">
        <v>657</v>
      </c>
      <c r="H197" s="124">
        <f t="shared" si="16"/>
        <v>0.38025210084033612</v>
      </c>
      <c r="I197" s="123">
        <v>709</v>
      </c>
      <c r="J197" s="124">
        <f t="shared" si="16"/>
        <v>7.9147640791476404E-2</v>
      </c>
      <c r="K197" s="123">
        <v>810</v>
      </c>
      <c r="L197" s="124">
        <f t="shared" si="16"/>
        <v>0.14245416078984485</v>
      </c>
      <c r="M197" s="123">
        <v>478</v>
      </c>
      <c r="N197" s="124">
        <v>0.21319796954314718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6" t="s">
        <v>239</v>
      </c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1" t="s">
        <v>125</v>
      </c>
      <c r="D204" s="302"/>
      <c r="E204" s="302"/>
      <c r="F204" s="302"/>
      <c r="G204" s="302"/>
      <c r="H204" s="302"/>
      <c r="I204" s="302"/>
      <c r="J204" s="302"/>
      <c r="K204" s="302"/>
      <c r="L204" s="302"/>
      <c r="M204" s="302"/>
      <c r="N204" s="302"/>
    </row>
    <row r="205" spans="2:15" ht="22.5" thickTop="1" thickBot="1" x14ac:dyDescent="0.3">
      <c r="B205" s="111"/>
      <c r="C205" s="303">
        <f>C$7</f>
        <v>2020</v>
      </c>
      <c r="D205" s="304"/>
      <c r="E205" s="303">
        <f>E$7</f>
        <v>2021</v>
      </c>
      <c r="F205" s="304"/>
      <c r="G205" s="303">
        <f>G$7</f>
        <v>2022</v>
      </c>
      <c r="H205" s="304"/>
      <c r="I205" s="303">
        <f>I$7</f>
        <v>2023</v>
      </c>
      <c r="J205" s="304"/>
      <c r="K205" s="303">
        <f>K$7</f>
        <v>2024</v>
      </c>
      <c r="L205" s="304"/>
      <c r="M205" s="303">
        <f>M$7</f>
        <v>2025</v>
      </c>
      <c r="N205" s="304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86</v>
      </c>
      <c r="D207" s="121">
        <v>-0.40277777777777779</v>
      </c>
      <c r="E207" s="120">
        <v>14</v>
      </c>
      <c r="F207" s="121">
        <f t="shared" ref="F207:L219" si="18">IFERROR(E207/C207-1,"-")</f>
        <v>-0.83720930232558133</v>
      </c>
      <c r="G207" s="120">
        <v>98</v>
      </c>
      <c r="H207" s="121">
        <f t="shared" si="18"/>
        <v>6</v>
      </c>
      <c r="I207" s="120">
        <v>80</v>
      </c>
      <c r="J207" s="121">
        <f t="shared" si="18"/>
        <v>-0.18367346938775508</v>
      </c>
      <c r="K207" s="120">
        <v>132</v>
      </c>
      <c r="L207" s="121">
        <f t="shared" si="18"/>
        <v>0.64999999999999991</v>
      </c>
      <c r="M207" s="120">
        <v>141</v>
      </c>
      <c r="N207" s="121">
        <f t="shared" ref="N207:N212" si="19">IFERROR(M207/K207-1,"-")</f>
        <v>6.8181818181818121E-2</v>
      </c>
    </row>
    <row r="208" spans="2:15" x14ac:dyDescent="0.25">
      <c r="B208" s="119" t="s">
        <v>75</v>
      </c>
      <c r="C208" s="120">
        <v>127</v>
      </c>
      <c r="D208" s="121">
        <v>1.081967213114754</v>
      </c>
      <c r="E208" s="120">
        <v>3</v>
      </c>
      <c r="F208" s="121">
        <f t="shared" si="18"/>
        <v>-0.97637795275590555</v>
      </c>
      <c r="G208" s="120">
        <v>109</v>
      </c>
      <c r="H208" s="121">
        <f t="shared" si="18"/>
        <v>35.333333333333336</v>
      </c>
      <c r="I208" s="120">
        <v>75</v>
      </c>
      <c r="J208" s="121">
        <f t="shared" si="18"/>
        <v>-0.31192660550458717</v>
      </c>
      <c r="K208" s="120">
        <v>156</v>
      </c>
      <c r="L208" s="121">
        <f t="shared" si="18"/>
        <v>1.08</v>
      </c>
      <c r="M208" s="120">
        <v>99</v>
      </c>
      <c r="N208" s="121">
        <f t="shared" si="19"/>
        <v>-0.36538461538461542</v>
      </c>
    </row>
    <row r="209" spans="2:15" x14ac:dyDescent="0.25">
      <c r="B209" s="119" t="s">
        <v>77</v>
      </c>
      <c r="C209" s="120">
        <v>5</v>
      </c>
      <c r="D209" s="121">
        <v>-0.94845360824742264</v>
      </c>
      <c r="E209" s="120">
        <v>7</v>
      </c>
      <c r="F209" s="121">
        <f t="shared" si="18"/>
        <v>0.39999999999999991</v>
      </c>
      <c r="G209" s="120">
        <v>66</v>
      </c>
      <c r="H209" s="121">
        <f t="shared" si="18"/>
        <v>8.4285714285714288</v>
      </c>
      <c r="I209" s="120">
        <v>92</v>
      </c>
      <c r="J209" s="121">
        <f t="shared" si="18"/>
        <v>0.39393939393939403</v>
      </c>
      <c r="K209" s="120">
        <v>133</v>
      </c>
      <c r="L209" s="121">
        <f t="shared" si="18"/>
        <v>0.44565217391304346</v>
      </c>
      <c r="M209" s="120">
        <v>109</v>
      </c>
      <c r="N209" s="121">
        <f t="shared" si="19"/>
        <v>-0.18045112781954886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</v>
      </c>
      <c r="F210" s="121" t="str">
        <f t="shared" si="18"/>
        <v>-</v>
      </c>
      <c r="G210" s="120">
        <v>50</v>
      </c>
      <c r="H210" s="121">
        <f t="shared" si="18"/>
        <v>4.5555555555555554</v>
      </c>
      <c r="I210" s="120">
        <v>61</v>
      </c>
      <c r="J210" s="121">
        <f t="shared" si="18"/>
        <v>0.21999999999999997</v>
      </c>
      <c r="K210" s="120">
        <v>104</v>
      </c>
      <c r="L210" s="121">
        <f t="shared" si="18"/>
        <v>0.70491803278688514</v>
      </c>
      <c r="M210" s="120">
        <v>59</v>
      </c>
      <c r="N210" s="121">
        <f t="shared" si="19"/>
        <v>-0.43269230769230771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</v>
      </c>
      <c r="F211" s="121" t="str">
        <f t="shared" si="18"/>
        <v>-</v>
      </c>
      <c r="G211" s="120">
        <v>52</v>
      </c>
      <c r="H211" s="121">
        <f t="shared" si="18"/>
        <v>1.3636363636363638</v>
      </c>
      <c r="I211" s="120">
        <v>23</v>
      </c>
      <c r="J211" s="121">
        <f t="shared" si="18"/>
        <v>-0.55769230769230771</v>
      </c>
      <c r="K211" s="120">
        <v>12</v>
      </c>
      <c r="L211" s="121">
        <f t="shared" si="18"/>
        <v>-0.47826086956521741</v>
      </c>
      <c r="M211" s="120">
        <v>39</v>
      </c>
      <c r="N211" s="121">
        <f t="shared" si="19"/>
        <v>2.25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24</v>
      </c>
      <c r="F212" s="121" t="str">
        <f t="shared" si="18"/>
        <v>-</v>
      </c>
      <c r="G212" s="120">
        <v>45</v>
      </c>
      <c r="H212" s="121">
        <f t="shared" si="18"/>
        <v>0.875</v>
      </c>
      <c r="I212" s="120">
        <v>30</v>
      </c>
      <c r="J212" s="121">
        <f t="shared" si="18"/>
        <v>-0.33333333333333337</v>
      </c>
      <c r="K212" s="120">
        <v>13</v>
      </c>
      <c r="L212" s="121">
        <f t="shared" si="18"/>
        <v>-0.56666666666666665</v>
      </c>
      <c r="M212" s="120">
        <v>90</v>
      </c>
      <c r="N212" s="121">
        <f t="shared" si="19"/>
        <v>5.9230769230769234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30</v>
      </c>
      <c r="F213" s="121" t="str">
        <f t="shared" si="18"/>
        <v>-</v>
      </c>
      <c r="G213" s="120">
        <v>71</v>
      </c>
      <c r="H213" s="121">
        <f t="shared" si="18"/>
        <v>1.3666666666666667</v>
      </c>
      <c r="I213" s="120">
        <v>39</v>
      </c>
      <c r="J213" s="121">
        <f t="shared" si="18"/>
        <v>-0.45070422535211263</v>
      </c>
      <c r="K213" s="120">
        <v>41</v>
      </c>
      <c r="L213" s="121">
        <f t="shared" si="18"/>
        <v>5.1282051282051322E-2</v>
      </c>
      <c r="M213" s="120"/>
      <c r="N213" s="121"/>
    </row>
    <row r="214" spans="2:15" x14ac:dyDescent="0.25">
      <c r="B214" s="119" t="s">
        <v>87</v>
      </c>
      <c r="C214" s="120">
        <v>25</v>
      </c>
      <c r="D214" s="121">
        <v>-0.609375</v>
      </c>
      <c r="E214" s="120">
        <v>39</v>
      </c>
      <c r="F214" s="121">
        <f t="shared" si="18"/>
        <v>0.56000000000000005</v>
      </c>
      <c r="G214" s="120">
        <v>67</v>
      </c>
      <c r="H214" s="121">
        <f t="shared" si="18"/>
        <v>0.71794871794871784</v>
      </c>
      <c r="I214" s="120">
        <v>25</v>
      </c>
      <c r="J214" s="121">
        <f t="shared" si="18"/>
        <v>-0.62686567164179108</v>
      </c>
      <c r="K214" s="120">
        <v>103</v>
      </c>
      <c r="L214" s="121">
        <f t="shared" si="18"/>
        <v>3.12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48</v>
      </c>
      <c r="F215" s="121" t="str">
        <f t="shared" si="18"/>
        <v>-</v>
      </c>
      <c r="G215" s="120">
        <v>47</v>
      </c>
      <c r="H215" s="121">
        <f t="shared" si="18"/>
        <v>-2.083333333333337E-2</v>
      </c>
      <c r="I215" s="120">
        <v>36</v>
      </c>
      <c r="J215" s="121">
        <f t="shared" si="18"/>
        <v>-0.23404255319148937</v>
      </c>
      <c r="K215" s="120">
        <v>77</v>
      </c>
      <c r="L215" s="121">
        <f t="shared" si="18"/>
        <v>1.1388888888888888</v>
      </c>
      <c r="M215" s="120"/>
      <c r="N215" s="121"/>
    </row>
    <row r="216" spans="2:15" x14ac:dyDescent="0.25">
      <c r="B216" s="119" t="s">
        <v>91</v>
      </c>
      <c r="C216" s="120">
        <v>4</v>
      </c>
      <c r="D216" s="121">
        <v>-0.93103448275862066</v>
      </c>
      <c r="E216" s="120">
        <v>55</v>
      </c>
      <c r="F216" s="121">
        <f t="shared" si="18"/>
        <v>12.75</v>
      </c>
      <c r="G216" s="120">
        <v>106</v>
      </c>
      <c r="H216" s="121">
        <f t="shared" si="18"/>
        <v>0.92727272727272725</v>
      </c>
      <c r="I216" s="120">
        <v>135</v>
      </c>
      <c r="J216" s="121">
        <f t="shared" si="18"/>
        <v>0.27358490566037741</v>
      </c>
      <c r="K216" s="120">
        <v>99</v>
      </c>
      <c r="L216" s="121">
        <f t="shared" si="18"/>
        <v>-0.26666666666666672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-0.9555555555555556</v>
      </c>
      <c r="E217" s="120">
        <v>62</v>
      </c>
      <c r="F217" s="121">
        <f t="shared" si="18"/>
        <v>30</v>
      </c>
      <c r="G217" s="120">
        <v>95</v>
      </c>
      <c r="H217" s="121">
        <f t="shared" si="18"/>
        <v>0.532258064516129</v>
      </c>
      <c r="I217" s="120">
        <v>145</v>
      </c>
      <c r="J217" s="121">
        <f t="shared" si="18"/>
        <v>0.52631578947368429</v>
      </c>
      <c r="K217" s="120">
        <v>110</v>
      </c>
      <c r="L217" s="121">
        <f t="shared" si="18"/>
        <v>-0.24137931034482762</v>
      </c>
      <c r="M217" s="120"/>
      <c r="N217" s="121"/>
    </row>
    <row r="218" spans="2:15" x14ac:dyDescent="0.25">
      <c r="B218" s="119" t="s">
        <v>95</v>
      </c>
      <c r="C218" s="120">
        <v>23</v>
      </c>
      <c r="D218" s="121">
        <v>-0.5</v>
      </c>
      <c r="E218" s="120">
        <v>64</v>
      </c>
      <c r="F218" s="121">
        <f t="shared" si="18"/>
        <v>1.7826086956521738</v>
      </c>
      <c r="G218" s="120">
        <v>62</v>
      </c>
      <c r="H218" s="121">
        <f t="shared" si="18"/>
        <v>-3.125E-2</v>
      </c>
      <c r="I218" s="120">
        <v>91</v>
      </c>
      <c r="J218" s="121">
        <f t="shared" si="18"/>
        <v>0.467741935483871</v>
      </c>
      <c r="K218" s="120">
        <v>113</v>
      </c>
      <c r="L218" s="121">
        <f t="shared" si="18"/>
        <v>0.24175824175824179</v>
      </c>
      <c r="M218" s="120"/>
      <c r="N218" s="121"/>
    </row>
    <row r="219" spans="2:15" ht="15.75" x14ac:dyDescent="0.25">
      <c r="B219" s="122" t="s">
        <v>32</v>
      </c>
      <c r="C219" s="123">
        <v>284</v>
      </c>
      <c r="D219" s="124">
        <v>-0.61149110807113538</v>
      </c>
      <c r="E219" s="123">
        <v>377</v>
      </c>
      <c r="F219" s="124">
        <f t="shared" si="18"/>
        <v>0.32746478873239426</v>
      </c>
      <c r="G219" s="123">
        <v>868</v>
      </c>
      <c r="H219" s="124">
        <f t="shared" si="18"/>
        <v>1.3023872679045092</v>
      </c>
      <c r="I219" s="123">
        <v>832</v>
      </c>
      <c r="J219" s="124">
        <f t="shared" si="18"/>
        <v>-4.1474654377880227E-2</v>
      </c>
      <c r="K219" s="123">
        <v>1093</v>
      </c>
      <c r="L219" s="124">
        <f t="shared" si="18"/>
        <v>0.31370192307692313</v>
      </c>
      <c r="M219" s="123">
        <v>537</v>
      </c>
      <c r="N219" s="124">
        <v>-2.3636363636363678E-2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76" t="s">
        <v>238</v>
      </c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1" t="s">
        <v>121</v>
      </c>
      <c r="D226" s="302"/>
      <c r="E226" s="302"/>
      <c r="F226" s="302"/>
      <c r="G226" s="302"/>
      <c r="H226" s="302"/>
      <c r="I226" s="302"/>
      <c r="J226" s="302"/>
      <c r="K226" s="302"/>
      <c r="L226" s="302"/>
      <c r="M226" s="302"/>
      <c r="N226" s="302"/>
    </row>
    <row r="227" spans="2:15" ht="22.5" thickTop="1" thickBot="1" x14ac:dyDescent="0.3">
      <c r="B227" s="111"/>
      <c r="C227" s="303">
        <f>C$7</f>
        <v>2020</v>
      </c>
      <c r="D227" s="304"/>
      <c r="E227" s="303">
        <f>E$7</f>
        <v>2021</v>
      </c>
      <c r="F227" s="304"/>
      <c r="G227" s="303">
        <f>G$7</f>
        <v>2022</v>
      </c>
      <c r="H227" s="304"/>
      <c r="I227" s="303">
        <f>I$7</f>
        <v>2023</v>
      </c>
      <c r="J227" s="304"/>
      <c r="K227" s="303">
        <f>K$7</f>
        <v>2024</v>
      </c>
      <c r="L227" s="304"/>
      <c r="M227" s="303">
        <f>M$7</f>
        <v>2025</v>
      </c>
      <c r="N227" s="304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70</v>
      </c>
      <c r="D229" s="121">
        <v>-0.23076923076923073</v>
      </c>
      <c r="E229" s="120">
        <v>18</v>
      </c>
      <c r="F229" s="121">
        <f t="shared" ref="F229:L241" si="20">IFERROR(E229/C229-1,"-")</f>
        <v>-0.74285714285714288</v>
      </c>
      <c r="G229" s="120">
        <v>89</v>
      </c>
      <c r="H229" s="121">
        <f t="shared" si="20"/>
        <v>3.9444444444444446</v>
      </c>
      <c r="I229" s="120">
        <v>76</v>
      </c>
      <c r="J229" s="121">
        <f t="shared" si="20"/>
        <v>-0.1460674157303371</v>
      </c>
      <c r="K229" s="120">
        <v>165</v>
      </c>
      <c r="L229" s="121">
        <f t="shared" si="20"/>
        <v>1.1710526315789473</v>
      </c>
      <c r="M229" s="120">
        <v>109</v>
      </c>
      <c r="N229" s="121">
        <f t="shared" ref="N229:N234" si="21">IFERROR(M229/K229-1,"-")</f>
        <v>-0.33939393939393936</v>
      </c>
    </row>
    <row r="230" spans="2:15" x14ac:dyDescent="0.25">
      <c r="B230" s="119" t="s">
        <v>75</v>
      </c>
      <c r="C230" s="120">
        <v>104</v>
      </c>
      <c r="D230" s="121">
        <v>-7.9646017699115057E-2</v>
      </c>
      <c r="E230" s="120">
        <v>3</v>
      </c>
      <c r="F230" s="121">
        <f t="shared" si="20"/>
        <v>-0.97115384615384615</v>
      </c>
      <c r="G230" s="120">
        <v>106</v>
      </c>
      <c r="H230" s="121">
        <f t="shared" si="20"/>
        <v>34.333333333333336</v>
      </c>
      <c r="I230" s="120">
        <v>66</v>
      </c>
      <c r="J230" s="121">
        <f t="shared" si="20"/>
        <v>-0.37735849056603776</v>
      </c>
      <c r="K230" s="120">
        <v>88</v>
      </c>
      <c r="L230" s="121">
        <f t="shared" si="20"/>
        <v>0.33333333333333326</v>
      </c>
      <c r="M230" s="120">
        <v>124</v>
      </c>
      <c r="N230" s="121">
        <f t="shared" si="21"/>
        <v>0.40909090909090917</v>
      </c>
    </row>
    <row r="231" spans="2:15" x14ac:dyDescent="0.25">
      <c r="B231" s="119" t="s">
        <v>77</v>
      </c>
      <c r="C231" s="120">
        <v>13</v>
      </c>
      <c r="D231" s="121">
        <v>-0.83116883116883122</v>
      </c>
      <c r="E231" s="120">
        <v>17</v>
      </c>
      <c r="F231" s="121">
        <f t="shared" si="20"/>
        <v>0.30769230769230771</v>
      </c>
      <c r="G231" s="120">
        <v>58</v>
      </c>
      <c r="H231" s="121">
        <f t="shared" si="20"/>
        <v>2.4117647058823528</v>
      </c>
      <c r="I231" s="120">
        <v>95</v>
      </c>
      <c r="J231" s="121">
        <f t="shared" si="20"/>
        <v>0.63793103448275867</v>
      </c>
      <c r="K231" s="120">
        <v>82</v>
      </c>
      <c r="L231" s="121">
        <f t="shared" si="20"/>
        <v>-0.13684210526315788</v>
      </c>
      <c r="M231" s="120">
        <v>82</v>
      </c>
      <c r="N231" s="121">
        <f t="shared" si="21"/>
        <v>0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</v>
      </c>
      <c r="F232" s="121" t="str">
        <f t="shared" si="20"/>
        <v>-</v>
      </c>
      <c r="G232" s="120">
        <v>71</v>
      </c>
      <c r="H232" s="121">
        <f t="shared" si="20"/>
        <v>6.8888888888888893</v>
      </c>
      <c r="I232" s="120">
        <v>67</v>
      </c>
      <c r="J232" s="121">
        <f t="shared" si="20"/>
        <v>-5.633802816901412E-2</v>
      </c>
      <c r="K232" s="120">
        <v>45</v>
      </c>
      <c r="L232" s="121">
        <f t="shared" si="20"/>
        <v>-0.32835820895522383</v>
      </c>
      <c r="M232" s="120">
        <v>69</v>
      </c>
      <c r="N232" s="121">
        <f t="shared" si="21"/>
        <v>0.53333333333333344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20"/>
        <v>-</v>
      </c>
      <c r="G233" s="120">
        <v>20</v>
      </c>
      <c r="H233" s="121">
        <f t="shared" si="20"/>
        <v>-0.39393939393939392</v>
      </c>
      <c r="I233" s="120">
        <v>41</v>
      </c>
      <c r="J233" s="121">
        <f t="shared" si="20"/>
        <v>1.0499999999999998</v>
      </c>
      <c r="K233" s="120">
        <v>7</v>
      </c>
      <c r="L233" s="121">
        <f t="shared" si="20"/>
        <v>-0.82926829268292679</v>
      </c>
      <c r="M233" s="120">
        <v>38</v>
      </c>
      <c r="N233" s="121">
        <f t="shared" si="21"/>
        <v>4.4285714285714288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27</v>
      </c>
      <c r="F234" s="121" t="str">
        <f t="shared" si="20"/>
        <v>-</v>
      </c>
      <c r="G234" s="120">
        <v>41</v>
      </c>
      <c r="H234" s="121">
        <f t="shared" si="20"/>
        <v>0.5185185185185186</v>
      </c>
      <c r="I234" s="120">
        <v>29</v>
      </c>
      <c r="J234" s="121">
        <f t="shared" si="20"/>
        <v>-0.29268292682926833</v>
      </c>
      <c r="K234" s="120">
        <v>7</v>
      </c>
      <c r="L234" s="121">
        <f t="shared" si="20"/>
        <v>-0.75862068965517238</v>
      </c>
      <c r="M234" s="120">
        <v>56</v>
      </c>
      <c r="N234" s="121">
        <f t="shared" si="21"/>
        <v>7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57</v>
      </c>
      <c r="F235" s="121" t="str">
        <f t="shared" si="20"/>
        <v>-</v>
      </c>
      <c r="G235" s="120">
        <v>51</v>
      </c>
      <c r="H235" s="121">
        <f t="shared" si="20"/>
        <v>-0.10526315789473684</v>
      </c>
      <c r="I235" s="120">
        <v>24</v>
      </c>
      <c r="J235" s="121">
        <f t="shared" si="20"/>
        <v>-0.52941176470588236</v>
      </c>
      <c r="K235" s="120">
        <v>5</v>
      </c>
      <c r="L235" s="121">
        <f t="shared" si="20"/>
        <v>-0.79166666666666663</v>
      </c>
      <c r="M235" s="120"/>
      <c r="N235" s="121"/>
    </row>
    <row r="236" spans="2:15" x14ac:dyDescent="0.25">
      <c r="B236" s="119" t="s">
        <v>87</v>
      </c>
      <c r="C236" s="120">
        <v>16</v>
      </c>
      <c r="D236" s="121">
        <v>-0.38461538461538458</v>
      </c>
      <c r="E236" s="120">
        <v>34</v>
      </c>
      <c r="F236" s="121">
        <f t="shared" si="20"/>
        <v>1.125</v>
      </c>
      <c r="G236" s="120">
        <v>48</v>
      </c>
      <c r="H236" s="121">
        <f t="shared" si="20"/>
        <v>0.41176470588235303</v>
      </c>
      <c r="I236" s="120">
        <v>57</v>
      </c>
      <c r="J236" s="121">
        <f t="shared" si="20"/>
        <v>0.1875</v>
      </c>
      <c r="K236" s="120">
        <v>40</v>
      </c>
      <c r="L236" s="121">
        <f t="shared" si="20"/>
        <v>-0.29824561403508776</v>
      </c>
      <c r="M236" s="120"/>
      <c r="N236" s="121"/>
    </row>
    <row r="237" spans="2:15" x14ac:dyDescent="0.25">
      <c r="B237" s="119" t="s">
        <v>89</v>
      </c>
      <c r="C237" s="120">
        <v>10</v>
      </c>
      <c r="D237" s="121">
        <v>-0.74358974358974361</v>
      </c>
      <c r="E237" s="120">
        <v>21</v>
      </c>
      <c r="F237" s="121">
        <f t="shared" si="20"/>
        <v>1.1000000000000001</v>
      </c>
      <c r="G237" s="120">
        <v>54</v>
      </c>
      <c r="H237" s="121">
        <f t="shared" si="20"/>
        <v>1.5714285714285716</v>
      </c>
      <c r="I237" s="120">
        <v>18</v>
      </c>
      <c r="J237" s="121">
        <f t="shared" si="20"/>
        <v>-0.66666666666666674</v>
      </c>
      <c r="K237" s="120">
        <v>67</v>
      </c>
      <c r="L237" s="121">
        <f t="shared" si="20"/>
        <v>2.7222222222222223</v>
      </c>
      <c r="M237" s="120"/>
      <c r="N237" s="121"/>
    </row>
    <row r="238" spans="2:15" x14ac:dyDescent="0.25">
      <c r="B238" s="119" t="s">
        <v>91</v>
      </c>
      <c r="C238" s="120">
        <v>4</v>
      </c>
      <c r="D238" s="121">
        <v>-0.90476190476190477</v>
      </c>
      <c r="E238" s="120">
        <v>71</v>
      </c>
      <c r="F238" s="121">
        <f t="shared" si="20"/>
        <v>16.75</v>
      </c>
      <c r="G238" s="120">
        <v>12</v>
      </c>
      <c r="H238" s="121">
        <f t="shared" si="20"/>
        <v>-0.83098591549295775</v>
      </c>
      <c r="I238" s="120">
        <v>75</v>
      </c>
      <c r="J238" s="121">
        <f t="shared" si="20"/>
        <v>5.25</v>
      </c>
      <c r="K238" s="120">
        <v>87</v>
      </c>
      <c r="L238" s="121">
        <f t="shared" si="20"/>
        <v>0.15999999999999992</v>
      </c>
      <c r="M238" s="120"/>
      <c r="N238" s="121"/>
    </row>
    <row r="239" spans="2:15" x14ac:dyDescent="0.25">
      <c r="B239" s="119" t="s">
        <v>93</v>
      </c>
      <c r="C239" s="120">
        <v>4</v>
      </c>
      <c r="D239" s="121">
        <v>-0.9452054794520548</v>
      </c>
      <c r="E239" s="120">
        <v>133</v>
      </c>
      <c r="F239" s="121">
        <f t="shared" si="20"/>
        <v>32.25</v>
      </c>
      <c r="G239" s="120">
        <v>44</v>
      </c>
      <c r="H239" s="121">
        <f t="shared" si="20"/>
        <v>-0.66917293233082709</v>
      </c>
      <c r="I239" s="120">
        <v>69</v>
      </c>
      <c r="J239" s="121">
        <f t="shared" si="20"/>
        <v>0.56818181818181812</v>
      </c>
      <c r="K239" s="120">
        <v>98</v>
      </c>
      <c r="L239" s="121">
        <f t="shared" si="20"/>
        <v>0.42028985507246386</v>
      </c>
      <c r="M239" s="120"/>
      <c r="N239" s="121"/>
    </row>
    <row r="240" spans="2:15" x14ac:dyDescent="0.25">
      <c r="B240" s="119" t="s">
        <v>95</v>
      </c>
      <c r="C240" s="120">
        <v>6</v>
      </c>
      <c r="D240" s="121">
        <v>-0.76</v>
      </c>
      <c r="E240" s="120">
        <v>53</v>
      </c>
      <c r="F240" s="121">
        <f t="shared" si="20"/>
        <v>7.8333333333333339</v>
      </c>
      <c r="G240" s="120">
        <v>63</v>
      </c>
      <c r="H240" s="121">
        <f t="shared" si="20"/>
        <v>0.18867924528301883</v>
      </c>
      <c r="I240" s="120">
        <v>92</v>
      </c>
      <c r="J240" s="121">
        <f t="shared" si="20"/>
        <v>0.46031746031746024</v>
      </c>
      <c r="K240" s="120">
        <v>119</v>
      </c>
      <c r="L240" s="121">
        <f t="shared" si="20"/>
        <v>0.29347826086956519</v>
      </c>
      <c r="M240" s="120"/>
      <c r="N240" s="121"/>
    </row>
    <row r="241" spans="2:15" ht="15.75" x14ac:dyDescent="0.25">
      <c r="B241" s="122" t="s">
        <v>32</v>
      </c>
      <c r="C241" s="123">
        <v>229</v>
      </c>
      <c r="D241" s="124">
        <v>-0.66618075801749277</v>
      </c>
      <c r="E241" s="123">
        <v>476</v>
      </c>
      <c r="F241" s="124">
        <f t="shared" si="20"/>
        <v>1.0786026200873362</v>
      </c>
      <c r="G241" s="123">
        <v>657</v>
      </c>
      <c r="H241" s="124">
        <f t="shared" si="20"/>
        <v>0.38025210084033612</v>
      </c>
      <c r="I241" s="123">
        <v>709</v>
      </c>
      <c r="J241" s="124">
        <f t="shared" si="20"/>
        <v>7.9147640791476404E-2</v>
      </c>
      <c r="K241" s="123">
        <v>810</v>
      </c>
      <c r="L241" s="124">
        <f t="shared" si="20"/>
        <v>0.14245416078984485</v>
      </c>
      <c r="M241" s="123">
        <v>478</v>
      </c>
      <c r="N241" s="124">
        <v>0.21319796954314718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76" t="s">
        <v>240</v>
      </c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1" t="s">
        <v>130</v>
      </c>
      <c r="D248" s="302"/>
      <c r="E248" s="302"/>
      <c r="F248" s="302"/>
      <c r="G248" s="302"/>
      <c r="H248" s="302"/>
      <c r="I248" s="302"/>
      <c r="J248" s="302"/>
      <c r="K248" s="302"/>
      <c r="L248" s="302"/>
      <c r="M248" s="302"/>
      <c r="N248" s="302"/>
    </row>
    <row r="249" spans="2:15" ht="22.5" thickTop="1" thickBot="1" x14ac:dyDescent="0.3">
      <c r="B249" s="111"/>
      <c r="C249" s="303">
        <f>C$7</f>
        <v>2020</v>
      </c>
      <c r="D249" s="304"/>
      <c r="E249" s="303">
        <f>E$7</f>
        <v>2021</v>
      </c>
      <c r="F249" s="304"/>
      <c r="G249" s="303">
        <f>G$7</f>
        <v>2022</v>
      </c>
      <c r="H249" s="304"/>
      <c r="I249" s="303">
        <f>I$7</f>
        <v>2023</v>
      </c>
      <c r="J249" s="304"/>
      <c r="K249" s="303">
        <f>K$7</f>
        <v>2024</v>
      </c>
      <c r="L249" s="304"/>
      <c r="M249" s="303">
        <f>M$7</f>
        <v>2025</v>
      </c>
      <c r="N249" s="304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82</v>
      </c>
      <c r="D251" s="121">
        <v>-0.13684210526315788</v>
      </c>
      <c r="E251" s="120">
        <v>3</v>
      </c>
      <c r="F251" s="121">
        <f t="shared" ref="F251:L263" si="22">IFERROR(E251/C251-1,"-")</f>
        <v>-0.96341463414634143</v>
      </c>
      <c r="G251" s="120">
        <v>13</v>
      </c>
      <c r="H251" s="121">
        <f t="shared" si="22"/>
        <v>3.333333333333333</v>
      </c>
      <c r="I251" s="120">
        <v>52</v>
      </c>
      <c r="J251" s="121">
        <f t="shared" si="22"/>
        <v>3</v>
      </c>
      <c r="K251" s="120">
        <v>31</v>
      </c>
      <c r="L251" s="121">
        <f t="shared" si="22"/>
        <v>-0.40384615384615385</v>
      </c>
      <c r="M251" s="120">
        <v>38</v>
      </c>
      <c r="N251" s="121">
        <f t="shared" ref="N251:N256" si="23">IFERROR(M251/K251-1,"-")</f>
        <v>0.22580645161290325</v>
      </c>
    </row>
    <row r="252" spans="2:15" x14ac:dyDescent="0.25">
      <c r="B252" s="119" t="s">
        <v>75</v>
      </c>
      <c r="C252" s="120">
        <v>31</v>
      </c>
      <c r="D252" s="121">
        <v>0.10714285714285721</v>
      </c>
      <c r="E252" s="120">
        <v>0</v>
      </c>
      <c r="F252" s="121">
        <f t="shared" si="22"/>
        <v>-1</v>
      </c>
      <c r="G252" s="120">
        <v>11</v>
      </c>
      <c r="H252" s="121" t="str">
        <f t="shared" si="22"/>
        <v>-</v>
      </c>
      <c r="I252" s="120">
        <v>47</v>
      </c>
      <c r="J252" s="121">
        <f t="shared" si="22"/>
        <v>3.2727272727272725</v>
      </c>
      <c r="K252" s="120">
        <v>26</v>
      </c>
      <c r="L252" s="121">
        <f t="shared" si="22"/>
        <v>-0.44680851063829785</v>
      </c>
      <c r="M252" s="120">
        <v>76</v>
      </c>
      <c r="N252" s="121">
        <f t="shared" si="23"/>
        <v>1.9230769230769229</v>
      </c>
    </row>
    <row r="253" spans="2:15" x14ac:dyDescent="0.25">
      <c r="B253" s="119" t="s">
        <v>77</v>
      </c>
      <c r="C253" s="120">
        <v>23</v>
      </c>
      <c r="D253" s="121">
        <v>-0.2068965517241379</v>
      </c>
      <c r="E253" s="120">
        <v>8</v>
      </c>
      <c r="F253" s="121">
        <f t="shared" si="22"/>
        <v>-0.65217391304347827</v>
      </c>
      <c r="G253" s="120">
        <v>15</v>
      </c>
      <c r="H253" s="121">
        <f t="shared" si="22"/>
        <v>0.875</v>
      </c>
      <c r="I253" s="120">
        <v>32</v>
      </c>
      <c r="J253" s="121">
        <f t="shared" si="22"/>
        <v>1.1333333333333333</v>
      </c>
      <c r="K253" s="120">
        <v>19</v>
      </c>
      <c r="L253" s="121">
        <f t="shared" si="22"/>
        <v>-0.40625</v>
      </c>
      <c r="M253" s="120">
        <v>31</v>
      </c>
      <c r="N253" s="121">
        <f t="shared" si="23"/>
        <v>0.63157894736842102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6</v>
      </c>
      <c r="F254" s="121" t="str">
        <f t="shared" si="22"/>
        <v>-</v>
      </c>
      <c r="G254" s="120">
        <v>3</v>
      </c>
      <c r="H254" s="121">
        <f t="shared" si="22"/>
        <v>-0.5</v>
      </c>
      <c r="I254" s="120">
        <v>14</v>
      </c>
      <c r="J254" s="121">
        <f t="shared" si="22"/>
        <v>3.666666666666667</v>
      </c>
      <c r="K254" s="120">
        <v>2</v>
      </c>
      <c r="L254" s="121">
        <f t="shared" si="22"/>
        <v>-0.85714285714285721</v>
      </c>
      <c r="M254" s="120">
        <v>16</v>
      </c>
      <c r="N254" s="121">
        <f t="shared" si="23"/>
        <v>7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5</v>
      </c>
      <c r="F255" s="121" t="str">
        <f t="shared" si="22"/>
        <v>-</v>
      </c>
      <c r="G255" s="120">
        <v>2</v>
      </c>
      <c r="H255" s="121">
        <f t="shared" si="22"/>
        <v>-0.6</v>
      </c>
      <c r="I255" s="120">
        <v>4</v>
      </c>
      <c r="J255" s="121">
        <f t="shared" si="22"/>
        <v>1</v>
      </c>
      <c r="K255" s="120">
        <v>0</v>
      </c>
      <c r="L255" s="121">
        <f t="shared" si="22"/>
        <v>-1</v>
      </c>
      <c r="M255" s="120">
        <v>3</v>
      </c>
      <c r="N255" s="121" t="str">
        <f t="shared" si="23"/>
        <v>-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7</v>
      </c>
      <c r="F256" s="121" t="str">
        <f t="shared" si="22"/>
        <v>-</v>
      </c>
      <c r="G256" s="120">
        <v>0</v>
      </c>
      <c r="H256" s="121">
        <f t="shared" si="22"/>
        <v>-1</v>
      </c>
      <c r="I256" s="120">
        <v>4</v>
      </c>
      <c r="J256" s="121" t="str">
        <f t="shared" si="22"/>
        <v>-</v>
      </c>
      <c r="K256" s="120">
        <v>0</v>
      </c>
      <c r="L256" s="121">
        <f t="shared" si="22"/>
        <v>-1</v>
      </c>
      <c r="M256" s="120">
        <v>2</v>
      </c>
      <c r="N256" s="121" t="str">
        <f t="shared" si="23"/>
        <v>-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10</v>
      </c>
      <c r="F257" s="121" t="str">
        <f t="shared" si="22"/>
        <v>-</v>
      </c>
      <c r="G257" s="120">
        <v>13</v>
      </c>
      <c r="H257" s="121">
        <f t="shared" si="22"/>
        <v>0.30000000000000004</v>
      </c>
      <c r="I257" s="120">
        <v>3</v>
      </c>
      <c r="J257" s="121">
        <f t="shared" si="22"/>
        <v>-0.76923076923076916</v>
      </c>
      <c r="K257" s="120">
        <v>6</v>
      </c>
      <c r="L257" s="121">
        <f t="shared" si="22"/>
        <v>1</v>
      </c>
      <c r="M257" s="120"/>
      <c r="N257" s="121"/>
    </row>
    <row r="258" spans="2:15" x14ac:dyDescent="0.25">
      <c r="B258" s="119" t="s">
        <v>87</v>
      </c>
      <c r="C258" s="120">
        <v>0</v>
      </c>
      <c r="D258" s="121">
        <v>-1</v>
      </c>
      <c r="E258" s="120">
        <v>3</v>
      </c>
      <c r="F258" s="121" t="str">
        <f t="shared" si="22"/>
        <v>-</v>
      </c>
      <c r="G258" s="120">
        <v>5</v>
      </c>
      <c r="H258" s="121">
        <f t="shared" si="22"/>
        <v>0.66666666666666674</v>
      </c>
      <c r="I258" s="120">
        <v>5</v>
      </c>
      <c r="J258" s="121">
        <f t="shared" si="22"/>
        <v>0</v>
      </c>
      <c r="K258" s="120">
        <v>8</v>
      </c>
      <c r="L258" s="121">
        <f t="shared" si="22"/>
        <v>0.60000000000000009</v>
      </c>
      <c r="M258" s="120"/>
      <c r="N258" s="121"/>
    </row>
    <row r="259" spans="2:15" x14ac:dyDescent="0.25">
      <c r="B259" s="119" t="s">
        <v>89</v>
      </c>
      <c r="C259" s="120">
        <v>0</v>
      </c>
      <c r="D259" s="121" t="s">
        <v>229</v>
      </c>
      <c r="E259" s="120">
        <v>0</v>
      </c>
      <c r="F259" s="121" t="str">
        <f t="shared" si="22"/>
        <v>-</v>
      </c>
      <c r="G259" s="120">
        <v>0</v>
      </c>
      <c r="H259" s="121" t="str">
        <f t="shared" si="22"/>
        <v>-</v>
      </c>
      <c r="I259" s="120">
        <v>6</v>
      </c>
      <c r="J259" s="121" t="str">
        <f t="shared" si="22"/>
        <v>-</v>
      </c>
      <c r="K259" s="120">
        <v>4</v>
      </c>
      <c r="L259" s="121">
        <f t="shared" si="22"/>
        <v>-0.33333333333333337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5</v>
      </c>
      <c r="F260" s="121" t="str">
        <f t="shared" si="22"/>
        <v>-</v>
      </c>
      <c r="G260" s="120">
        <v>8</v>
      </c>
      <c r="H260" s="121">
        <f t="shared" si="22"/>
        <v>0.60000000000000009</v>
      </c>
      <c r="I260" s="120">
        <v>17</v>
      </c>
      <c r="J260" s="121">
        <f t="shared" si="22"/>
        <v>1.125</v>
      </c>
      <c r="K260" s="120">
        <v>2</v>
      </c>
      <c r="L260" s="121">
        <f t="shared" si="22"/>
        <v>-0.88235294117647056</v>
      </c>
      <c r="M260" s="120"/>
      <c r="N260" s="121"/>
    </row>
    <row r="261" spans="2:15" x14ac:dyDescent="0.25">
      <c r="B261" s="119" t="s">
        <v>93</v>
      </c>
      <c r="C261" s="120">
        <v>0</v>
      </c>
      <c r="D261" s="121">
        <v>-1</v>
      </c>
      <c r="E261" s="120">
        <v>30</v>
      </c>
      <c r="F261" s="121" t="str">
        <f t="shared" si="22"/>
        <v>-</v>
      </c>
      <c r="G261" s="120">
        <v>21</v>
      </c>
      <c r="H261" s="121">
        <f t="shared" si="22"/>
        <v>-0.30000000000000004</v>
      </c>
      <c r="I261" s="120">
        <v>15</v>
      </c>
      <c r="J261" s="121">
        <f t="shared" si="22"/>
        <v>-0.2857142857142857</v>
      </c>
      <c r="K261" s="120">
        <v>9</v>
      </c>
      <c r="L261" s="121">
        <f t="shared" si="22"/>
        <v>-0.4</v>
      </c>
      <c r="M261" s="120"/>
      <c r="N261" s="121"/>
    </row>
    <row r="262" spans="2:15" x14ac:dyDescent="0.25">
      <c r="B262" s="119" t="s">
        <v>95</v>
      </c>
      <c r="C262" s="120">
        <v>0</v>
      </c>
      <c r="D262" s="121">
        <v>-1</v>
      </c>
      <c r="E262" s="120">
        <v>21</v>
      </c>
      <c r="F262" s="121" t="str">
        <f t="shared" si="22"/>
        <v>-</v>
      </c>
      <c r="G262" s="120">
        <v>45</v>
      </c>
      <c r="H262" s="121">
        <f t="shared" si="22"/>
        <v>1.1428571428571428</v>
      </c>
      <c r="I262" s="120">
        <v>44</v>
      </c>
      <c r="J262" s="121">
        <f t="shared" si="22"/>
        <v>-2.2222222222222254E-2</v>
      </c>
      <c r="K262" s="120">
        <v>34</v>
      </c>
      <c r="L262" s="121">
        <f t="shared" si="22"/>
        <v>-0.22727272727272729</v>
      </c>
      <c r="M262" s="120"/>
      <c r="N262" s="121"/>
    </row>
    <row r="263" spans="2:15" ht="15.75" x14ac:dyDescent="0.25">
      <c r="B263" s="122" t="s">
        <v>32</v>
      </c>
      <c r="C263" s="123">
        <v>136</v>
      </c>
      <c r="D263" s="124">
        <v>-0.51601423487544484</v>
      </c>
      <c r="E263" s="123">
        <v>98</v>
      </c>
      <c r="F263" s="124">
        <f t="shared" si="22"/>
        <v>-0.27941176470588236</v>
      </c>
      <c r="G263" s="123">
        <v>136</v>
      </c>
      <c r="H263" s="124">
        <f t="shared" si="22"/>
        <v>0.38775510204081631</v>
      </c>
      <c r="I263" s="123">
        <v>243</v>
      </c>
      <c r="J263" s="124">
        <f t="shared" si="22"/>
        <v>0.78676470588235303</v>
      </c>
      <c r="K263" s="123">
        <v>141</v>
      </c>
      <c r="L263" s="124">
        <f t="shared" si="22"/>
        <v>-0.41975308641975306</v>
      </c>
      <c r="M263" s="123">
        <v>166</v>
      </c>
      <c r="N263" s="124">
        <v>1.1282051282051282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76" t="s">
        <v>241</v>
      </c>
      <c r="C268" s="276"/>
      <c r="D268" s="276"/>
      <c r="E268" s="276"/>
      <c r="F268" s="276"/>
      <c r="G268" s="276"/>
      <c r="H268" s="276"/>
      <c r="I268" s="276"/>
      <c r="J268" s="276"/>
      <c r="K268" s="276"/>
      <c r="L268" s="276"/>
      <c r="M268" s="276"/>
      <c r="N268" s="276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1" t="s">
        <v>133</v>
      </c>
      <c r="D270" s="302"/>
      <c r="E270" s="302"/>
      <c r="F270" s="302"/>
      <c r="G270" s="302"/>
      <c r="H270" s="302"/>
      <c r="I270" s="302"/>
      <c r="J270" s="302"/>
      <c r="K270" s="302"/>
      <c r="L270" s="302"/>
      <c r="M270" s="302"/>
      <c r="N270" s="302"/>
    </row>
    <row r="271" spans="2:15" ht="22.5" thickTop="1" thickBot="1" x14ac:dyDescent="0.3">
      <c r="B271" s="111"/>
      <c r="C271" s="303">
        <f>C$7</f>
        <v>2020</v>
      </c>
      <c r="D271" s="304"/>
      <c r="E271" s="303">
        <f>E$7</f>
        <v>2021</v>
      </c>
      <c r="F271" s="304"/>
      <c r="G271" s="303">
        <f>G$7</f>
        <v>2022</v>
      </c>
      <c r="H271" s="304"/>
      <c r="I271" s="303">
        <f>I$7</f>
        <v>2023</v>
      </c>
      <c r="J271" s="304"/>
      <c r="K271" s="303">
        <f>K$7</f>
        <v>2024</v>
      </c>
      <c r="L271" s="304"/>
      <c r="M271" s="303">
        <f>M$7</f>
        <v>2025</v>
      </c>
      <c r="N271" s="304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120</v>
      </c>
      <c r="D273" s="121">
        <v>-0.18367346938775508</v>
      </c>
      <c r="E273" s="120">
        <v>2</v>
      </c>
      <c r="F273" s="121">
        <f t="shared" ref="F273:L285" si="24">IFERROR(E273/C273-1,"-")</f>
        <v>-0.98333333333333328</v>
      </c>
      <c r="G273" s="120">
        <v>29</v>
      </c>
      <c r="H273" s="121">
        <f t="shared" si="24"/>
        <v>13.5</v>
      </c>
      <c r="I273" s="120">
        <v>48</v>
      </c>
      <c r="J273" s="121">
        <f t="shared" si="24"/>
        <v>0.65517241379310343</v>
      </c>
      <c r="K273" s="120">
        <v>15</v>
      </c>
      <c r="L273" s="121">
        <f t="shared" si="24"/>
        <v>-0.6875</v>
      </c>
      <c r="M273" s="120">
        <v>53</v>
      </c>
      <c r="N273" s="121">
        <f t="shared" ref="N273:N278" si="25">IFERROR(M273/K273-1,"-")</f>
        <v>2.5333333333333332</v>
      </c>
    </row>
    <row r="274" spans="2:14" x14ac:dyDescent="0.25">
      <c r="B274" s="119" t="s">
        <v>75</v>
      </c>
      <c r="C274" s="120">
        <v>66</v>
      </c>
      <c r="D274" s="121">
        <v>0.34693877551020402</v>
      </c>
      <c r="E274" s="120">
        <v>0</v>
      </c>
      <c r="F274" s="121">
        <f t="shared" si="24"/>
        <v>-1</v>
      </c>
      <c r="G274" s="120">
        <v>39</v>
      </c>
      <c r="H274" s="121" t="str">
        <f t="shared" si="24"/>
        <v>-</v>
      </c>
      <c r="I274" s="120">
        <v>47</v>
      </c>
      <c r="J274" s="121">
        <f t="shared" si="24"/>
        <v>0.20512820512820507</v>
      </c>
      <c r="K274" s="120">
        <v>46</v>
      </c>
      <c r="L274" s="121">
        <f t="shared" si="24"/>
        <v>-2.1276595744680882E-2</v>
      </c>
      <c r="M274" s="120">
        <v>21</v>
      </c>
      <c r="N274" s="121">
        <f t="shared" si="25"/>
        <v>-0.54347826086956519</v>
      </c>
    </row>
    <row r="275" spans="2:14" x14ac:dyDescent="0.25">
      <c r="B275" s="119" t="s">
        <v>77</v>
      </c>
      <c r="C275" s="120">
        <v>15</v>
      </c>
      <c r="D275" s="121">
        <v>-0.4</v>
      </c>
      <c r="E275" s="120">
        <v>8</v>
      </c>
      <c r="F275" s="121">
        <f t="shared" si="24"/>
        <v>-0.46666666666666667</v>
      </c>
      <c r="G275" s="120">
        <v>11</v>
      </c>
      <c r="H275" s="121">
        <f t="shared" si="24"/>
        <v>0.375</v>
      </c>
      <c r="I275" s="120">
        <v>24</v>
      </c>
      <c r="J275" s="121">
        <f t="shared" si="24"/>
        <v>1.1818181818181817</v>
      </c>
      <c r="K275" s="120">
        <v>16</v>
      </c>
      <c r="L275" s="121">
        <f t="shared" si="24"/>
        <v>-0.33333333333333337</v>
      </c>
      <c r="M275" s="120">
        <v>31</v>
      </c>
      <c r="N275" s="121">
        <f t="shared" si="25"/>
        <v>0.9375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</v>
      </c>
      <c r="F276" s="121" t="str">
        <f t="shared" si="24"/>
        <v>-</v>
      </c>
      <c r="G276" s="120">
        <v>7</v>
      </c>
      <c r="H276" s="121">
        <f t="shared" si="24"/>
        <v>1.3333333333333335</v>
      </c>
      <c r="I276" s="120">
        <v>13</v>
      </c>
      <c r="J276" s="121">
        <f t="shared" si="24"/>
        <v>0.85714285714285721</v>
      </c>
      <c r="K276" s="120">
        <v>8</v>
      </c>
      <c r="L276" s="121">
        <f t="shared" si="24"/>
        <v>-0.38461538461538458</v>
      </c>
      <c r="M276" s="120">
        <v>7</v>
      </c>
      <c r="N276" s="121">
        <f t="shared" si="25"/>
        <v>-0.125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1</v>
      </c>
      <c r="F277" s="121" t="str">
        <f t="shared" si="24"/>
        <v>-</v>
      </c>
      <c r="G277" s="120">
        <v>2</v>
      </c>
      <c r="H277" s="121">
        <f t="shared" si="24"/>
        <v>1</v>
      </c>
      <c r="I277" s="120">
        <v>1</v>
      </c>
      <c r="J277" s="121">
        <f t="shared" si="24"/>
        <v>-0.5</v>
      </c>
      <c r="K277" s="120">
        <v>0</v>
      </c>
      <c r="L277" s="121">
        <f t="shared" si="24"/>
        <v>-1</v>
      </c>
      <c r="M277" s="120">
        <v>212</v>
      </c>
      <c r="N277" s="121" t="str">
        <f t="shared" si="25"/>
        <v>-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0</v>
      </c>
      <c r="F278" s="121" t="str">
        <f t="shared" si="24"/>
        <v>-</v>
      </c>
      <c r="G278" s="120">
        <v>1</v>
      </c>
      <c r="H278" s="121" t="str">
        <f t="shared" si="24"/>
        <v>-</v>
      </c>
      <c r="I278" s="120">
        <v>5</v>
      </c>
      <c r="J278" s="121">
        <f t="shared" si="24"/>
        <v>4</v>
      </c>
      <c r="K278" s="120">
        <v>1</v>
      </c>
      <c r="L278" s="121">
        <f t="shared" si="24"/>
        <v>-0.8</v>
      </c>
      <c r="M278" s="120">
        <v>84</v>
      </c>
      <c r="N278" s="121">
        <f t="shared" si="25"/>
        <v>83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3</v>
      </c>
      <c r="F279" s="121" t="str">
        <f t="shared" si="24"/>
        <v>-</v>
      </c>
      <c r="G279" s="120">
        <v>6</v>
      </c>
      <c r="H279" s="121">
        <f t="shared" si="24"/>
        <v>1</v>
      </c>
      <c r="I279" s="120">
        <v>0</v>
      </c>
      <c r="J279" s="121">
        <f t="shared" si="24"/>
        <v>-1</v>
      </c>
      <c r="K279" s="120">
        <v>0</v>
      </c>
      <c r="L279" s="121" t="str">
        <f t="shared" si="24"/>
        <v>-</v>
      </c>
      <c r="M279" s="120"/>
      <c r="N279" s="121"/>
    </row>
    <row r="280" spans="2:14" x14ac:dyDescent="0.25">
      <c r="B280" s="119" t="s">
        <v>87</v>
      </c>
      <c r="C280" s="120">
        <v>0</v>
      </c>
      <c r="D280" s="121">
        <v>-1</v>
      </c>
      <c r="E280" s="120">
        <v>4</v>
      </c>
      <c r="F280" s="121" t="str">
        <f t="shared" si="24"/>
        <v>-</v>
      </c>
      <c r="G280" s="120">
        <v>2</v>
      </c>
      <c r="H280" s="121">
        <f t="shared" si="24"/>
        <v>-0.5</v>
      </c>
      <c r="I280" s="120">
        <v>2</v>
      </c>
      <c r="J280" s="121">
        <f t="shared" si="24"/>
        <v>0</v>
      </c>
      <c r="K280" s="120">
        <v>6</v>
      </c>
      <c r="L280" s="121">
        <f t="shared" si="24"/>
        <v>2</v>
      </c>
      <c r="M280" s="120"/>
      <c r="N280" s="121"/>
    </row>
    <row r="281" spans="2:14" x14ac:dyDescent="0.25">
      <c r="B281" s="119" t="s">
        <v>89</v>
      </c>
      <c r="C281" s="120">
        <v>0</v>
      </c>
      <c r="D281" s="121">
        <v>-1</v>
      </c>
      <c r="E281" s="120">
        <v>2</v>
      </c>
      <c r="F281" s="121" t="str">
        <f t="shared" si="24"/>
        <v>-</v>
      </c>
      <c r="G281" s="120">
        <v>0</v>
      </c>
      <c r="H281" s="121">
        <f t="shared" si="24"/>
        <v>-1</v>
      </c>
      <c r="I281" s="120">
        <v>0</v>
      </c>
      <c r="J281" s="121" t="str">
        <f t="shared" si="24"/>
        <v>-</v>
      </c>
      <c r="K281" s="120">
        <v>0</v>
      </c>
      <c r="L281" s="121" t="str">
        <f t="shared" si="24"/>
        <v>-</v>
      </c>
      <c r="M281" s="120"/>
      <c r="N281" s="121"/>
    </row>
    <row r="282" spans="2:14" x14ac:dyDescent="0.25">
      <c r="B282" s="119" t="s">
        <v>91</v>
      </c>
      <c r="C282" s="120">
        <v>6</v>
      </c>
      <c r="D282" s="121">
        <v>-0.7</v>
      </c>
      <c r="E282" s="120">
        <v>19</v>
      </c>
      <c r="F282" s="121">
        <f t="shared" si="24"/>
        <v>2.1666666666666665</v>
      </c>
      <c r="G282" s="120">
        <v>13</v>
      </c>
      <c r="H282" s="121">
        <f t="shared" si="24"/>
        <v>-0.31578947368421051</v>
      </c>
      <c r="I282" s="120">
        <v>16</v>
      </c>
      <c r="J282" s="121">
        <f t="shared" si="24"/>
        <v>0.23076923076923084</v>
      </c>
      <c r="K282" s="120">
        <v>8</v>
      </c>
      <c r="L282" s="121">
        <f t="shared" si="24"/>
        <v>-0.5</v>
      </c>
      <c r="M282" s="120"/>
      <c r="N282" s="121"/>
    </row>
    <row r="283" spans="2:14" x14ac:dyDescent="0.25">
      <c r="B283" s="119" t="s">
        <v>93</v>
      </c>
      <c r="C283" s="120">
        <v>2</v>
      </c>
      <c r="D283" s="121">
        <v>-0.984375</v>
      </c>
      <c r="E283" s="120">
        <v>27</v>
      </c>
      <c r="F283" s="121">
        <f t="shared" si="24"/>
        <v>12.5</v>
      </c>
      <c r="G283" s="120">
        <v>10</v>
      </c>
      <c r="H283" s="121">
        <f t="shared" si="24"/>
        <v>-0.62962962962962965</v>
      </c>
      <c r="I283" s="120">
        <v>12</v>
      </c>
      <c r="J283" s="121">
        <f t="shared" si="24"/>
        <v>0.19999999999999996</v>
      </c>
      <c r="K283" s="120">
        <v>11</v>
      </c>
      <c r="L283" s="121">
        <f t="shared" si="24"/>
        <v>-8.333333333333337E-2</v>
      </c>
      <c r="M283" s="120"/>
      <c r="N283" s="121"/>
    </row>
    <row r="284" spans="2:14" x14ac:dyDescent="0.25">
      <c r="B284" s="119" t="s">
        <v>95</v>
      </c>
      <c r="C284" s="120">
        <v>6</v>
      </c>
      <c r="D284" s="121">
        <v>-0.95714285714285718</v>
      </c>
      <c r="E284" s="120">
        <v>22</v>
      </c>
      <c r="F284" s="121">
        <f t="shared" si="24"/>
        <v>2.6666666666666665</v>
      </c>
      <c r="G284" s="120">
        <v>33</v>
      </c>
      <c r="H284" s="121">
        <f t="shared" si="24"/>
        <v>0.5</v>
      </c>
      <c r="I284" s="120">
        <v>27</v>
      </c>
      <c r="J284" s="121">
        <f t="shared" si="24"/>
        <v>-0.18181818181818177</v>
      </c>
      <c r="K284" s="120">
        <v>45</v>
      </c>
      <c r="L284" s="121">
        <f t="shared" si="24"/>
        <v>0.66666666666666674</v>
      </c>
      <c r="M284" s="120"/>
      <c r="N284" s="121"/>
    </row>
    <row r="285" spans="2:14" ht="15.75" x14ac:dyDescent="0.25">
      <c r="B285" s="122" t="s">
        <v>32</v>
      </c>
      <c r="C285" s="123">
        <v>217</v>
      </c>
      <c r="D285" s="124">
        <v>-0.63282571912013541</v>
      </c>
      <c r="E285" s="123">
        <v>91</v>
      </c>
      <c r="F285" s="124">
        <f t="shared" si="24"/>
        <v>-0.58064516129032251</v>
      </c>
      <c r="G285" s="123">
        <v>153</v>
      </c>
      <c r="H285" s="124">
        <f t="shared" si="24"/>
        <v>0.68131868131868134</v>
      </c>
      <c r="I285" s="123">
        <v>195</v>
      </c>
      <c r="J285" s="124">
        <f t="shared" si="24"/>
        <v>0.27450980392156854</v>
      </c>
      <c r="K285" s="123">
        <v>156</v>
      </c>
      <c r="L285" s="124">
        <f t="shared" si="24"/>
        <v>-0.19999999999999996</v>
      </c>
      <c r="M285" s="123">
        <v>408</v>
      </c>
      <c r="N285" s="124">
        <v>3.7441860465116283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3DF97-11BB-4451-AF5D-81A974098C3C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6" t="s">
        <v>230</v>
      </c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1" t="s">
        <v>134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</row>
    <row r="7" spans="1:18" ht="22.5" thickTop="1" thickBot="1" x14ac:dyDescent="0.3">
      <c r="B7" s="111"/>
      <c r="C7" s="112">
        <v>2018</v>
      </c>
      <c r="D7" s="303">
        <v>2019</v>
      </c>
      <c r="E7" s="304"/>
      <c r="F7" s="303">
        <v>2020</v>
      </c>
      <c r="G7" s="304"/>
      <c r="H7" s="303">
        <v>2021</v>
      </c>
      <c r="I7" s="304"/>
      <c r="J7" s="303">
        <v>2022</v>
      </c>
      <c r="K7" s="304"/>
      <c r="L7" s="305">
        <v>2023</v>
      </c>
      <c r="M7" s="304"/>
      <c r="N7" s="305">
        <v>2024</v>
      </c>
      <c r="O7" s="306"/>
      <c r="P7" s="305">
        <v>2025</v>
      </c>
      <c r="Q7" s="306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242</v>
      </c>
      <c r="N8" s="118" t="s">
        <v>71</v>
      </c>
      <c r="O8" s="117" t="s">
        <v>243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4437</v>
      </c>
      <c r="D9" s="120">
        <v>5020</v>
      </c>
      <c r="E9" s="121">
        <f t="shared" ref="E9:E21" si="0">D9/C9-1</f>
        <v>0.1313950867703404</v>
      </c>
      <c r="F9" s="120">
        <v>3774</v>
      </c>
      <c r="G9" s="121">
        <f>F9/D9-1</f>
        <v>-0.24820717131474102</v>
      </c>
      <c r="H9" s="120">
        <v>596</v>
      </c>
      <c r="I9" s="121">
        <f>IFERROR(H9/F9-1,"-")</f>
        <v>-0.84207737148913619</v>
      </c>
      <c r="J9" s="120">
        <v>2563</v>
      </c>
      <c r="K9" s="121">
        <f>IFERROR(J9/H9-1,"-")</f>
        <v>3.300335570469799</v>
      </c>
      <c r="L9" s="120">
        <v>6916</v>
      </c>
      <c r="M9" s="121">
        <f t="shared" ref="M9:M21" si="1">IFERROR(L9/J9-1,"-")</f>
        <v>1.6984003121342175</v>
      </c>
      <c r="N9" s="120">
        <v>4476</v>
      </c>
      <c r="O9" s="121">
        <f>IFERROR(N9/L9-1,"-")</f>
        <v>-0.35280508964719492</v>
      </c>
      <c r="P9" s="120">
        <v>4609</v>
      </c>
      <c r="Q9" s="121">
        <f t="shared" ref="Q9:Q20" si="2">IFERROR(P9/N9-1,"-")</f>
        <v>2.9714030384271561E-2</v>
      </c>
    </row>
    <row r="10" spans="1:18" x14ac:dyDescent="0.25">
      <c r="A10" s="1" t="s">
        <v>74</v>
      </c>
      <c r="B10" s="119" t="s">
        <v>75</v>
      </c>
      <c r="C10" s="120">
        <v>4068</v>
      </c>
      <c r="D10" s="120">
        <v>3781</v>
      </c>
      <c r="E10" s="121">
        <f t="shared" si="0"/>
        <v>-7.0550639134709936E-2</v>
      </c>
      <c r="F10" s="120">
        <v>4632</v>
      </c>
      <c r="G10" s="121">
        <f t="shared" ref="G10:G20" si="3">F10/D10-1</f>
        <v>0.22507273208145984</v>
      </c>
      <c r="H10" s="120">
        <v>335</v>
      </c>
      <c r="I10" s="121">
        <f t="shared" ref="I10:I21" si="4">IFERROR(H10/F10-1,"-")</f>
        <v>-0.92767702936096719</v>
      </c>
      <c r="J10" s="120">
        <v>2789</v>
      </c>
      <c r="K10" s="121">
        <f t="shared" ref="K10:K21" si="5">IFERROR(J10/H10-1,"-")</f>
        <v>7.325373134328359</v>
      </c>
      <c r="L10" s="120">
        <v>4514</v>
      </c>
      <c r="M10" s="121">
        <f t="shared" si="1"/>
        <v>0.61850125493008257</v>
      </c>
      <c r="N10" s="120">
        <v>4771</v>
      </c>
      <c r="O10" s="121">
        <f t="shared" ref="O10:O21" si="6">IFERROR(N10/L10-1,"-")</f>
        <v>5.6933983163491408E-2</v>
      </c>
      <c r="P10" s="120">
        <v>3980</v>
      </c>
      <c r="Q10" s="121">
        <f t="shared" si="2"/>
        <v>-0.16579333473066438</v>
      </c>
    </row>
    <row r="11" spans="1:18" x14ac:dyDescent="0.25">
      <c r="A11" s="1" t="s">
        <v>76</v>
      </c>
      <c r="B11" s="119" t="s">
        <v>77</v>
      </c>
      <c r="C11" s="120">
        <v>4872</v>
      </c>
      <c r="D11" s="120">
        <v>4520</v>
      </c>
      <c r="E11" s="121">
        <f t="shared" si="0"/>
        <v>-7.2249589490968824E-2</v>
      </c>
      <c r="F11" s="120">
        <v>1664</v>
      </c>
      <c r="G11" s="121">
        <f t="shared" si="3"/>
        <v>-0.63185840707964602</v>
      </c>
      <c r="H11" s="120">
        <v>838</v>
      </c>
      <c r="I11" s="121">
        <f t="shared" si="4"/>
        <v>-0.49639423076923073</v>
      </c>
      <c r="J11" s="120">
        <v>3577</v>
      </c>
      <c r="K11" s="121">
        <f t="shared" si="5"/>
        <v>3.2684964200477324</v>
      </c>
      <c r="L11" s="120">
        <v>4873</v>
      </c>
      <c r="M11" s="121">
        <f t="shared" si="1"/>
        <v>0.36231478892927038</v>
      </c>
      <c r="N11" s="120">
        <v>5862</v>
      </c>
      <c r="O11" s="121">
        <f t="shared" si="6"/>
        <v>0.20295505848553264</v>
      </c>
      <c r="P11" s="120">
        <v>4020</v>
      </c>
      <c r="Q11" s="121">
        <f t="shared" si="2"/>
        <v>-0.31422722620266119</v>
      </c>
    </row>
    <row r="12" spans="1:18" x14ac:dyDescent="0.25">
      <c r="A12" s="1" t="s">
        <v>78</v>
      </c>
      <c r="B12" s="119" t="s">
        <v>79</v>
      </c>
      <c r="C12" s="120">
        <v>3353</v>
      </c>
      <c r="D12" s="120">
        <v>3159</v>
      </c>
      <c r="E12" s="121">
        <f t="shared" si="0"/>
        <v>-5.7858634059051561E-2</v>
      </c>
      <c r="F12" s="120">
        <v>0</v>
      </c>
      <c r="G12" s="121">
        <f t="shared" si="3"/>
        <v>-1</v>
      </c>
      <c r="H12" s="120">
        <v>596</v>
      </c>
      <c r="I12" s="121" t="str">
        <f t="shared" si="4"/>
        <v>-</v>
      </c>
      <c r="J12" s="120">
        <v>2979</v>
      </c>
      <c r="K12" s="121">
        <f t="shared" si="5"/>
        <v>3.9983221476510069</v>
      </c>
      <c r="L12" s="120">
        <v>4452</v>
      </c>
      <c r="M12" s="121">
        <f t="shared" si="1"/>
        <v>0.49446122860020147</v>
      </c>
      <c r="N12" s="120">
        <v>3875</v>
      </c>
      <c r="O12" s="121">
        <f t="shared" si="6"/>
        <v>-0.12960467205750226</v>
      </c>
      <c r="P12" s="120">
        <v>3213</v>
      </c>
      <c r="Q12" s="121">
        <f t="shared" si="2"/>
        <v>-0.17083870967741932</v>
      </c>
    </row>
    <row r="13" spans="1:18" x14ac:dyDescent="0.25">
      <c r="A13" s="1" t="s">
        <v>80</v>
      </c>
      <c r="B13" s="119" t="s">
        <v>81</v>
      </c>
      <c r="C13" s="120">
        <v>3447</v>
      </c>
      <c r="D13" s="120">
        <v>3368</v>
      </c>
      <c r="E13" s="121">
        <f t="shared" si="0"/>
        <v>-2.2918479837539918E-2</v>
      </c>
      <c r="F13" s="120">
        <v>0</v>
      </c>
      <c r="G13" s="121">
        <f t="shared" si="3"/>
        <v>-1</v>
      </c>
      <c r="H13" s="120">
        <v>1098</v>
      </c>
      <c r="I13" s="121" t="str">
        <f t="shared" si="4"/>
        <v>-</v>
      </c>
      <c r="J13" s="120">
        <v>2392</v>
      </c>
      <c r="K13" s="121">
        <f t="shared" si="5"/>
        <v>1.1785063752276868</v>
      </c>
      <c r="L13" s="120">
        <v>3611</v>
      </c>
      <c r="M13" s="121">
        <f t="shared" si="1"/>
        <v>0.50961538461538458</v>
      </c>
      <c r="N13" s="120">
        <v>1870</v>
      </c>
      <c r="O13" s="121">
        <f t="shared" si="6"/>
        <v>-0.48213791193575184</v>
      </c>
      <c r="P13" s="120">
        <v>2625</v>
      </c>
      <c r="Q13" s="121">
        <f t="shared" si="2"/>
        <v>0.40374331550802145</v>
      </c>
    </row>
    <row r="14" spans="1:18" x14ac:dyDescent="0.25">
      <c r="A14" s="1" t="s">
        <v>82</v>
      </c>
      <c r="B14" s="119" t="s">
        <v>83</v>
      </c>
      <c r="C14" s="120">
        <v>3101</v>
      </c>
      <c r="D14" s="120">
        <v>3341</v>
      </c>
      <c r="E14" s="121">
        <f t="shared" si="0"/>
        <v>7.7394388906804279E-2</v>
      </c>
      <c r="F14" s="120">
        <v>0</v>
      </c>
      <c r="G14" s="121">
        <f t="shared" si="3"/>
        <v>-1</v>
      </c>
      <c r="H14" s="120">
        <v>1595</v>
      </c>
      <c r="I14" s="121" t="str">
        <f t="shared" si="4"/>
        <v>-</v>
      </c>
      <c r="J14" s="120">
        <v>2523</v>
      </c>
      <c r="K14" s="121">
        <f t="shared" si="5"/>
        <v>0.58181818181818179</v>
      </c>
      <c r="L14" s="120">
        <v>3080</v>
      </c>
      <c r="M14" s="121">
        <f t="shared" si="1"/>
        <v>0.22076892588188657</v>
      </c>
      <c r="N14" s="120">
        <v>2377</v>
      </c>
      <c r="O14" s="121">
        <f t="shared" si="6"/>
        <v>-0.22824675324675325</v>
      </c>
      <c r="P14" s="120">
        <v>3338</v>
      </c>
      <c r="Q14" s="121">
        <f t="shared" si="2"/>
        <v>0.40429112326461936</v>
      </c>
    </row>
    <row r="15" spans="1:18" x14ac:dyDescent="0.25">
      <c r="A15" s="1" t="s">
        <v>84</v>
      </c>
      <c r="B15" s="119" t="s">
        <v>85</v>
      </c>
      <c r="C15" s="120">
        <v>3122</v>
      </c>
      <c r="D15" s="120">
        <v>3189</v>
      </c>
      <c r="E15" s="121">
        <f t="shared" si="0"/>
        <v>2.1460602178090982E-2</v>
      </c>
      <c r="F15" s="120">
        <v>0</v>
      </c>
      <c r="G15" s="121">
        <f t="shared" si="3"/>
        <v>-1</v>
      </c>
      <c r="H15" s="120">
        <v>1838</v>
      </c>
      <c r="I15" s="121" t="str">
        <f t="shared" si="4"/>
        <v>-</v>
      </c>
      <c r="J15" s="120">
        <v>2342</v>
      </c>
      <c r="K15" s="121">
        <f t="shared" si="5"/>
        <v>0.27421109902067475</v>
      </c>
      <c r="L15" s="120">
        <v>2800</v>
      </c>
      <c r="M15" s="121">
        <f t="shared" si="1"/>
        <v>0.19555935098206656</v>
      </c>
      <c r="N15" s="120">
        <v>2508</v>
      </c>
      <c r="O15" s="121">
        <f t="shared" si="6"/>
        <v>-0.10428571428571431</v>
      </c>
      <c r="P15" s="120" t="s">
        <v>229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4475</v>
      </c>
      <c r="D16" s="120">
        <v>3508</v>
      </c>
      <c r="E16" s="121">
        <f t="shared" si="0"/>
        <v>-0.21608938547486034</v>
      </c>
      <c r="F16" s="120">
        <v>1055</v>
      </c>
      <c r="G16" s="121">
        <f t="shared" si="3"/>
        <v>-0.69925883694412772</v>
      </c>
      <c r="H16" s="120">
        <v>2316</v>
      </c>
      <c r="I16" s="121">
        <f t="shared" si="4"/>
        <v>1.195260663507109</v>
      </c>
      <c r="J16" s="120">
        <v>3343</v>
      </c>
      <c r="K16" s="121">
        <f t="shared" si="5"/>
        <v>0.44343696027633861</v>
      </c>
      <c r="L16" s="120">
        <v>3080</v>
      </c>
      <c r="M16" s="121">
        <f t="shared" si="1"/>
        <v>-7.8671851630272238E-2</v>
      </c>
      <c r="N16" s="120">
        <v>3161</v>
      </c>
      <c r="O16" s="121">
        <f t="shared" si="6"/>
        <v>2.6298701298701266E-2</v>
      </c>
      <c r="P16" s="120" t="s">
        <v>229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3463</v>
      </c>
      <c r="D17" s="120">
        <v>3494</v>
      </c>
      <c r="E17" s="121">
        <f t="shared" si="0"/>
        <v>8.9517759168351585E-3</v>
      </c>
      <c r="F17" s="120">
        <v>220</v>
      </c>
      <c r="G17" s="121">
        <f t="shared" si="3"/>
        <v>-0.9370349170005724</v>
      </c>
      <c r="H17" s="120">
        <v>2289</v>
      </c>
      <c r="I17" s="121">
        <f t="shared" si="4"/>
        <v>9.4045454545454543</v>
      </c>
      <c r="J17" s="120">
        <v>3143</v>
      </c>
      <c r="K17" s="121">
        <f t="shared" si="5"/>
        <v>0.37308868501529058</v>
      </c>
      <c r="L17" s="120">
        <v>3734</v>
      </c>
      <c r="M17" s="121">
        <f t="shared" si="1"/>
        <v>0.18803690741329948</v>
      </c>
      <c r="N17" s="120">
        <v>3135</v>
      </c>
      <c r="O17" s="121">
        <f t="shared" si="6"/>
        <v>-0.16041778253883232</v>
      </c>
      <c r="P17" s="120" t="s">
        <v>229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3600</v>
      </c>
      <c r="D18" s="120">
        <v>3489</v>
      </c>
      <c r="E18" s="121">
        <f t="shared" si="0"/>
        <v>-3.0833333333333379E-2</v>
      </c>
      <c r="F18" s="120">
        <v>283</v>
      </c>
      <c r="G18" s="121">
        <f t="shared" si="3"/>
        <v>-0.9188879335053024</v>
      </c>
      <c r="H18" s="120">
        <v>3184</v>
      </c>
      <c r="I18" s="121">
        <f t="shared" si="4"/>
        <v>10.250883392226148</v>
      </c>
      <c r="J18" s="120">
        <v>3407</v>
      </c>
      <c r="K18" s="121">
        <f t="shared" si="5"/>
        <v>7.0037688442211143E-2</v>
      </c>
      <c r="L18" s="120">
        <v>4248</v>
      </c>
      <c r="M18" s="121">
        <f t="shared" si="1"/>
        <v>0.24684473143528041</v>
      </c>
      <c r="N18" s="120">
        <v>3960</v>
      </c>
      <c r="O18" s="121">
        <f t="shared" si="6"/>
        <v>-6.7796610169491567E-2</v>
      </c>
      <c r="P18" s="120" t="s">
        <v>229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4558</v>
      </c>
      <c r="D19" s="120">
        <v>4580</v>
      </c>
      <c r="E19" s="121">
        <f t="shared" si="0"/>
        <v>4.8266783677051173E-3</v>
      </c>
      <c r="F19" s="120">
        <v>452</v>
      </c>
      <c r="G19" s="121">
        <f t="shared" si="3"/>
        <v>-0.90131004366812228</v>
      </c>
      <c r="H19" s="120">
        <v>2997</v>
      </c>
      <c r="I19" s="121">
        <f t="shared" si="4"/>
        <v>5.6305309734513278</v>
      </c>
      <c r="J19" s="120">
        <v>4018</v>
      </c>
      <c r="K19" s="121">
        <f t="shared" si="5"/>
        <v>0.34067400734067399</v>
      </c>
      <c r="L19" s="120">
        <v>4366</v>
      </c>
      <c r="M19" s="121">
        <f t="shared" si="1"/>
        <v>8.661025385764054E-2</v>
      </c>
      <c r="N19" s="120">
        <v>3262</v>
      </c>
      <c r="O19" s="121">
        <f t="shared" si="6"/>
        <v>-0.25286303252404951</v>
      </c>
      <c r="P19" s="120" t="s">
        <v>229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4538</v>
      </c>
      <c r="D20" s="120">
        <v>3627</v>
      </c>
      <c r="E20" s="121">
        <f t="shared" si="0"/>
        <v>-0.20074922873512557</v>
      </c>
      <c r="F20" s="120">
        <v>469</v>
      </c>
      <c r="G20" s="121">
        <f t="shared" si="3"/>
        <v>-0.87069203198235456</v>
      </c>
      <c r="H20" s="120">
        <v>2479</v>
      </c>
      <c r="I20" s="121">
        <f t="shared" si="4"/>
        <v>4.2857142857142856</v>
      </c>
      <c r="J20" s="120">
        <v>4675</v>
      </c>
      <c r="K20" s="121">
        <f t="shared" si="5"/>
        <v>0.8858410649455426</v>
      </c>
      <c r="L20" s="120">
        <v>5492</v>
      </c>
      <c r="M20" s="121">
        <f t="shared" si="1"/>
        <v>0.17475935828877009</v>
      </c>
      <c r="N20" s="120">
        <v>4480</v>
      </c>
      <c r="O20" s="121">
        <f t="shared" si="6"/>
        <v>-0.1842680262199563</v>
      </c>
      <c r="P20" s="120" t="s">
        <v>229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47034</v>
      </c>
      <c r="D21" s="123">
        <v>45076</v>
      </c>
      <c r="E21" s="124">
        <f t="shared" si="0"/>
        <v>-4.1629459539907265E-2</v>
      </c>
      <c r="F21" s="123">
        <v>12633</v>
      </c>
      <c r="G21" s="124">
        <f>F21/D21-1</f>
        <v>-0.71973999467565886</v>
      </c>
      <c r="H21" s="123">
        <v>20161</v>
      </c>
      <c r="I21" s="124">
        <f t="shared" si="4"/>
        <v>0.59589962795852136</v>
      </c>
      <c r="J21" s="123">
        <v>37751</v>
      </c>
      <c r="K21" s="124">
        <f t="shared" si="5"/>
        <v>0.87247656366251669</v>
      </c>
      <c r="L21" s="123">
        <v>51166</v>
      </c>
      <c r="M21" s="124">
        <f t="shared" si="1"/>
        <v>0.3553548250377474</v>
      </c>
      <c r="N21" s="123">
        <v>43737</v>
      </c>
      <c r="O21" s="124">
        <f t="shared" si="6"/>
        <v>-0.14519407418989172</v>
      </c>
      <c r="P21" s="123">
        <v>21785</v>
      </c>
      <c r="Q21" s="124">
        <v>-6.2244414790581515E-2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22824E60-3A0D-48F8-A617-686FEE720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01881D-E3ED-46FD-AF5C-3C6830826E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1CE11D-1EF4-435C-9B0B-0D2EB9C9065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2025-07-29T12:24:24Z</dcterms:created>
  <dcterms:modified xsi:type="dcterms:W3CDTF">2025-07-29T13:45:19Z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